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6E838CFD-ACF2-4CF6-AA83-78BD97E33B6F}" xr6:coauthVersionLast="47" xr6:coauthVersionMax="47" xr10:uidLastSave="{00000000-0000-0000-0000-000000000000}"/>
  <bookViews>
    <workbookView xWindow="28680" yWindow="-120" windowWidth="24240" windowHeight="13740" firstSheet="1" activeTab="3" xr2:uid="{00000000-000D-0000-FFFF-FFFF00000000}"/>
  </bookViews>
  <sheets>
    <sheet name="MONTHENTRY" sheetId="8" state="hidden" r:id="rId1"/>
    <sheet name="Sum &amp; FG" sheetId="4" r:id="rId2"/>
    <sheet name="State Details" sheetId="12" r:id="rId3"/>
    <sheet name="State Details (2)" sheetId="29" r:id="rId4"/>
    <sheet name="LG Details" sheetId="17" r:id="rId5"/>
    <sheet name="SumSum" sheetId="14" r:id="rId6"/>
    <sheet name="Ecology to States" sheetId="13" r:id="rId7"/>
    <sheet name="Ecology to LGCS" sheetId="28" r:id="rId8"/>
  </sheets>
  <definedNames>
    <definedName name="ACCTDATE">#REF!</definedName>
    <definedName name="acctmonth">MONTHENTRY!$F$6</definedName>
    <definedName name="previuosmonth">MONTHENTRY!$B$6</definedName>
    <definedName name="_xlnm.Print_Area" localSheetId="5">SumSum!$A$1:$L$43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28" l="1"/>
  <c r="D43" i="28"/>
  <c r="C43" i="28"/>
  <c r="F42" i="28"/>
  <c r="F41" i="28"/>
  <c r="F40" i="28"/>
  <c r="F39" i="28"/>
  <c r="F38" i="28"/>
  <c r="F3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7" i="28"/>
  <c r="F6" i="28"/>
  <c r="F43" i="28" s="1"/>
  <c r="E42" i="13"/>
  <c r="D42" i="13"/>
  <c r="C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42" i="13" s="1"/>
  <c r="F7" i="13"/>
  <c r="F6" i="13"/>
  <c r="K43" i="14"/>
  <c r="H43" i="14"/>
  <c r="G43" i="14"/>
  <c r="F43" i="14"/>
  <c r="E43" i="14"/>
  <c r="C43" i="14"/>
  <c r="L42" i="14"/>
  <c r="J42" i="14"/>
  <c r="J41" i="14"/>
  <c r="L41" i="14" s="1"/>
  <c r="J40" i="14"/>
  <c r="L40" i="14" s="1"/>
  <c r="L39" i="14"/>
  <c r="J39" i="14"/>
  <c r="L38" i="14"/>
  <c r="J38" i="14"/>
  <c r="J37" i="14"/>
  <c r="L37" i="14" s="1"/>
  <c r="I37" i="14"/>
  <c r="J36" i="14"/>
  <c r="L36" i="14" s="1"/>
  <c r="I36" i="14"/>
  <c r="L35" i="14"/>
  <c r="J35" i="14"/>
  <c r="J34" i="14"/>
  <c r="L34" i="14" s="1"/>
  <c r="I33" i="14"/>
  <c r="J33" i="14" s="1"/>
  <c r="L33" i="14" s="1"/>
  <c r="J32" i="14"/>
  <c r="L32" i="14" s="1"/>
  <c r="I31" i="14"/>
  <c r="J31" i="14" s="1"/>
  <c r="L31" i="14" s="1"/>
  <c r="J30" i="14"/>
  <c r="L30" i="14" s="1"/>
  <c r="L29" i="14"/>
  <c r="J29" i="14"/>
  <c r="L28" i="14"/>
  <c r="J28" i="14"/>
  <c r="I28" i="14"/>
  <c r="L27" i="14"/>
  <c r="I27" i="14"/>
  <c r="J27" i="14" s="1"/>
  <c r="I26" i="14"/>
  <c r="J26" i="14" s="1"/>
  <c r="L26" i="14" s="1"/>
  <c r="L25" i="14"/>
  <c r="J25" i="14"/>
  <c r="L24" i="14"/>
  <c r="J24" i="14"/>
  <c r="D24" i="14"/>
  <c r="L23" i="14"/>
  <c r="J23" i="14"/>
  <c r="L22" i="14"/>
  <c r="J22" i="14"/>
  <c r="J21" i="14"/>
  <c r="L21" i="14" s="1"/>
  <c r="I21" i="14"/>
  <c r="J20" i="14"/>
  <c r="L20" i="14" s="1"/>
  <c r="J19" i="14"/>
  <c r="L19" i="14" s="1"/>
  <c r="L18" i="14"/>
  <c r="J18" i="14"/>
  <c r="I17" i="14"/>
  <c r="J17" i="14" s="1"/>
  <c r="L17" i="14" s="1"/>
  <c r="J16" i="14"/>
  <c r="D16" i="14"/>
  <c r="I15" i="14"/>
  <c r="J15" i="14" s="1"/>
  <c r="L15" i="14" s="1"/>
  <c r="I14" i="14"/>
  <c r="J14" i="14" s="1"/>
  <c r="L14" i="14" s="1"/>
  <c r="J13" i="14"/>
  <c r="L13" i="14" s="1"/>
  <c r="I12" i="14"/>
  <c r="J12" i="14" s="1"/>
  <c r="L12" i="14" s="1"/>
  <c r="I11" i="14"/>
  <c r="J11" i="14" s="1"/>
  <c r="L11" i="14" s="1"/>
  <c r="J10" i="14"/>
  <c r="L10" i="14" s="1"/>
  <c r="L9" i="14"/>
  <c r="J9" i="14"/>
  <c r="I8" i="14"/>
  <c r="J8" i="14" s="1"/>
  <c r="L7" i="14"/>
  <c r="J7" i="14"/>
  <c r="L6" i="14"/>
  <c r="J6" i="14"/>
  <c r="I6" i="14"/>
  <c r="M413" i="17"/>
  <c r="K413" i="17"/>
  <c r="J413" i="17"/>
  <c r="I413" i="17"/>
  <c r="H413" i="17"/>
  <c r="G413" i="17"/>
  <c r="E413" i="17"/>
  <c r="U412" i="17"/>
  <c r="AC412" i="17" s="1"/>
  <c r="L412" i="17"/>
  <c r="F412" i="17"/>
  <c r="N412" i="17" s="1"/>
  <c r="AB411" i="17"/>
  <c r="Z411" i="17"/>
  <c r="Y411" i="17"/>
  <c r="AA411" i="17" s="1"/>
  <c r="X411" i="17"/>
  <c r="W411" i="17"/>
  <c r="V411" i="17"/>
  <c r="U411" i="17"/>
  <c r="T411" i="17"/>
  <c r="L411" i="17"/>
  <c r="F411" i="17"/>
  <c r="N411" i="17" s="1"/>
  <c r="AA410" i="17"/>
  <c r="AC410" i="17" s="1"/>
  <c r="L410" i="17"/>
  <c r="F410" i="17"/>
  <c r="N410" i="17" s="1"/>
  <c r="AA409" i="17"/>
  <c r="AC409" i="17" s="1"/>
  <c r="L409" i="17"/>
  <c r="F409" i="17"/>
  <c r="N409" i="17" s="1"/>
  <c r="AC408" i="17"/>
  <c r="AA408" i="17"/>
  <c r="N408" i="17"/>
  <c r="L408" i="17"/>
  <c r="F408" i="17"/>
  <c r="AA407" i="17"/>
  <c r="AC407" i="17" s="1"/>
  <c r="N407" i="17"/>
  <c r="L407" i="17"/>
  <c r="F407" i="17"/>
  <c r="AC406" i="17"/>
  <c r="AA406" i="17"/>
  <c r="N406" i="17"/>
  <c r="L406" i="17"/>
  <c r="F406" i="17"/>
  <c r="AC405" i="17"/>
  <c r="AC411" i="17" s="1"/>
  <c r="AA405" i="17"/>
  <c r="L405" i="17"/>
  <c r="F405" i="17"/>
  <c r="N405" i="17" s="1"/>
  <c r="AB404" i="17"/>
  <c r="Z404" i="17"/>
  <c r="Y404" i="17"/>
  <c r="AA404" i="17" s="1"/>
  <c r="X404" i="17"/>
  <c r="W404" i="17"/>
  <c r="V404" i="17"/>
  <c r="U404" i="17"/>
  <c r="T404" i="17"/>
  <c r="L404" i="17"/>
  <c r="F404" i="17"/>
  <c r="N404" i="17" s="1"/>
  <c r="AA403" i="17"/>
  <c r="AC403" i="17" s="1"/>
  <c r="L403" i="17"/>
  <c r="F403" i="17"/>
  <c r="N403" i="17" s="1"/>
  <c r="AA402" i="17"/>
  <c r="AC402" i="17" s="1"/>
  <c r="L402" i="17"/>
  <c r="F402" i="17"/>
  <c r="N402" i="17" s="1"/>
  <c r="AA401" i="17"/>
  <c r="AC401" i="17" s="1"/>
  <c r="L401" i="17"/>
  <c r="F401" i="17"/>
  <c r="N401" i="17" s="1"/>
  <c r="AC400" i="17"/>
  <c r="AA400" i="17"/>
  <c r="N400" i="17"/>
  <c r="L400" i="17"/>
  <c r="F400" i="17"/>
  <c r="AC399" i="17"/>
  <c r="AA399" i="17"/>
  <c r="N399" i="17"/>
  <c r="L399" i="17"/>
  <c r="F399" i="17"/>
  <c r="AC398" i="17"/>
  <c r="AA398" i="17"/>
  <c r="N398" i="17"/>
  <c r="L398" i="17"/>
  <c r="F398" i="17"/>
  <c r="AC397" i="17"/>
  <c r="AA397" i="17"/>
  <c r="L397" i="17"/>
  <c r="F397" i="17"/>
  <c r="N397" i="17" s="1"/>
  <c r="AC396" i="17"/>
  <c r="AA396" i="17"/>
  <c r="L396" i="17"/>
  <c r="F396" i="17"/>
  <c r="N396" i="17" s="1"/>
  <c r="AA395" i="17"/>
  <c r="AC395" i="17" s="1"/>
  <c r="L395" i="17"/>
  <c r="F395" i="17"/>
  <c r="N395" i="17" s="1"/>
  <c r="AA394" i="17"/>
  <c r="AC394" i="17" s="1"/>
  <c r="L394" i="17"/>
  <c r="F394" i="17"/>
  <c r="N394" i="17" s="1"/>
  <c r="AA393" i="17"/>
  <c r="AC393" i="17" s="1"/>
  <c r="L393" i="17"/>
  <c r="F393" i="17"/>
  <c r="AC392" i="17"/>
  <c r="AA392" i="17"/>
  <c r="N392" i="17"/>
  <c r="L392" i="17"/>
  <c r="F392" i="17"/>
  <c r="AC391" i="17"/>
  <c r="AA391" i="17"/>
  <c r="N391" i="17"/>
  <c r="L391" i="17"/>
  <c r="F391" i="17"/>
  <c r="AC390" i="17"/>
  <c r="AA390" i="17"/>
  <c r="N390" i="17"/>
  <c r="L390" i="17"/>
  <c r="F390" i="17"/>
  <c r="AB389" i="17"/>
  <c r="Z389" i="17"/>
  <c r="Y389" i="17"/>
  <c r="X389" i="17"/>
  <c r="W389" i="17"/>
  <c r="V389" i="17"/>
  <c r="U389" i="17"/>
  <c r="T389" i="17"/>
  <c r="L389" i="17"/>
  <c r="F389" i="17"/>
  <c r="N389" i="17" s="1"/>
  <c r="AC388" i="17"/>
  <c r="AA388" i="17"/>
  <c r="L388" i="17"/>
  <c r="F388" i="17"/>
  <c r="N388" i="17" s="1"/>
  <c r="AA387" i="17"/>
  <c r="AC387" i="17" s="1"/>
  <c r="M387" i="17"/>
  <c r="K387" i="17"/>
  <c r="J387" i="17"/>
  <c r="I387" i="17"/>
  <c r="H387" i="17"/>
  <c r="G387" i="17"/>
  <c r="F387" i="17"/>
  <c r="E387" i="17"/>
  <c r="AC386" i="17"/>
  <c r="AA386" i="17"/>
  <c r="N386" i="17"/>
  <c r="L386" i="17"/>
  <c r="AA385" i="17"/>
  <c r="AC385" i="17" s="1"/>
  <c r="N385" i="17"/>
  <c r="L385" i="17"/>
  <c r="AC384" i="17"/>
  <c r="AA384" i="17"/>
  <c r="N384" i="17"/>
  <c r="L384" i="17"/>
  <c r="AA383" i="17"/>
  <c r="AC383" i="17" s="1"/>
  <c r="N383" i="17"/>
  <c r="L383" i="17"/>
  <c r="AC382" i="17"/>
  <c r="AA382" i="17"/>
  <c r="N382" i="17"/>
  <c r="L382" i="17"/>
  <c r="AA381" i="17"/>
  <c r="AC381" i="17" s="1"/>
  <c r="N381" i="17"/>
  <c r="L381" i="17"/>
  <c r="AC380" i="17"/>
  <c r="AA380" i="17"/>
  <c r="N380" i="17"/>
  <c r="L380" i="17"/>
  <c r="AA379" i="17"/>
  <c r="AC379" i="17" s="1"/>
  <c r="N379" i="17"/>
  <c r="L379" i="17"/>
  <c r="AC378" i="17"/>
  <c r="AA378" i="17"/>
  <c r="N378" i="17"/>
  <c r="L378" i="17"/>
  <c r="AA377" i="17"/>
  <c r="AC377" i="17" s="1"/>
  <c r="AC389" i="17" s="1"/>
  <c r="N377" i="17"/>
  <c r="L377" i="17"/>
  <c r="AC376" i="17"/>
  <c r="AA376" i="17"/>
  <c r="N376" i="17"/>
  <c r="L376" i="17"/>
  <c r="AA375" i="17"/>
  <c r="AC375" i="17" s="1"/>
  <c r="N375" i="17"/>
  <c r="L375" i="17"/>
  <c r="AC374" i="17"/>
  <c r="AA374" i="17"/>
  <c r="N374" i="17"/>
  <c r="L374" i="17"/>
  <c r="AA373" i="17"/>
  <c r="AC373" i="17" s="1"/>
  <c r="N373" i="17"/>
  <c r="L373" i="17"/>
  <c r="AC372" i="17"/>
  <c r="AA372" i="17"/>
  <c r="N372" i="17"/>
  <c r="L372" i="17"/>
  <c r="AB371" i="17"/>
  <c r="Z371" i="17"/>
  <c r="Y371" i="17"/>
  <c r="AA371" i="17" s="1"/>
  <c r="X371" i="17"/>
  <c r="W371" i="17"/>
  <c r="V371" i="17"/>
  <c r="U371" i="17"/>
  <c r="T371" i="17"/>
  <c r="N371" i="17"/>
  <c r="L371" i="17"/>
  <c r="AC370" i="17"/>
  <c r="AA370" i="17"/>
  <c r="N370" i="17"/>
  <c r="L370" i="17"/>
  <c r="AA369" i="17"/>
  <c r="AC369" i="17" s="1"/>
  <c r="N369" i="17"/>
  <c r="L369" i="17"/>
  <c r="AC368" i="17"/>
  <c r="AA368" i="17"/>
  <c r="N368" i="17"/>
  <c r="L368" i="17"/>
  <c r="AA367" i="17"/>
  <c r="AC367" i="17" s="1"/>
  <c r="N367" i="17"/>
  <c r="L367" i="17"/>
  <c r="AC366" i="17"/>
  <c r="AA366" i="17"/>
  <c r="N366" i="17"/>
  <c r="L366" i="17"/>
  <c r="AA365" i="17"/>
  <c r="AC365" i="17" s="1"/>
  <c r="N365" i="17"/>
  <c r="L365" i="17"/>
  <c r="AC364" i="17"/>
  <c r="AA364" i="17"/>
  <c r="N364" i="17"/>
  <c r="L364" i="17"/>
  <c r="L387" i="17" s="1"/>
  <c r="AA363" i="17"/>
  <c r="AC363" i="17" s="1"/>
  <c r="M363" i="17"/>
  <c r="K363" i="17"/>
  <c r="J363" i="17"/>
  <c r="I363" i="17"/>
  <c r="H363" i="17"/>
  <c r="G363" i="17"/>
  <c r="F363" i="17"/>
  <c r="E363" i="17"/>
  <c r="AC362" i="17"/>
  <c r="AA362" i="17"/>
  <c r="N362" i="17"/>
  <c r="L362" i="17"/>
  <c r="AA361" i="17"/>
  <c r="AC361" i="17" s="1"/>
  <c r="N361" i="17"/>
  <c r="L361" i="17"/>
  <c r="AC360" i="17"/>
  <c r="AA360" i="17"/>
  <c r="N360" i="17"/>
  <c r="L360" i="17"/>
  <c r="AA359" i="17"/>
  <c r="AC359" i="17" s="1"/>
  <c r="N359" i="17"/>
  <c r="L359" i="17"/>
  <c r="AC358" i="17"/>
  <c r="AA358" i="17"/>
  <c r="N358" i="17"/>
  <c r="L358" i="17"/>
  <c r="AA357" i="17"/>
  <c r="AC357" i="17" s="1"/>
  <c r="N357" i="17"/>
  <c r="L357" i="17"/>
  <c r="AC356" i="17"/>
  <c r="AA356" i="17"/>
  <c r="N356" i="17"/>
  <c r="L356" i="17"/>
  <c r="AA355" i="17"/>
  <c r="AC355" i="17" s="1"/>
  <c r="N355" i="17"/>
  <c r="L355" i="17"/>
  <c r="AB354" i="17"/>
  <c r="AA354" i="17"/>
  <c r="Z354" i="17"/>
  <c r="Y354" i="17"/>
  <c r="X354" i="17"/>
  <c r="W354" i="17"/>
  <c r="V354" i="17"/>
  <c r="U354" i="17"/>
  <c r="T354" i="17"/>
  <c r="N354" i="17"/>
  <c r="L354" i="17"/>
  <c r="AA353" i="17"/>
  <c r="AC353" i="17" s="1"/>
  <c r="N353" i="17"/>
  <c r="L353" i="17"/>
  <c r="AC352" i="17"/>
  <c r="AA352" i="17"/>
  <c r="N352" i="17"/>
  <c r="L352" i="17"/>
  <c r="AA351" i="17"/>
  <c r="AC351" i="17" s="1"/>
  <c r="N351" i="17"/>
  <c r="L351" i="17"/>
  <c r="AC350" i="17"/>
  <c r="AA350" i="17"/>
  <c r="N350" i="17"/>
  <c r="L350" i="17"/>
  <c r="AA349" i="17"/>
  <c r="AC349" i="17" s="1"/>
  <c r="N349" i="17"/>
  <c r="L349" i="17"/>
  <c r="AC348" i="17"/>
  <c r="AA348" i="17"/>
  <c r="N348" i="17"/>
  <c r="L348" i="17"/>
  <c r="AA347" i="17"/>
  <c r="AC347" i="17" s="1"/>
  <c r="N347" i="17"/>
  <c r="L347" i="17"/>
  <c r="AC346" i="17"/>
  <c r="AA346" i="17"/>
  <c r="N346" i="17"/>
  <c r="L346" i="17"/>
  <c r="AA345" i="17"/>
  <c r="AC345" i="17" s="1"/>
  <c r="N345" i="17"/>
  <c r="L345" i="17"/>
  <c r="AC344" i="17"/>
  <c r="AA344" i="17"/>
  <c r="N344" i="17"/>
  <c r="L344" i="17"/>
  <c r="AA343" i="17"/>
  <c r="AC343" i="17" s="1"/>
  <c r="N343" i="17"/>
  <c r="L343" i="17"/>
  <c r="AC342" i="17"/>
  <c r="AA342" i="17"/>
  <c r="N342" i="17"/>
  <c r="L342" i="17"/>
  <c r="AA341" i="17"/>
  <c r="AC341" i="17" s="1"/>
  <c r="N341" i="17"/>
  <c r="L341" i="17"/>
  <c r="AC340" i="17"/>
  <c r="AA340" i="17"/>
  <c r="N340" i="17"/>
  <c r="L340" i="17"/>
  <c r="AA339" i="17"/>
  <c r="AC339" i="17" s="1"/>
  <c r="N339" i="17"/>
  <c r="L339" i="17"/>
  <c r="AC338" i="17"/>
  <c r="AA338" i="17"/>
  <c r="N338" i="17"/>
  <c r="L338" i="17"/>
  <c r="AA337" i="17"/>
  <c r="AC337" i="17" s="1"/>
  <c r="N337" i="17"/>
  <c r="L337" i="17"/>
  <c r="AC336" i="17"/>
  <c r="AA336" i="17"/>
  <c r="N336" i="17"/>
  <c r="L336" i="17"/>
  <c r="L363" i="17" s="1"/>
  <c r="AA335" i="17"/>
  <c r="AC335" i="17" s="1"/>
  <c r="O335" i="17"/>
  <c r="M335" i="17"/>
  <c r="J335" i="17"/>
  <c r="I335" i="17"/>
  <c r="H335" i="17"/>
  <c r="G335" i="17"/>
  <c r="F335" i="17"/>
  <c r="E335" i="17"/>
  <c r="AA334" i="17"/>
  <c r="AC334" i="17" s="1"/>
  <c r="K334" i="17"/>
  <c r="AC333" i="17"/>
  <c r="AA333" i="17"/>
  <c r="K333" i="17"/>
  <c r="AC332" i="17"/>
  <c r="AA332" i="17"/>
  <c r="N332" i="17"/>
  <c r="L332" i="17"/>
  <c r="K332" i="17"/>
  <c r="AC331" i="17"/>
  <c r="AA331" i="17"/>
  <c r="N331" i="17"/>
  <c r="L331" i="17"/>
  <c r="K331" i="17"/>
  <c r="AC330" i="17"/>
  <c r="AB330" i="17"/>
  <c r="Y330" i="17"/>
  <c r="X330" i="17"/>
  <c r="W330" i="17"/>
  <c r="V330" i="17"/>
  <c r="U330" i="17"/>
  <c r="T330" i="17"/>
  <c r="N330" i="17"/>
  <c r="L330" i="17"/>
  <c r="K330" i="17"/>
  <c r="AC329" i="17"/>
  <c r="AA329" i="17"/>
  <c r="Z329" i="17"/>
  <c r="N329" i="17"/>
  <c r="L329" i="17"/>
  <c r="K329" i="17"/>
  <c r="Z328" i="17"/>
  <c r="AA328" i="17" s="1"/>
  <c r="AC328" i="17" s="1"/>
  <c r="K328" i="17"/>
  <c r="Z327" i="17"/>
  <c r="AA327" i="17" s="1"/>
  <c r="AC327" i="17" s="1"/>
  <c r="L327" i="17"/>
  <c r="K327" i="17"/>
  <c r="N327" i="17" s="1"/>
  <c r="AA326" i="17"/>
  <c r="AC326" i="17" s="1"/>
  <c r="Z326" i="17"/>
  <c r="N326" i="17"/>
  <c r="L326" i="17"/>
  <c r="K326" i="17"/>
  <c r="AC325" i="17"/>
  <c r="AA325" i="17"/>
  <c r="Z325" i="17"/>
  <c r="N325" i="17"/>
  <c r="L325" i="17"/>
  <c r="K325" i="17"/>
  <c r="Z324" i="17"/>
  <c r="AA324" i="17" s="1"/>
  <c r="AC324" i="17" s="1"/>
  <c r="K324" i="17"/>
  <c r="Z323" i="17"/>
  <c r="AA323" i="17" s="1"/>
  <c r="AC323" i="17" s="1"/>
  <c r="L323" i="17"/>
  <c r="K323" i="17"/>
  <c r="N323" i="17" s="1"/>
  <c r="AA322" i="17"/>
  <c r="AC322" i="17" s="1"/>
  <c r="Z322" i="17"/>
  <c r="N322" i="17"/>
  <c r="L322" i="17"/>
  <c r="K322" i="17"/>
  <c r="AC321" i="17"/>
  <c r="AA321" i="17"/>
  <c r="Z321" i="17"/>
  <c r="N321" i="17"/>
  <c r="L321" i="17"/>
  <c r="K321" i="17"/>
  <c r="Z320" i="17"/>
  <c r="AA320" i="17" s="1"/>
  <c r="AC320" i="17" s="1"/>
  <c r="K320" i="17"/>
  <c r="AC319" i="17"/>
  <c r="AA319" i="17"/>
  <c r="Z319" i="17"/>
  <c r="L319" i="17"/>
  <c r="K319" i="17"/>
  <c r="N319" i="17" s="1"/>
  <c r="AA318" i="17"/>
  <c r="AC318" i="17" s="1"/>
  <c r="Z318" i="17"/>
  <c r="N318" i="17"/>
  <c r="L318" i="17"/>
  <c r="K318" i="17"/>
  <c r="AC317" i="17"/>
  <c r="AA317" i="17"/>
  <c r="Z317" i="17"/>
  <c r="N317" i="17"/>
  <c r="L317" i="17"/>
  <c r="K317" i="17"/>
  <c r="Z316" i="17"/>
  <c r="AA316" i="17" s="1"/>
  <c r="AC316" i="17" s="1"/>
  <c r="K316" i="17"/>
  <c r="AC315" i="17"/>
  <c r="AA315" i="17"/>
  <c r="Z315" i="17"/>
  <c r="L315" i="17"/>
  <c r="K315" i="17"/>
  <c r="N315" i="17" s="1"/>
  <c r="AA314" i="17"/>
  <c r="AC314" i="17" s="1"/>
  <c r="Z314" i="17"/>
  <c r="N314" i="17"/>
  <c r="L314" i="17"/>
  <c r="K314" i="17"/>
  <c r="AC313" i="17"/>
  <c r="AA313" i="17"/>
  <c r="Z313" i="17"/>
  <c r="N313" i="17"/>
  <c r="K313" i="17"/>
  <c r="L313" i="17" s="1"/>
  <c r="Z312" i="17"/>
  <c r="AA312" i="17" s="1"/>
  <c r="AC312" i="17" s="1"/>
  <c r="K312" i="17"/>
  <c r="AA311" i="17"/>
  <c r="AC311" i="17" s="1"/>
  <c r="Z311" i="17"/>
  <c r="L311" i="17"/>
  <c r="K311" i="17"/>
  <c r="N311" i="17" s="1"/>
  <c r="AA310" i="17"/>
  <c r="AC310" i="17" s="1"/>
  <c r="Z310" i="17"/>
  <c r="N310" i="17"/>
  <c r="L310" i="17"/>
  <c r="K310" i="17"/>
  <c r="AC309" i="17"/>
  <c r="AA309" i="17"/>
  <c r="Z309" i="17"/>
  <c r="N309" i="17"/>
  <c r="K309" i="17"/>
  <c r="L309" i="17" s="1"/>
  <c r="Z308" i="17"/>
  <c r="AA308" i="17" s="1"/>
  <c r="AC308" i="17" s="1"/>
  <c r="K308" i="17"/>
  <c r="AA307" i="17"/>
  <c r="AC307" i="17" s="1"/>
  <c r="Z307" i="17"/>
  <c r="M307" i="17"/>
  <c r="K307" i="17"/>
  <c r="J307" i="17"/>
  <c r="I307" i="17"/>
  <c r="H307" i="17"/>
  <c r="G307" i="17"/>
  <c r="F307" i="17"/>
  <c r="E307" i="17"/>
  <c r="AB306" i="17"/>
  <c r="Y306" i="17"/>
  <c r="X306" i="17"/>
  <c r="W306" i="17"/>
  <c r="V306" i="17"/>
  <c r="U306" i="17"/>
  <c r="T306" i="17"/>
  <c r="N306" i="17"/>
  <c r="L306" i="17"/>
  <c r="AC305" i="17"/>
  <c r="AA305" i="17"/>
  <c r="Z305" i="17"/>
  <c r="N305" i="17"/>
  <c r="L305" i="17"/>
  <c r="AA304" i="17"/>
  <c r="AC304" i="17" s="1"/>
  <c r="Z304" i="17"/>
  <c r="N304" i="17"/>
  <c r="L304" i="17"/>
  <c r="AA303" i="17"/>
  <c r="AC303" i="17" s="1"/>
  <c r="Z303" i="17"/>
  <c r="N303" i="17"/>
  <c r="L303" i="17"/>
  <c r="AA302" i="17"/>
  <c r="AC302" i="17" s="1"/>
  <c r="Z302" i="17"/>
  <c r="N302" i="17"/>
  <c r="L302" i="17"/>
  <c r="Z301" i="17"/>
  <c r="AA301" i="17" s="1"/>
  <c r="AC301" i="17" s="1"/>
  <c r="N301" i="17"/>
  <c r="L301" i="17"/>
  <c r="Z300" i="17"/>
  <c r="AA300" i="17" s="1"/>
  <c r="AC300" i="17" s="1"/>
  <c r="N300" i="17"/>
  <c r="L300" i="17"/>
  <c r="Z299" i="17"/>
  <c r="AA299" i="17" s="1"/>
  <c r="AC299" i="17" s="1"/>
  <c r="N299" i="17"/>
  <c r="L299" i="17"/>
  <c r="AC298" i="17"/>
  <c r="AA298" i="17"/>
  <c r="Z298" i="17"/>
  <c r="N298" i="17"/>
  <c r="L298" i="17"/>
  <c r="AC297" i="17"/>
  <c r="AA297" i="17"/>
  <c r="Z297" i="17"/>
  <c r="N297" i="17"/>
  <c r="L297" i="17"/>
  <c r="AA296" i="17"/>
  <c r="AC296" i="17" s="1"/>
  <c r="Z296" i="17"/>
  <c r="N296" i="17"/>
  <c r="L296" i="17"/>
  <c r="L307" i="17" s="1"/>
  <c r="AA295" i="17"/>
  <c r="AC295" i="17" s="1"/>
  <c r="Z295" i="17"/>
  <c r="M295" i="17"/>
  <c r="K295" i="17"/>
  <c r="J295" i="17"/>
  <c r="I295" i="17"/>
  <c r="H295" i="17"/>
  <c r="G295" i="17"/>
  <c r="F295" i="17"/>
  <c r="E295" i="17"/>
  <c r="AA294" i="17"/>
  <c r="AC294" i="17" s="1"/>
  <c r="Z294" i="17"/>
  <c r="N294" i="17"/>
  <c r="L294" i="17"/>
  <c r="Z293" i="17"/>
  <c r="AA293" i="17" s="1"/>
  <c r="AC293" i="17" s="1"/>
  <c r="N293" i="17"/>
  <c r="L293" i="17"/>
  <c r="Z292" i="17"/>
  <c r="AA292" i="17" s="1"/>
  <c r="AC292" i="17" s="1"/>
  <c r="N292" i="17"/>
  <c r="L292" i="17"/>
  <c r="Z291" i="17"/>
  <c r="Z306" i="17" s="1"/>
  <c r="AA306" i="17" s="1"/>
  <c r="N291" i="17"/>
  <c r="L291" i="17"/>
  <c r="AC290" i="17"/>
  <c r="AA290" i="17"/>
  <c r="Z290" i="17"/>
  <c r="N290" i="17"/>
  <c r="L290" i="17"/>
  <c r="AC289" i="17"/>
  <c r="AA289" i="17"/>
  <c r="Z289" i="17"/>
  <c r="N289" i="17"/>
  <c r="L289" i="17"/>
  <c r="AB288" i="17"/>
  <c r="Z288" i="17"/>
  <c r="AA288" i="17" s="1"/>
  <c r="Y288" i="17"/>
  <c r="X288" i="17"/>
  <c r="W288" i="17"/>
  <c r="V288" i="17"/>
  <c r="U288" i="17"/>
  <c r="T288" i="17"/>
  <c r="N288" i="17"/>
  <c r="L288" i="17"/>
  <c r="AC287" i="17"/>
  <c r="AA287" i="17"/>
  <c r="N287" i="17"/>
  <c r="L287" i="17"/>
  <c r="AA286" i="17"/>
  <c r="AC286" i="17" s="1"/>
  <c r="N286" i="17"/>
  <c r="L286" i="17"/>
  <c r="AC285" i="17"/>
  <c r="AA285" i="17"/>
  <c r="N285" i="17"/>
  <c r="L285" i="17"/>
  <c r="AA284" i="17"/>
  <c r="AC284" i="17" s="1"/>
  <c r="N284" i="17"/>
  <c r="L284" i="17"/>
  <c r="AC283" i="17"/>
  <c r="AA283" i="17"/>
  <c r="N283" i="17"/>
  <c r="L283" i="17"/>
  <c r="AA282" i="17"/>
  <c r="AC282" i="17" s="1"/>
  <c r="N282" i="17"/>
  <c r="L282" i="17"/>
  <c r="AC281" i="17"/>
  <c r="AA281" i="17"/>
  <c r="N281" i="17"/>
  <c r="L281" i="17"/>
  <c r="AA280" i="17"/>
  <c r="AC280" i="17" s="1"/>
  <c r="N280" i="17"/>
  <c r="L280" i="17"/>
  <c r="AC279" i="17"/>
  <c r="AA279" i="17"/>
  <c r="N279" i="17"/>
  <c r="L279" i="17"/>
  <c r="AA278" i="17"/>
  <c r="AC278" i="17" s="1"/>
  <c r="N278" i="17"/>
  <c r="L278" i="17"/>
  <c r="L295" i="17" s="1"/>
  <c r="AC277" i="17"/>
  <c r="AA277" i="17"/>
  <c r="M277" i="17"/>
  <c r="K277" i="17"/>
  <c r="J277" i="17"/>
  <c r="I277" i="17"/>
  <c r="H277" i="17"/>
  <c r="G277" i="17"/>
  <c r="F277" i="17"/>
  <c r="E277" i="17"/>
  <c r="AA276" i="17"/>
  <c r="AC276" i="17" s="1"/>
  <c r="N276" i="17"/>
  <c r="L276" i="17"/>
  <c r="AC275" i="17"/>
  <c r="AA275" i="17"/>
  <c r="N275" i="17"/>
  <c r="L275" i="17"/>
  <c r="AA274" i="17"/>
  <c r="AC274" i="17" s="1"/>
  <c r="N274" i="17"/>
  <c r="L274" i="17"/>
  <c r="AC273" i="17"/>
  <c r="AA273" i="17"/>
  <c r="N273" i="17"/>
  <c r="L273" i="17"/>
  <c r="AA272" i="17"/>
  <c r="AC272" i="17" s="1"/>
  <c r="N272" i="17"/>
  <c r="L272" i="17"/>
  <c r="AC271" i="17"/>
  <c r="AA271" i="17"/>
  <c r="N271" i="17"/>
  <c r="L271" i="17"/>
  <c r="AA270" i="17"/>
  <c r="AC270" i="17" s="1"/>
  <c r="N270" i="17"/>
  <c r="L270" i="17"/>
  <c r="AC269" i="17"/>
  <c r="AA269" i="17"/>
  <c r="N269" i="17"/>
  <c r="L269" i="17"/>
  <c r="AA268" i="17"/>
  <c r="AC268" i="17" s="1"/>
  <c r="N268" i="17"/>
  <c r="L268" i="17"/>
  <c r="AC267" i="17"/>
  <c r="AA267" i="17"/>
  <c r="N267" i="17"/>
  <c r="L267" i="17"/>
  <c r="AA266" i="17"/>
  <c r="AC266" i="17" s="1"/>
  <c r="N266" i="17"/>
  <c r="L266" i="17"/>
  <c r="AC265" i="17"/>
  <c r="AA265" i="17"/>
  <c r="N265" i="17"/>
  <c r="L265" i="17"/>
  <c r="AA264" i="17"/>
  <c r="AC264" i="17" s="1"/>
  <c r="N264" i="17"/>
  <c r="L264" i="17"/>
  <c r="AC263" i="17"/>
  <c r="AA263" i="17"/>
  <c r="N263" i="17"/>
  <c r="L263" i="17"/>
  <c r="AA262" i="17"/>
  <c r="AC262" i="17" s="1"/>
  <c r="N262" i="17"/>
  <c r="L262" i="17"/>
  <c r="AC261" i="17"/>
  <c r="AA261" i="17"/>
  <c r="N261" i="17"/>
  <c r="L261" i="17"/>
  <c r="AA260" i="17"/>
  <c r="AC260" i="17" s="1"/>
  <c r="M260" i="17"/>
  <c r="J260" i="17"/>
  <c r="I260" i="17"/>
  <c r="H260" i="17"/>
  <c r="G260" i="17"/>
  <c r="F260" i="17"/>
  <c r="E260" i="17"/>
  <c r="AC259" i="17"/>
  <c r="AA259" i="17"/>
  <c r="N259" i="17"/>
  <c r="L259" i="17"/>
  <c r="K259" i="17"/>
  <c r="AC258" i="17"/>
  <c r="AA258" i="17"/>
  <c r="N258" i="17"/>
  <c r="L258" i="17"/>
  <c r="K258" i="17"/>
  <c r="AC257" i="17"/>
  <c r="AA257" i="17"/>
  <c r="L257" i="17"/>
  <c r="K257" i="17"/>
  <c r="N257" i="17" s="1"/>
  <c r="AC256" i="17"/>
  <c r="AA256" i="17"/>
  <c r="L256" i="17"/>
  <c r="K256" i="17"/>
  <c r="N256" i="17" s="1"/>
  <c r="AA255" i="17"/>
  <c r="AC255" i="17" s="1"/>
  <c r="N255" i="17"/>
  <c r="L255" i="17"/>
  <c r="K255" i="17"/>
  <c r="AB254" i="17"/>
  <c r="AA254" i="17"/>
  <c r="Y254" i="17"/>
  <c r="X254" i="17"/>
  <c r="W254" i="17"/>
  <c r="V254" i="17"/>
  <c r="U254" i="17"/>
  <c r="T254" i="17"/>
  <c r="N254" i="17"/>
  <c r="L254" i="17"/>
  <c r="K254" i="17"/>
  <c r="AA253" i="17"/>
  <c r="AC253" i="17" s="1"/>
  <c r="N253" i="17"/>
  <c r="L253" i="17"/>
  <c r="K253" i="17"/>
  <c r="AC252" i="17"/>
  <c r="AA252" i="17"/>
  <c r="L252" i="17"/>
  <c r="K252" i="17"/>
  <c r="N252" i="17" s="1"/>
  <c r="AC251" i="17"/>
  <c r="AA251" i="17"/>
  <c r="L251" i="17"/>
  <c r="K251" i="17"/>
  <c r="N251" i="17" s="1"/>
  <c r="AA250" i="17"/>
  <c r="AC250" i="17" s="1"/>
  <c r="N250" i="17"/>
  <c r="L250" i="17"/>
  <c r="K250" i="17"/>
  <c r="AA249" i="17"/>
  <c r="AC249" i="17" s="1"/>
  <c r="K249" i="17"/>
  <c r="AC248" i="17"/>
  <c r="AA248" i="17"/>
  <c r="N248" i="17"/>
  <c r="K248" i="17"/>
  <c r="L248" i="17" s="1"/>
  <c r="AC247" i="17"/>
  <c r="AA247" i="17"/>
  <c r="K247" i="17"/>
  <c r="N247" i="17" s="1"/>
  <c r="AC246" i="17"/>
  <c r="AA246" i="17"/>
  <c r="N246" i="17"/>
  <c r="L246" i="17"/>
  <c r="K246" i="17"/>
  <c r="AA245" i="17"/>
  <c r="AC245" i="17" s="1"/>
  <c r="N245" i="17"/>
  <c r="L245" i="17"/>
  <c r="K245" i="17"/>
  <c r="AC244" i="17"/>
  <c r="AA244" i="17"/>
  <c r="K244" i="17"/>
  <c r="AA243" i="17"/>
  <c r="AC243" i="17" s="1"/>
  <c r="L243" i="17"/>
  <c r="K243" i="17"/>
  <c r="N243" i="17" s="1"/>
  <c r="AA242" i="17"/>
  <c r="AC242" i="17" s="1"/>
  <c r="K242" i="17"/>
  <c r="AA241" i="17"/>
  <c r="AC241" i="17" s="1"/>
  <c r="M241" i="17"/>
  <c r="K241" i="17"/>
  <c r="J241" i="17"/>
  <c r="I241" i="17"/>
  <c r="H241" i="17"/>
  <c r="G241" i="17"/>
  <c r="E241" i="17"/>
  <c r="AC240" i="17"/>
  <c r="AA240" i="17"/>
  <c r="N240" i="17"/>
  <c r="L240" i="17"/>
  <c r="F240" i="17"/>
  <c r="AA239" i="17"/>
  <c r="AC239" i="17" s="1"/>
  <c r="L239" i="17"/>
  <c r="F239" i="17"/>
  <c r="N239" i="17" s="1"/>
  <c r="AC238" i="17"/>
  <c r="AA238" i="17"/>
  <c r="L238" i="17"/>
  <c r="F238" i="17"/>
  <c r="N238" i="17" s="1"/>
  <c r="AA237" i="17"/>
  <c r="AC237" i="17" s="1"/>
  <c r="N237" i="17"/>
  <c r="L237" i="17"/>
  <c r="F237" i="17"/>
  <c r="AA236" i="17"/>
  <c r="AC236" i="17" s="1"/>
  <c r="L236" i="17"/>
  <c r="F236" i="17"/>
  <c r="N236" i="17" s="1"/>
  <c r="AA235" i="17"/>
  <c r="AC235" i="17" s="1"/>
  <c r="N235" i="17"/>
  <c r="L235" i="17"/>
  <c r="F235" i="17"/>
  <c r="AC234" i="17"/>
  <c r="AA234" i="17"/>
  <c r="L234" i="17"/>
  <c r="F234" i="17"/>
  <c r="N234" i="17" s="1"/>
  <c r="AC233" i="17"/>
  <c r="AA233" i="17"/>
  <c r="N233" i="17"/>
  <c r="L233" i="17"/>
  <c r="F233" i="17"/>
  <c r="AC232" i="17"/>
  <c r="AA232" i="17"/>
  <c r="N232" i="17"/>
  <c r="L232" i="17"/>
  <c r="F232" i="17"/>
  <c r="AC231" i="17"/>
  <c r="AA231" i="17"/>
  <c r="L231" i="17"/>
  <c r="F231" i="17"/>
  <c r="N231" i="17" s="1"/>
  <c r="AA230" i="17"/>
  <c r="AC230" i="17" s="1"/>
  <c r="L230" i="17"/>
  <c r="F230" i="17"/>
  <c r="N230" i="17" s="1"/>
  <c r="AC229" i="17"/>
  <c r="AA229" i="17"/>
  <c r="N229" i="17"/>
  <c r="L229" i="17"/>
  <c r="F229" i="17"/>
  <c r="AA228" i="17"/>
  <c r="AC228" i="17" s="1"/>
  <c r="N228" i="17"/>
  <c r="L228" i="17"/>
  <c r="F228" i="17"/>
  <c r="AA227" i="17"/>
  <c r="AC227" i="17" s="1"/>
  <c r="M227" i="17"/>
  <c r="J227" i="17"/>
  <c r="I227" i="17"/>
  <c r="H227" i="17"/>
  <c r="G227" i="17"/>
  <c r="F227" i="17"/>
  <c r="E227" i="17"/>
  <c r="AA226" i="17"/>
  <c r="AC226" i="17" s="1"/>
  <c r="N226" i="17"/>
  <c r="K226" i="17"/>
  <c r="L226" i="17" s="1"/>
  <c r="AA225" i="17"/>
  <c r="AC225" i="17" s="1"/>
  <c r="L225" i="17"/>
  <c r="K225" i="17"/>
  <c r="N225" i="17" s="1"/>
  <c r="AC224" i="17"/>
  <c r="AA224" i="17"/>
  <c r="K224" i="17"/>
  <c r="N224" i="17" s="1"/>
  <c r="AB223" i="17"/>
  <c r="Y223" i="17"/>
  <c r="X223" i="17"/>
  <c r="W223" i="17"/>
  <c r="V223" i="17"/>
  <c r="U223" i="17"/>
  <c r="T223" i="17"/>
  <c r="N223" i="17"/>
  <c r="L223" i="17"/>
  <c r="K223" i="17"/>
  <c r="Z222" i="17"/>
  <c r="AA222" i="17" s="1"/>
  <c r="AC222" i="17" s="1"/>
  <c r="L222" i="17"/>
  <c r="K222" i="17"/>
  <c r="N222" i="17" s="1"/>
  <c r="AC221" i="17"/>
  <c r="Z221" i="17"/>
  <c r="AA221" i="17" s="1"/>
  <c r="N221" i="17"/>
  <c r="L221" i="17"/>
  <c r="K221" i="17"/>
  <c r="AA220" i="17"/>
  <c r="AC220" i="17" s="1"/>
  <c r="Z220" i="17"/>
  <c r="L220" i="17"/>
  <c r="K220" i="17"/>
  <c r="N220" i="17" s="1"/>
  <c r="Z219" i="17"/>
  <c r="AA219" i="17" s="1"/>
  <c r="AC219" i="17" s="1"/>
  <c r="N219" i="17"/>
  <c r="L219" i="17"/>
  <c r="K219" i="17"/>
  <c r="Z218" i="17"/>
  <c r="AA218" i="17" s="1"/>
  <c r="AC218" i="17" s="1"/>
  <c r="K218" i="17"/>
  <c r="N218" i="17" s="1"/>
  <c r="Z217" i="17"/>
  <c r="AA217" i="17" s="1"/>
  <c r="AC217" i="17" s="1"/>
  <c r="N217" i="17"/>
  <c r="L217" i="17"/>
  <c r="K217" i="17"/>
  <c r="Z216" i="17"/>
  <c r="AA216" i="17" s="1"/>
  <c r="AC216" i="17" s="1"/>
  <c r="L216" i="17"/>
  <c r="K216" i="17"/>
  <c r="N216" i="17" s="1"/>
  <c r="Z215" i="17"/>
  <c r="AA215" i="17" s="1"/>
  <c r="AC215" i="17" s="1"/>
  <c r="N215" i="17"/>
  <c r="L215" i="17"/>
  <c r="K215" i="17"/>
  <c r="Z214" i="17"/>
  <c r="AA214" i="17" s="1"/>
  <c r="AC214" i="17" s="1"/>
  <c r="L214" i="17"/>
  <c r="K214" i="17"/>
  <c r="N214" i="17" s="1"/>
  <c r="Z213" i="17"/>
  <c r="AA213" i="17" s="1"/>
  <c r="AC213" i="17" s="1"/>
  <c r="N213" i="17"/>
  <c r="L213" i="17"/>
  <c r="K213" i="17"/>
  <c r="AA212" i="17"/>
  <c r="AC212" i="17" s="1"/>
  <c r="Z212" i="17"/>
  <c r="L212" i="17"/>
  <c r="K212" i="17"/>
  <c r="N212" i="17" s="1"/>
  <c r="Z211" i="17"/>
  <c r="AA211" i="17" s="1"/>
  <c r="AC211" i="17" s="1"/>
  <c r="N211" i="17"/>
  <c r="L211" i="17"/>
  <c r="K211" i="17"/>
  <c r="Z210" i="17"/>
  <c r="AA210" i="17" s="1"/>
  <c r="AC210" i="17" s="1"/>
  <c r="K210" i="17"/>
  <c r="N210" i="17" s="1"/>
  <c r="Z209" i="17"/>
  <c r="AA209" i="17" s="1"/>
  <c r="AC209" i="17" s="1"/>
  <c r="N209" i="17"/>
  <c r="L209" i="17"/>
  <c r="K209" i="17"/>
  <c r="Z208" i="17"/>
  <c r="AA208" i="17" s="1"/>
  <c r="AC208" i="17" s="1"/>
  <c r="K208" i="17"/>
  <c r="N208" i="17" s="1"/>
  <c r="Z207" i="17"/>
  <c r="AA207" i="17" s="1"/>
  <c r="AC207" i="17" s="1"/>
  <c r="N207" i="17"/>
  <c r="L207" i="17"/>
  <c r="K207" i="17"/>
  <c r="Z206" i="17"/>
  <c r="AA206" i="17" s="1"/>
  <c r="AC206" i="17" s="1"/>
  <c r="K206" i="17"/>
  <c r="N206" i="17" s="1"/>
  <c r="Z205" i="17"/>
  <c r="AA205" i="17" s="1"/>
  <c r="AC205" i="17" s="1"/>
  <c r="N205" i="17"/>
  <c r="L205" i="17"/>
  <c r="K205" i="17"/>
  <c r="AB204" i="17"/>
  <c r="AA204" i="17"/>
  <c r="Z204" i="17"/>
  <c r="Y204" i="17"/>
  <c r="X204" i="17"/>
  <c r="W204" i="17"/>
  <c r="V204" i="17"/>
  <c r="U204" i="17"/>
  <c r="T204" i="17"/>
  <c r="N204" i="17"/>
  <c r="K204" i="17"/>
  <c r="L204" i="17" s="1"/>
  <c r="AA203" i="17"/>
  <c r="AC203" i="17" s="1"/>
  <c r="K203" i="17"/>
  <c r="N203" i="17" s="1"/>
  <c r="AC202" i="17"/>
  <c r="AA202" i="17"/>
  <c r="K202" i="17"/>
  <c r="N202" i="17" s="1"/>
  <c r="AA201" i="17"/>
  <c r="AC201" i="17" s="1"/>
  <c r="M201" i="17"/>
  <c r="J201" i="17"/>
  <c r="I201" i="17"/>
  <c r="H201" i="17"/>
  <c r="G201" i="17"/>
  <c r="F201" i="17"/>
  <c r="E201" i="17"/>
  <c r="AA200" i="17"/>
  <c r="AC200" i="17" s="1"/>
  <c r="N200" i="17"/>
  <c r="L200" i="17"/>
  <c r="K200" i="17"/>
  <c r="AA199" i="17"/>
  <c r="AC199" i="17" s="1"/>
  <c r="N199" i="17"/>
  <c r="K199" i="17"/>
  <c r="L199" i="17" s="1"/>
  <c r="AA198" i="17"/>
  <c r="AC198" i="17" s="1"/>
  <c r="L198" i="17"/>
  <c r="K198" i="17"/>
  <c r="N198" i="17" s="1"/>
  <c r="AC197" i="17"/>
  <c r="AA197" i="17"/>
  <c r="K197" i="17"/>
  <c r="N197" i="17" s="1"/>
  <c r="AA196" i="17"/>
  <c r="AC196" i="17" s="1"/>
  <c r="N196" i="17"/>
  <c r="L196" i="17"/>
  <c r="K196" i="17"/>
  <c r="AA195" i="17"/>
  <c r="AC195" i="17" s="1"/>
  <c r="K195" i="17"/>
  <c r="AA194" i="17"/>
  <c r="AC194" i="17" s="1"/>
  <c r="K194" i="17"/>
  <c r="N194" i="17" s="1"/>
  <c r="AC193" i="17"/>
  <c r="AA193" i="17"/>
  <c r="K193" i="17"/>
  <c r="N193" i="17" s="1"/>
  <c r="AA192" i="17"/>
  <c r="AC192" i="17" s="1"/>
  <c r="N192" i="17"/>
  <c r="L192" i="17"/>
  <c r="K192" i="17"/>
  <c r="AA191" i="17"/>
  <c r="AC191" i="17" s="1"/>
  <c r="N191" i="17"/>
  <c r="K191" i="17"/>
  <c r="L191" i="17" s="1"/>
  <c r="AA190" i="17"/>
  <c r="AC190" i="17" s="1"/>
  <c r="L190" i="17"/>
  <c r="K190" i="17"/>
  <c r="N190" i="17" s="1"/>
  <c r="AC189" i="17"/>
  <c r="AA189" i="17"/>
  <c r="K189" i="17"/>
  <c r="N189" i="17" s="1"/>
  <c r="AA188" i="17"/>
  <c r="AC188" i="17" s="1"/>
  <c r="N188" i="17"/>
  <c r="L188" i="17"/>
  <c r="K188" i="17"/>
  <c r="AA187" i="17"/>
  <c r="AC187" i="17" s="1"/>
  <c r="K187" i="17"/>
  <c r="AA186" i="17"/>
  <c r="AC186" i="17" s="1"/>
  <c r="K186" i="17"/>
  <c r="N186" i="17" s="1"/>
  <c r="AC185" i="17"/>
  <c r="AA185" i="17"/>
  <c r="N185" i="17"/>
  <c r="K185" i="17"/>
  <c r="L185" i="17" s="1"/>
  <c r="AA184" i="17"/>
  <c r="AC184" i="17" s="1"/>
  <c r="N184" i="17"/>
  <c r="L184" i="17"/>
  <c r="K184" i="17"/>
  <c r="AB183" i="17"/>
  <c r="Y183" i="17"/>
  <c r="X183" i="17"/>
  <c r="W183" i="17"/>
  <c r="V183" i="17"/>
  <c r="T183" i="17"/>
  <c r="N183" i="17"/>
  <c r="L183" i="17"/>
  <c r="K183" i="17"/>
  <c r="Z182" i="17"/>
  <c r="AA182" i="17" s="1"/>
  <c r="AC182" i="17" s="1"/>
  <c r="M182" i="17"/>
  <c r="K182" i="17"/>
  <c r="J182" i="17"/>
  <c r="I182" i="17"/>
  <c r="H182" i="17"/>
  <c r="G182" i="17"/>
  <c r="F182" i="17"/>
  <c r="E182" i="17"/>
  <c r="N182" i="17" s="1"/>
  <c r="AC181" i="17"/>
  <c r="AA181" i="17"/>
  <c r="Z181" i="17"/>
  <c r="N181" i="17"/>
  <c r="L181" i="17"/>
  <c r="Z180" i="17"/>
  <c r="AA180" i="17" s="1"/>
  <c r="AC180" i="17" s="1"/>
  <c r="N180" i="17"/>
  <c r="L180" i="17"/>
  <c r="Z179" i="17"/>
  <c r="AA179" i="17" s="1"/>
  <c r="AC179" i="17" s="1"/>
  <c r="N179" i="17"/>
  <c r="L179" i="17"/>
  <c r="AA178" i="17"/>
  <c r="AC178" i="17" s="1"/>
  <c r="Z178" i="17"/>
  <c r="N178" i="17"/>
  <c r="L178" i="17"/>
  <c r="AA177" i="17"/>
  <c r="AC177" i="17" s="1"/>
  <c r="Z177" i="17"/>
  <c r="N177" i="17"/>
  <c r="L177" i="17"/>
  <c r="AC176" i="17"/>
  <c r="Z176" i="17"/>
  <c r="AA176" i="17" s="1"/>
  <c r="N176" i="17"/>
  <c r="L176" i="17"/>
  <c r="AA175" i="17"/>
  <c r="AC175" i="17" s="1"/>
  <c r="Z175" i="17"/>
  <c r="N175" i="17"/>
  <c r="L175" i="17"/>
  <c r="Z174" i="17"/>
  <c r="AA174" i="17" s="1"/>
  <c r="AC174" i="17" s="1"/>
  <c r="N174" i="17"/>
  <c r="L174" i="17"/>
  <c r="AA173" i="17"/>
  <c r="AC173" i="17" s="1"/>
  <c r="Z173" i="17"/>
  <c r="N173" i="17"/>
  <c r="L173" i="17"/>
  <c r="Z172" i="17"/>
  <c r="AA172" i="17" s="1"/>
  <c r="AC172" i="17" s="1"/>
  <c r="N172" i="17"/>
  <c r="L172" i="17"/>
  <c r="Z171" i="17"/>
  <c r="AA171" i="17" s="1"/>
  <c r="AC171" i="17" s="1"/>
  <c r="N171" i="17"/>
  <c r="L171" i="17"/>
  <c r="Z170" i="17"/>
  <c r="AA170" i="17" s="1"/>
  <c r="AC170" i="17" s="1"/>
  <c r="N170" i="17"/>
  <c r="L170" i="17"/>
  <c r="AA169" i="17"/>
  <c r="AC169" i="17" s="1"/>
  <c r="Z169" i="17"/>
  <c r="N169" i="17"/>
  <c r="L169" i="17"/>
  <c r="Z168" i="17"/>
  <c r="AA168" i="17" s="1"/>
  <c r="AC168" i="17" s="1"/>
  <c r="N168" i="17"/>
  <c r="L168" i="17"/>
  <c r="Z167" i="17"/>
  <c r="AA167" i="17" s="1"/>
  <c r="AC167" i="17" s="1"/>
  <c r="N167" i="17"/>
  <c r="L167" i="17"/>
  <c r="Z166" i="17"/>
  <c r="AA166" i="17" s="1"/>
  <c r="AC166" i="17" s="1"/>
  <c r="N166" i="17"/>
  <c r="L166" i="17"/>
  <c r="AA165" i="17"/>
  <c r="AC165" i="17" s="1"/>
  <c r="Z165" i="17"/>
  <c r="N165" i="17"/>
  <c r="L165" i="17"/>
  <c r="Z164" i="17"/>
  <c r="AA164" i="17" s="1"/>
  <c r="AC164" i="17" s="1"/>
  <c r="N164" i="17"/>
  <c r="L164" i="17"/>
  <c r="Z163" i="17"/>
  <c r="AA163" i="17" s="1"/>
  <c r="AC163" i="17" s="1"/>
  <c r="N163" i="17"/>
  <c r="L163" i="17"/>
  <c r="AA162" i="17"/>
  <c r="AC162" i="17" s="1"/>
  <c r="Z162" i="17"/>
  <c r="N162" i="17"/>
  <c r="L162" i="17"/>
  <c r="AA161" i="17"/>
  <c r="AC161" i="17" s="1"/>
  <c r="Z161" i="17"/>
  <c r="N161" i="17"/>
  <c r="L161" i="17"/>
  <c r="AC160" i="17"/>
  <c r="Z160" i="17"/>
  <c r="AA160" i="17" s="1"/>
  <c r="N160" i="17"/>
  <c r="L160" i="17"/>
  <c r="AA159" i="17"/>
  <c r="AC159" i="17" s="1"/>
  <c r="Z159" i="17"/>
  <c r="N159" i="17"/>
  <c r="L159" i="17"/>
  <c r="Z158" i="17"/>
  <c r="Z183" i="17" s="1"/>
  <c r="AA183" i="17" s="1"/>
  <c r="N158" i="17"/>
  <c r="L158" i="17"/>
  <c r="AB157" i="17"/>
  <c r="Z157" i="17"/>
  <c r="Y157" i="17"/>
  <c r="AA157" i="17" s="1"/>
  <c r="X157" i="17"/>
  <c r="W157" i="17"/>
  <c r="V157" i="17"/>
  <c r="U157" i="17"/>
  <c r="T157" i="17"/>
  <c r="N157" i="17"/>
  <c r="L157" i="17"/>
  <c r="AA156" i="17"/>
  <c r="AC156" i="17" s="1"/>
  <c r="N156" i="17"/>
  <c r="L156" i="17"/>
  <c r="L182" i="17" s="1"/>
  <c r="AA155" i="17"/>
  <c r="AC155" i="17" s="1"/>
  <c r="N155" i="17"/>
  <c r="L155" i="17"/>
  <c r="AA154" i="17"/>
  <c r="AC154" i="17" s="1"/>
  <c r="M154" i="17"/>
  <c r="J154" i="17"/>
  <c r="I154" i="17"/>
  <c r="H154" i="17"/>
  <c r="G154" i="17"/>
  <c r="F154" i="17"/>
  <c r="E154" i="17"/>
  <c r="AA153" i="17"/>
  <c r="AC153" i="17" s="1"/>
  <c r="K153" i="17"/>
  <c r="N153" i="17" s="1"/>
  <c r="AC152" i="17"/>
  <c r="AA152" i="17"/>
  <c r="K152" i="17"/>
  <c r="N152" i="17" s="1"/>
  <c r="AA151" i="17"/>
  <c r="AC151" i="17" s="1"/>
  <c r="N151" i="17"/>
  <c r="L151" i="17"/>
  <c r="K151" i="17"/>
  <c r="AA150" i="17"/>
  <c r="AC150" i="17" s="1"/>
  <c r="N150" i="17"/>
  <c r="K150" i="17"/>
  <c r="L150" i="17" s="1"/>
  <c r="AA149" i="17"/>
  <c r="AC149" i="17" s="1"/>
  <c r="L149" i="17"/>
  <c r="K149" i="17"/>
  <c r="N149" i="17" s="1"/>
  <c r="AC148" i="17"/>
  <c r="AA148" i="17"/>
  <c r="K148" i="17"/>
  <c r="N148" i="17" s="1"/>
  <c r="AA147" i="17"/>
  <c r="AC147" i="17" s="1"/>
  <c r="N147" i="17"/>
  <c r="L147" i="17"/>
  <c r="K147" i="17"/>
  <c r="AA146" i="17"/>
  <c r="AC146" i="17" s="1"/>
  <c r="K146" i="17"/>
  <c r="AA145" i="17"/>
  <c r="AC145" i="17" s="1"/>
  <c r="K145" i="17"/>
  <c r="N145" i="17" s="1"/>
  <c r="AC144" i="17"/>
  <c r="AA144" i="17"/>
  <c r="N144" i="17"/>
  <c r="K144" i="17"/>
  <c r="L144" i="17" s="1"/>
  <c r="AB143" i="17"/>
  <c r="Z143" i="17"/>
  <c r="Y143" i="17"/>
  <c r="X143" i="17"/>
  <c r="W143" i="17"/>
  <c r="V143" i="17"/>
  <c r="U143" i="17"/>
  <c r="T143" i="17"/>
  <c r="N143" i="17"/>
  <c r="L143" i="17"/>
  <c r="K143" i="17"/>
  <c r="AC142" i="17"/>
  <c r="AA142" i="17"/>
  <c r="N142" i="17"/>
  <c r="K142" i="17"/>
  <c r="L142" i="17" s="1"/>
  <c r="AA141" i="17"/>
  <c r="AC141" i="17" s="1"/>
  <c r="K141" i="17"/>
  <c r="N141" i="17" s="1"/>
  <c r="AC140" i="17"/>
  <c r="AA140" i="17"/>
  <c r="K140" i="17"/>
  <c r="N140" i="17" s="1"/>
  <c r="AA139" i="17"/>
  <c r="AC139" i="17" s="1"/>
  <c r="N139" i="17"/>
  <c r="L139" i="17"/>
  <c r="K139" i="17"/>
  <c r="AA138" i="17"/>
  <c r="AC138" i="17" s="1"/>
  <c r="K138" i="17"/>
  <c r="AC137" i="17"/>
  <c r="AA137" i="17"/>
  <c r="K137" i="17"/>
  <c r="N137" i="17" s="1"/>
  <c r="AC136" i="17"/>
  <c r="AA136" i="17"/>
  <c r="L136" i="17"/>
  <c r="K136" i="17"/>
  <c r="N136" i="17" s="1"/>
  <c r="AA135" i="17"/>
  <c r="AC135" i="17" s="1"/>
  <c r="N135" i="17"/>
  <c r="L135" i="17"/>
  <c r="K135" i="17"/>
  <c r="AC134" i="17"/>
  <c r="AA134" i="17"/>
  <c r="N134" i="17"/>
  <c r="K134" i="17"/>
  <c r="L134" i="17" s="1"/>
  <c r="AA133" i="17"/>
  <c r="AC133" i="17" s="1"/>
  <c r="K133" i="17"/>
  <c r="N133" i="17" s="1"/>
  <c r="AC132" i="17"/>
  <c r="AA132" i="17"/>
  <c r="K132" i="17"/>
  <c r="N132" i="17" s="1"/>
  <c r="AA131" i="17"/>
  <c r="AC131" i="17" s="1"/>
  <c r="N131" i="17"/>
  <c r="L131" i="17"/>
  <c r="K131" i="17"/>
  <c r="AA130" i="17"/>
  <c r="AC130" i="17" s="1"/>
  <c r="M130" i="17"/>
  <c r="J130" i="17"/>
  <c r="I130" i="17"/>
  <c r="H130" i="17"/>
  <c r="G130" i="17"/>
  <c r="F130" i="17"/>
  <c r="E130" i="17"/>
  <c r="AC129" i="17"/>
  <c r="AA129" i="17"/>
  <c r="N129" i="17"/>
  <c r="K129" i="17"/>
  <c r="L129" i="17" s="1"/>
  <c r="AA128" i="17"/>
  <c r="AC128" i="17" s="1"/>
  <c r="K128" i="17"/>
  <c r="N128" i="17" s="1"/>
  <c r="AC127" i="17"/>
  <c r="AA127" i="17"/>
  <c r="K127" i="17"/>
  <c r="N127" i="17" s="1"/>
  <c r="AA126" i="17"/>
  <c r="AC126" i="17" s="1"/>
  <c r="N126" i="17"/>
  <c r="L126" i="17"/>
  <c r="K126" i="17"/>
  <c r="AA125" i="17"/>
  <c r="AC125" i="17" s="1"/>
  <c r="K125" i="17"/>
  <c r="AC124" i="17"/>
  <c r="AA124" i="17"/>
  <c r="K124" i="17"/>
  <c r="N124" i="17" s="1"/>
  <c r="AC123" i="17"/>
  <c r="AA123" i="17"/>
  <c r="N123" i="17"/>
  <c r="L123" i="17"/>
  <c r="K123" i="17"/>
  <c r="AB122" i="17"/>
  <c r="Y122" i="17"/>
  <c r="X122" i="17"/>
  <c r="W122" i="17"/>
  <c r="V122" i="17"/>
  <c r="U122" i="17"/>
  <c r="T122" i="17"/>
  <c r="N122" i="17"/>
  <c r="L122" i="17"/>
  <c r="K122" i="17"/>
  <c r="Z121" i="17"/>
  <c r="AA121" i="17" s="1"/>
  <c r="AC121" i="17" s="1"/>
  <c r="M121" i="17"/>
  <c r="K121" i="17"/>
  <c r="J121" i="17"/>
  <c r="I121" i="17"/>
  <c r="H121" i="17"/>
  <c r="G121" i="17"/>
  <c r="F121" i="17"/>
  <c r="E121" i="17"/>
  <c r="AA120" i="17"/>
  <c r="AC120" i="17" s="1"/>
  <c r="Z120" i="17"/>
  <c r="N120" i="17"/>
  <c r="L120" i="17"/>
  <c r="Z119" i="17"/>
  <c r="AA119" i="17" s="1"/>
  <c r="AC119" i="17" s="1"/>
  <c r="N119" i="17"/>
  <c r="L119" i="17"/>
  <c r="Z118" i="17"/>
  <c r="AA118" i="17" s="1"/>
  <c r="AC118" i="17" s="1"/>
  <c r="N118" i="17"/>
  <c r="L118" i="17"/>
  <c r="Z117" i="17"/>
  <c r="AA117" i="17" s="1"/>
  <c r="AC117" i="17" s="1"/>
  <c r="N117" i="17"/>
  <c r="L117" i="17"/>
  <c r="AC116" i="17"/>
  <c r="AA116" i="17"/>
  <c r="Z116" i="17"/>
  <c r="N116" i="17"/>
  <c r="L116" i="17"/>
  <c r="Z115" i="17"/>
  <c r="AA115" i="17" s="1"/>
  <c r="AC115" i="17" s="1"/>
  <c r="N115" i="17"/>
  <c r="L115" i="17"/>
  <c r="Z114" i="17"/>
  <c r="AA114" i="17" s="1"/>
  <c r="AC114" i="17" s="1"/>
  <c r="N114" i="17"/>
  <c r="L114" i="17"/>
  <c r="AA113" i="17"/>
  <c r="AC113" i="17" s="1"/>
  <c r="Z113" i="17"/>
  <c r="N113" i="17"/>
  <c r="L113" i="17"/>
  <c r="AA112" i="17"/>
  <c r="AC112" i="17" s="1"/>
  <c r="Z112" i="17"/>
  <c r="N112" i="17"/>
  <c r="L112" i="17"/>
  <c r="AC111" i="17"/>
  <c r="Z111" i="17"/>
  <c r="AA111" i="17" s="1"/>
  <c r="N111" i="17"/>
  <c r="L111" i="17"/>
  <c r="AA110" i="17"/>
  <c r="AC110" i="17" s="1"/>
  <c r="Z110" i="17"/>
  <c r="N110" i="17"/>
  <c r="L110" i="17"/>
  <c r="Z109" i="17"/>
  <c r="AA109" i="17" s="1"/>
  <c r="AC109" i="17" s="1"/>
  <c r="N109" i="17"/>
  <c r="L109" i="17"/>
  <c r="AA108" i="17"/>
  <c r="AC108" i="17" s="1"/>
  <c r="Z108" i="17"/>
  <c r="N108" i="17"/>
  <c r="L108" i="17"/>
  <c r="Z107" i="17"/>
  <c r="AA107" i="17" s="1"/>
  <c r="AC107" i="17" s="1"/>
  <c r="N107" i="17"/>
  <c r="L107" i="17"/>
  <c r="Z106" i="17"/>
  <c r="AA106" i="17" s="1"/>
  <c r="N106" i="17"/>
  <c r="L106" i="17"/>
  <c r="AB105" i="17"/>
  <c r="Y105" i="17"/>
  <c r="X105" i="17"/>
  <c r="W105" i="17"/>
  <c r="V105" i="17"/>
  <c r="U105" i="17"/>
  <c r="T105" i="17"/>
  <c r="N105" i="17"/>
  <c r="L105" i="17"/>
  <c r="Z104" i="17"/>
  <c r="AA104" i="17" s="1"/>
  <c r="AC104" i="17" s="1"/>
  <c r="N104" i="17"/>
  <c r="L104" i="17"/>
  <c r="AC103" i="17"/>
  <c r="AA103" i="17"/>
  <c r="Z103" i="17"/>
  <c r="N103" i="17"/>
  <c r="L103" i="17"/>
  <c r="Z102" i="17"/>
  <c r="AA102" i="17" s="1"/>
  <c r="AC102" i="17" s="1"/>
  <c r="N102" i="17"/>
  <c r="L102" i="17"/>
  <c r="Z101" i="17"/>
  <c r="AA101" i="17" s="1"/>
  <c r="AC101" i="17" s="1"/>
  <c r="N101" i="17"/>
  <c r="L101" i="17"/>
  <c r="AA100" i="17"/>
  <c r="AC100" i="17" s="1"/>
  <c r="Z100" i="17"/>
  <c r="M100" i="17"/>
  <c r="K100" i="17"/>
  <c r="J100" i="17"/>
  <c r="I100" i="17"/>
  <c r="H100" i="17"/>
  <c r="G100" i="17"/>
  <c r="F100" i="17"/>
  <c r="E100" i="17"/>
  <c r="AA99" i="17"/>
  <c r="AC99" i="17" s="1"/>
  <c r="Z99" i="17"/>
  <c r="N99" i="17"/>
  <c r="L99" i="17"/>
  <c r="AC98" i="17"/>
  <c r="Z98" i="17"/>
  <c r="AA98" i="17" s="1"/>
  <c r="N98" i="17"/>
  <c r="L98" i="17"/>
  <c r="AA97" i="17"/>
  <c r="AC97" i="17" s="1"/>
  <c r="Z97" i="17"/>
  <c r="N97" i="17"/>
  <c r="L97" i="17"/>
  <c r="Z96" i="17"/>
  <c r="AA96" i="17" s="1"/>
  <c r="AC96" i="17" s="1"/>
  <c r="N96" i="17"/>
  <c r="L96" i="17"/>
  <c r="AA95" i="17"/>
  <c r="AC95" i="17" s="1"/>
  <c r="Z95" i="17"/>
  <c r="N95" i="17"/>
  <c r="L95" i="17"/>
  <c r="Z94" i="17"/>
  <c r="AA94" i="17" s="1"/>
  <c r="AC94" i="17" s="1"/>
  <c r="N94" i="17"/>
  <c r="L94" i="17"/>
  <c r="Z93" i="17"/>
  <c r="AA93" i="17" s="1"/>
  <c r="AC93" i="17" s="1"/>
  <c r="N93" i="17"/>
  <c r="L93" i="17"/>
  <c r="Z92" i="17"/>
  <c r="AA92" i="17" s="1"/>
  <c r="AC92" i="17" s="1"/>
  <c r="N92" i="17"/>
  <c r="L92" i="17"/>
  <c r="AA91" i="17"/>
  <c r="AC91" i="17" s="1"/>
  <c r="Z91" i="17"/>
  <c r="N91" i="17"/>
  <c r="L91" i="17"/>
  <c r="Z90" i="17"/>
  <c r="AA90" i="17" s="1"/>
  <c r="AC90" i="17" s="1"/>
  <c r="N90" i="17"/>
  <c r="L90" i="17"/>
  <c r="Z89" i="17"/>
  <c r="AA89" i="17" s="1"/>
  <c r="AC89" i="17" s="1"/>
  <c r="N89" i="17"/>
  <c r="L89" i="17"/>
  <c r="Z88" i="17"/>
  <c r="AA88" i="17" s="1"/>
  <c r="AC88" i="17" s="1"/>
  <c r="N88" i="17"/>
  <c r="L88" i="17"/>
  <c r="AC87" i="17"/>
  <c r="AA87" i="17"/>
  <c r="Z87" i="17"/>
  <c r="N87" i="17"/>
  <c r="L87" i="17"/>
  <c r="Z86" i="17"/>
  <c r="AA86" i="17" s="1"/>
  <c r="AC86" i="17" s="1"/>
  <c r="N86" i="17"/>
  <c r="L86" i="17"/>
  <c r="Z85" i="17"/>
  <c r="AA85" i="17" s="1"/>
  <c r="AC85" i="17" s="1"/>
  <c r="N85" i="17"/>
  <c r="L85" i="17"/>
  <c r="AA84" i="17"/>
  <c r="Z84" i="17"/>
  <c r="N84" i="17"/>
  <c r="L84" i="17"/>
  <c r="AB83" i="17"/>
  <c r="Y83" i="17"/>
  <c r="X83" i="17"/>
  <c r="W83" i="17"/>
  <c r="V83" i="17"/>
  <c r="T83" i="17"/>
  <c r="N83" i="17"/>
  <c r="L83" i="17"/>
  <c r="AA82" i="17"/>
  <c r="AC82" i="17" s="1"/>
  <c r="Z82" i="17"/>
  <c r="N82" i="17"/>
  <c r="L82" i="17"/>
  <c r="AA81" i="17"/>
  <c r="AC81" i="17" s="1"/>
  <c r="Z81" i="17"/>
  <c r="N81" i="17"/>
  <c r="L81" i="17"/>
  <c r="AC80" i="17"/>
  <c r="Z80" i="17"/>
  <c r="AA80" i="17" s="1"/>
  <c r="N80" i="17"/>
  <c r="L80" i="17"/>
  <c r="AA79" i="17"/>
  <c r="AC79" i="17" s="1"/>
  <c r="Z79" i="17"/>
  <c r="N79" i="17"/>
  <c r="L79" i="17"/>
  <c r="Z78" i="17"/>
  <c r="AA78" i="17" s="1"/>
  <c r="AC78" i="17" s="1"/>
  <c r="M78" i="17"/>
  <c r="J78" i="17"/>
  <c r="I78" i="17"/>
  <c r="H78" i="17"/>
  <c r="G78" i="17"/>
  <c r="F78" i="17"/>
  <c r="E78" i="17"/>
  <c r="AC77" i="17"/>
  <c r="AA77" i="17"/>
  <c r="Z77" i="17"/>
  <c r="K77" i="17"/>
  <c r="N77" i="17" s="1"/>
  <c r="AA76" i="17"/>
  <c r="AC76" i="17" s="1"/>
  <c r="Z76" i="17"/>
  <c r="N76" i="17"/>
  <c r="K76" i="17"/>
  <c r="L76" i="17" s="1"/>
  <c r="AA75" i="17"/>
  <c r="AC75" i="17" s="1"/>
  <c r="Z75" i="17"/>
  <c r="N75" i="17"/>
  <c r="K75" i="17"/>
  <c r="L75" i="17" s="1"/>
  <c r="Z74" i="17"/>
  <c r="AA74" i="17" s="1"/>
  <c r="AC74" i="17" s="1"/>
  <c r="N74" i="17"/>
  <c r="K74" i="17"/>
  <c r="L74" i="17" s="1"/>
  <c r="AC73" i="17"/>
  <c r="AA73" i="17"/>
  <c r="Z73" i="17"/>
  <c r="K73" i="17"/>
  <c r="N73" i="17" s="1"/>
  <c r="Z72" i="17"/>
  <c r="AA72" i="17" s="1"/>
  <c r="AC72" i="17" s="1"/>
  <c r="N72" i="17"/>
  <c r="K72" i="17"/>
  <c r="L72" i="17" s="1"/>
  <c r="AA71" i="17"/>
  <c r="AC71" i="17" s="1"/>
  <c r="Z71" i="17"/>
  <c r="N71" i="17"/>
  <c r="K71" i="17"/>
  <c r="L71" i="17" s="1"/>
  <c r="Z70" i="17"/>
  <c r="AA70" i="17" s="1"/>
  <c r="AC70" i="17" s="1"/>
  <c r="N70" i="17"/>
  <c r="K70" i="17"/>
  <c r="L70" i="17" s="1"/>
  <c r="AC69" i="17"/>
  <c r="AA69" i="17"/>
  <c r="Z69" i="17"/>
  <c r="K69" i="17"/>
  <c r="N69" i="17" s="1"/>
  <c r="Z68" i="17"/>
  <c r="AA68" i="17" s="1"/>
  <c r="AC68" i="17" s="1"/>
  <c r="N68" i="17"/>
  <c r="K68" i="17"/>
  <c r="L68" i="17" s="1"/>
  <c r="AA67" i="17"/>
  <c r="AC67" i="17" s="1"/>
  <c r="Z67" i="17"/>
  <c r="K67" i="17"/>
  <c r="N67" i="17" s="1"/>
  <c r="Z66" i="17"/>
  <c r="AA66" i="17" s="1"/>
  <c r="AC66" i="17" s="1"/>
  <c r="N66" i="17"/>
  <c r="K66" i="17"/>
  <c r="L66" i="17" s="1"/>
  <c r="AC65" i="17"/>
  <c r="AA65" i="17"/>
  <c r="Z65" i="17"/>
  <c r="K65" i="17"/>
  <c r="N65" i="17" s="1"/>
  <c r="Z64" i="17"/>
  <c r="Z83" i="17" s="1"/>
  <c r="N64" i="17"/>
  <c r="K64" i="17"/>
  <c r="L64" i="17" s="1"/>
  <c r="AA63" i="17"/>
  <c r="AC63" i="17" s="1"/>
  <c r="Z63" i="17"/>
  <c r="K63" i="17"/>
  <c r="N63" i="17" s="1"/>
  <c r="Z62" i="17"/>
  <c r="AA62" i="17" s="1"/>
  <c r="N62" i="17"/>
  <c r="K62" i="17"/>
  <c r="L62" i="17" s="1"/>
  <c r="AB61" i="17"/>
  <c r="Z61" i="17"/>
  <c r="Y61" i="17"/>
  <c r="AA61" i="17" s="1"/>
  <c r="X61" i="17"/>
  <c r="W61" i="17"/>
  <c r="V61" i="17"/>
  <c r="U61" i="17"/>
  <c r="T61" i="17"/>
  <c r="K61" i="17"/>
  <c r="AC60" i="17"/>
  <c r="AA60" i="17"/>
  <c r="N60" i="17"/>
  <c r="K60" i="17"/>
  <c r="L60" i="17" s="1"/>
  <c r="AA59" i="17"/>
  <c r="AC59" i="17" s="1"/>
  <c r="N59" i="17"/>
  <c r="L59" i="17"/>
  <c r="K59" i="17"/>
  <c r="AA58" i="17"/>
  <c r="AC58" i="17" s="1"/>
  <c r="N58" i="17"/>
  <c r="K58" i="17"/>
  <c r="L58" i="17" s="1"/>
  <c r="AA57" i="17"/>
  <c r="AC57" i="17" s="1"/>
  <c r="K57" i="17"/>
  <c r="N57" i="17" s="1"/>
  <c r="AC56" i="17"/>
  <c r="AA56" i="17"/>
  <c r="K56" i="17"/>
  <c r="N56" i="17" s="1"/>
  <c r="AA55" i="17"/>
  <c r="AC55" i="17" s="1"/>
  <c r="N55" i="17"/>
  <c r="L55" i="17"/>
  <c r="K55" i="17"/>
  <c r="AA54" i="17"/>
  <c r="AC54" i="17" s="1"/>
  <c r="N54" i="17"/>
  <c r="K54" i="17"/>
  <c r="L54" i="17" s="1"/>
  <c r="AC53" i="17"/>
  <c r="AA53" i="17"/>
  <c r="K53" i="17"/>
  <c r="AC52" i="17"/>
  <c r="AA52" i="17"/>
  <c r="N52" i="17"/>
  <c r="L52" i="17"/>
  <c r="K52" i="17"/>
  <c r="AA51" i="17"/>
  <c r="AC51" i="17" s="1"/>
  <c r="N51" i="17"/>
  <c r="L51" i="17"/>
  <c r="K51" i="17"/>
  <c r="AC50" i="17"/>
  <c r="AA50" i="17"/>
  <c r="N50" i="17"/>
  <c r="K50" i="17"/>
  <c r="L50" i="17" s="1"/>
  <c r="AC49" i="17"/>
  <c r="AA49" i="17"/>
  <c r="L49" i="17"/>
  <c r="K49" i="17"/>
  <c r="N49" i="17" s="1"/>
  <c r="AC48" i="17"/>
  <c r="AA48" i="17"/>
  <c r="L48" i="17"/>
  <c r="K48" i="17"/>
  <c r="N48" i="17" s="1"/>
  <c r="AA47" i="17"/>
  <c r="AC47" i="17" s="1"/>
  <c r="N47" i="17"/>
  <c r="L47" i="17"/>
  <c r="K47" i="17"/>
  <c r="AA46" i="17"/>
  <c r="AC46" i="17" s="1"/>
  <c r="M46" i="17"/>
  <c r="L46" i="17"/>
  <c r="K46" i="17"/>
  <c r="J46" i="17"/>
  <c r="I46" i="17"/>
  <c r="H46" i="17"/>
  <c r="G46" i="17"/>
  <c r="F46" i="17"/>
  <c r="N46" i="17" s="1"/>
  <c r="E46" i="17"/>
  <c r="AA45" i="17"/>
  <c r="AC45" i="17" s="1"/>
  <c r="N45" i="17"/>
  <c r="L45" i="17"/>
  <c r="AA44" i="17"/>
  <c r="AC44" i="17" s="1"/>
  <c r="N44" i="17"/>
  <c r="L44" i="17"/>
  <c r="AC43" i="17"/>
  <c r="AA43" i="17"/>
  <c r="N43" i="17"/>
  <c r="L43" i="17"/>
  <c r="AA42" i="17"/>
  <c r="AC42" i="17" s="1"/>
  <c r="N42" i="17"/>
  <c r="L42" i="17"/>
  <c r="AA41" i="17"/>
  <c r="AC41" i="17" s="1"/>
  <c r="N41" i="17"/>
  <c r="L41" i="17"/>
  <c r="AA40" i="17"/>
  <c r="AC40" i="17" s="1"/>
  <c r="N40" i="17"/>
  <c r="L40" i="17"/>
  <c r="AC39" i="17"/>
  <c r="AA39" i="17"/>
  <c r="N39" i="17"/>
  <c r="L39" i="17"/>
  <c r="AA38" i="17"/>
  <c r="AC38" i="17" s="1"/>
  <c r="N38" i="17"/>
  <c r="L38" i="17"/>
  <c r="AA37" i="17"/>
  <c r="AC37" i="17" s="1"/>
  <c r="N37" i="17"/>
  <c r="L37" i="17"/>
  <c r="AA36" i="17"/>
  <c r="AC36" i="17" s="1"/>
  <c r="N36" i="17"/>
  <c r="L36" i="17"/>
  <c r="AC35" i="17"/>
  <c r="AA35" i="17"/>
  <c r="N35" i="17"/>
  <c r="L35" i="17"/>
  <c r="AA34" i="17"/>
  <c r="AC34" i="17" s="1"/>
  <c r="N34" i="17"/>
  <c r="L34" i="17"/>
  <c r="AA33" i="17"/>
  <c r="AC33" i="17" s="1"/>
  <c r="N33" i="17"/>
  <c r="L33" i="17"/>
  <c r="AA32" i="17"/>
  <c r="AC32" i="17" s="1"/>
  <c r="N32" i="17"/>
  <c r="L32" i="17"/>
  <c r="AC31" i="17"/>
  <c r="AA31" i="17"/>
  <c r="N31" i="17"/>
  <c r="L31" i="17"/>
  <c r="AA30" i="17"/>
  <c r="AC30" i="17" s="1"/>
  <c r="N30" i="17"/>
  <c r="L30" i="17"/>
  <c r="AA29" i="17"/>
  <c r="AC29" i="17" s="1"/>
  <c r="N29" i="17"/>
  <c r="L29" i="17"/>
  <c r="AA28" i="17"/>
  <c r="AC28" i="17" s="1"/>
  <c r="N28" i="17"/>
  <c r="L28" i="17"/>
  <c r="AC27" i="17"/>
  <c r="AA27" i="17"/>
  <c r="N27" i="17"/>
  <c r="L27" i="17"/>
  <c r="AB26" i="17"/>
  <c r="Z26" i="17"/>
  <c r="Y26" i="17"/>
  <c r="X26" i="17"/>
  <c r="W26" i="17"/>
  <c r="V26" i="17"/>
  <c r="T26" i="17"/>
  <c r="N26" i="17"/>
  <c r="L26" i="17"/>
  <c r="AA25" i="17"/>
  <c r="U25" i="17"/>
  <c r="AC25" i="17" s="1"/>
  <c r="N25" i="17"/>
  <c r="L25" i="17"/>
  <c r="AA24" i="17"/>
  <c r="AC24" i="17" s="1"/>
  <c r="U24" i="17"/>
  <c r="M24" i="17"/>
  <c r="J24" i="17"/>
  <c r="I24" i="17"/>
  <c r="H24" i="17"/>
  <c r="G24" i="17"/>
  <c r="F24" i="17"/>
  <c r="E24" i="17"/>
  <c r="AC23" i="17"/>
  <c r="AA23" i="17"/>
  <c r="U23" i="17"/>
  <c r="N23" i="17"/>
  <c r="L23" i="17"/>
  <c r="K23" i="17"/>
  <c r="AA22" i="17"/>
  <c r="AC22" i="17" s="1"/>
  <c r="U22" i="17"/>
  <c r="K22" i="17"/>
  <c r="AA21" i="17"/>
  <c r="U21" i="17"/>
  <c r="AC21" i="17" s="1"/>
  <c r="N21" i="17"/>
  <c r="L21" i="17"/>
  <c r="K21" i="17"/>
  <c r="AA20" i="17"/>
  <c r="U20" i="17"/>
  <c r="AC20" i="17" s="1"/>
  <c r="K20" i="17"/>
  <c r="N20" i="17" s="1"/>
  <c r="AC19" i="17"/>
  <c r="AA19" i="17"/>
  <c r="U19" i="17"/>
  <c r="N19" i="17"/>
  <c r="L19" i="17"/>
  <c r="K19" i="17"/>
  <c r="AA18" i="17"/>
  <c r="U18" i="17"/>
  <c r="AC18" i="17" s="1"/>
  <c r="K18" i="17"/>
  <c r="AC17" i="17"/>
  <c r="AA17" i="17"/>
  <c r="U17" i="17"/>
  <c r="N17" i="17"/>
  <c r="L17" i="17"/>
  <c r="K17" i="17"/>
  <c r="AA16" i="17"/>
  <c r="U16" i="17"/>
  <c r="AC16" i="17" s="1"/>
  <c r="K16" i="17"/>
  <c r="N16" i="17" s="1"/>
  <c r="AC15" i="17"/>
  <c r="AA15" i="17"/>
  <c r="U15" i="17"/>
  <c r="N15" i="17"/>
  <c r="L15" i="17"/>
  <c r="K15" i="17"/>
  <c r="AA14" i="17"/>
  <c r="AC14" i="17" s="1"/>
  <c r="U14" i="17"/>
  <c r="K14" i="17"/>
  <c r="AA13" i="17"/>
  <c r="U13" i="17"/>
  <c r="AC13" i="17" s="1"/>
  <c r="N13" i="17"/>
  <c r="L13" i="17"/>
  <c r="K13" i="17"/>
  <c r="AA12" i="17"/>
  <c r="U12" i="17"/>
  <c r="AC12" i="17" s="1"/>
  <c r="K12" i="17"/>
  <c r="N12" i="17" s="1"/>
  <c r="AC11" i="17"/>
  <c r="AA11" i="17"/>
  <c r="U11" i="17"/>
  <c r="N11" i="17"/>
  <c r="L11" i="17"/>
  <c r="K11" i="17"/>
  <c r="AA10" i="17"/>
  <c r="U10" i="17"/>
  <c r="AC10" i="17" s="1"/>
  <c r="L10" i="17"/>
  <c r="K10" i="17"/>
  <c r="N10" i="17" s="1"/>
  <c r="AA9" i="17"/>
  <c r="U9" i="17"/>
  <c r="AC9" i="17" s="1"/>
  <c r="N9" i="17"/>
  <c r="L9" i="17"/>
  <c r="K9" i="17"/>
  <c r="AA8" i="17"/>
  <c r="AA26" i="17" s="1"/>
  <c r="U8" i="17"/>
  <c r="AC8" i="17" s="1"/>
  <c r="K8" i="17"/>
  <c r="N8" i="17" s="1"/>
  <c r="AA7" i="17"/>
  <c r="U7" i="17"/>
  <c r="N7" i="17"/>
  <c r="L7" i="17"/>
  <c r="K7" i="17"/>
  <c r="L49" i="12"/>
  <c r="R47" i="12"/>
  <c r="Q47" i="12"/>
  <c r="N47" i="12"/>
  <c r="M47" i="12"/>
  <c r="L47" i="12"/>
  <c r="H47" i="12"/>
  <c r="G47" i="12"/>
  <c r="E47" i="12"/>
  <c r="D47" i="12"/>
  <c r="T46" i="12"/>
  <c r="J46" i="12"/>
  <c r="U46" i="12" s="1"/>
  <c r="F46" i="12"/>
  <c r="S45" i="12"/>
  <c r="P45" i="12"/>
  <c r="I45" i="12"/>
  <c r="F45" i="12"/>
  <c r="J45" i="12" s="1"/>
  <c r="U45" i="12" s="1"/>
  <c r="S44" i="12"/>
  <c r="P44" i="12"/>
  <c r="J44" i="12"/>
  <c r="U44" i="12" s="1"/>
  <c r="I44" i="12"/>
  <c r="F44" i="12"/>
  <c r="T44" i="12" s="1"/>
  <c r="T43" i="12"/>
  <c r="S43" i="12"/>
  <c r="P43" i="12"/>
  <c r="I43" i="12"/>
  <c r="J43" i="12" s="1"/>
  <c r="U43" i="12" s="1"/>
  <c r="F43" i="12"/>
  <c r="S42" i="12"/>
  <c r="P42" i="12"/>
  <c r="J42" i="12"/>
  <c r="U42" i="12" s="1"/>
  <c r="I42" i="12"/>
  <c r="F42" i="12"/>
  <c r="T42" i="12" s="1"/>
  <c r="S41" i="12"/>
  <c r="P41" i="12"/>
  <c r="O41" i="12"/>
  <c r="K41" i="12"/>
  <c r="T41" i="12" s="1"/>
  <c r="J41" i="12"/>
  <c r="U41" i="12" s="1"/>
  <c r="I41" i="12"/>
  <c r="F41" i="12"/>
  <c r="T40" i="12"/>
  <c r="S40" i="12"/>
  <c r="O40" i="12"/>
  <c r="P40" i="12" s="1"/>
  <c r="I40" i="12"/>
  <c r="J40" i="12" s="1"/>
  <c r="U40" i="12" s="1"/>
  <c r="F40" i="12"/>
  <c r="S39" i="12"/>
  <c r="P39" i="12"/>
  <c r="I39" i="12"/>
  <c r="F39" i="12"/>
  <c r="T39" i="12" s="1"/>
  <c r="S38" i="12"/>
  <c r="P38" i="12"/>
  <c r="I38" i="12"/>
  <c r="F38" i="12"/>
  <c r="S37" i="12"/>
  <c r="P37" i="12"/>
  <c r="O37" i="12"/>
  <c r="K37" i="12"/>
  <c r="I37" i="12"/>
  <c r="F37" i="12"/>
  <c r="T37" i="12" s="1"/>
  <c r="T36" i="12"/>
  <c r="S36" i="12"/>
  <c r="P36" i="12"/>
  <c r="I36" i="12"/>
  <c r="F36" i="12"/>
  <c r="J36" i="12" s="1"/>
  <c r="S35" i="12"/>
  <c r="O35" i="12"/>
  <c r="P35" i="12" s="1"/>
  <c r="I35" i="12"/>
  <c r="F35" i="12"/>
  <c r="S34" i="12"/>
  <c r="P34" i="12"/>
  <c r="I34" i="12"/>
  <c r="F34" i="12"/>
  <c r="T34" i="12" s="1"/>
  <c r="T33" i="12"/>
  <c r="S33" i="12"/>
  <c r="P33" i="12"/>
  <c r="I33" i="12"/>
  <c r="J33" i="12" s="1"/>
  <c r="U33" i="12" s="1"/>
  <c r="F33" i="12"/>
  <c r="T32" i="12"/>
  <c r="S32" i="12"/>
  <c r="U32" i="12" s="1"/>
  <c r="O32" i="12"/>
  <c r="P32" i="12" s="1"/>
  <c r="J32" i="12"/>
  <c r="I32" i="12"/>
  <c r="F32" i="12"/>
  <c r="T31" i="12"/>
  <c r="S31" i="12"/>
  <c r="O31" i="12"/>
  <c r="P31" i="12" s="1"/>
  <c r="I31" i="12"/>
  <c r="J31" i="12" s="1"/>
  <c r="U31" i="12" s="1"/>
  <c r="F31" i="12"/>
  <c r="T30" i="12"/>
  <c r="S30" i="12"/>
  <c r="O30" i="12"/>
  <c r="P30" i="12" s="1"/>
  <c r="J30" i="12"/>
  <c r="U30" i="12" s="1"/>
  <c r="I30" i="12"/>
  <c r="F30" i="12"/>
  <c r="T29" i="12"/>
  <c r="S29" i="12"/>
  <c r="P29" i="12"/>
  <c r="I29" i="12"/>
  <c r="J29" i="12" s="1"/>
  <c r="U29" i="12" s="1"/>
  <c r="F29" i="12"/>
  <c r="S28" i="12"/>
  <c r="P28" i="12"/>
  <c r="I28" i="12"/>
  <c r="F28" i="12"/>
  <c r="J28" i="12" s="1"/>
  <c r="U28" i="12" s="1"/>
  <c r="T27" i="12"/>
  <c r="S27" i="12"/>
  <c r="P27" i="12"/>
  <c r="I27" i="12"/>
  <c r="F27" i="12"/>
  <c r="J27" i="12" s="1"/>
  <c r="U27" i="12" s="1"/>
  <c r="S26" i="12"/>
  <c r="U26" i="12" s="1"/>
  <c r="P26" i="12"/>
  <c r="J26" i="12"/>
  <c r="I26" i="12"/>
  <c r="F26" i="12"/>
  <c r="T26" i="12" s="1"/>
  <c r="T25" i="12"/>
  <c r="S25" i="12"/>
  <c r="P25" i="12"/>
  <c r="O25" i="12"/>
  <c r="K25" i="12"/>
  <c r="I25" i="12"/>
  <c r="F25" i="12"/>
  <c r="J25" i="12" s="1"/>
  <c r="U25" i="12" s="1"/>
  <c r="S24" i="12"/>
  <c r="U24" i="12" s="1"/>
  <c r="P24" i="12"/>
  <c r="J24" i="12"/>
  <c r="I24" i="12"/>
  <c r="F24" i="12"/>
  <c r="T24" i="12" s="1"/>
  <c r="T23" i="12"/>
  <c r="S23" i="12"/>
  <c r="P23" i="12"/>
  <c r="I23" i="12"/>
  <c r="F23" i="12"/>
  <c r="J23" i="12" s="1"/>
  <c r="U23" i="12" s="1"/>
  <c r="S22" i="12"/>
  <c r="P22" i="12"/>
  <c r="J22" i="12"/>
  <c r="U22" i="12" s="1"/>
  <c r="I22" i="12"/>
  <c r="F22" i="12"/>
  <c r="T22" i="12" s="1"/>
  <c r="S21" i="12"/>
  <c r="P21" i="12"/>
  <c r="O21" i="12"/>
  <c r="K21" i="12"/>
  <c r="T21" i="12" s="1"/>
  <c r="I21" i="12"/>
  <c r="F21" i="12"/>
  <c r="J21" i="12" s="1"/>
  <c r="U21" i="12" s="1"/>
  <c r="S20" i="12"/>
  <c r="P20" i="12"/>
  <c r="J20" i="12"/>
  <c r="U20" i="12" s="1"/>
  <c r="I20" i="12"/>
  <c r="F20" i="12"/>
  <c r="T20" i="12" s="1"/>
  <c r="S19" i="12"/>
  <c r="P19" i="12"/>
  <c r="O19" i="12"/>
  <c r="K19" i="12"/>
  <c r="T19" i="12" s="1"/>
  <c r="I19" i="12"/>
  <c r="F19" i="12"/>
  <c r="J19" i="12" s="1"/>
  <c r="U19" i="12" s="1"/>
  <c r="T18" i="12"/>
  <c r="S18" i="12"/>
  <c r="O18" i="12"/>
  <c r="P18" i="12" s="1"/>
  <c r="I18" i="12"/>
  <c r="F18" i="12"/>
  <c r="J18" i="12" s="1"/>
  <c r="S17" i="12"/>
  <c r="P17" i="12"/>
  <c r="J17" i="12"/>
  <c r="U17" i="12" s="1"/>
  <c r="I17" i="12"/>
  <c r="F17" i="12"/>
  <c r="T17" i="12" s="1"/>
  <c r="S16" i="12"/>
  <c r="P16" i="12"/>
  <c r="O16" i="12"/>
  <c r="J16" i="12"/>
  <c r="U16" i="12" s="1"/>
  <c r="I16" i="12"/>
  <c r="F16" i="12"/>
  <c r="T16" i="12" s="1"/>
  <c r="S15" i="12"/>
  <c r="P15" i="12"/>
  <c r="O15" i="12"/>
  <c r="K15" i="12"/>
  <c r="T15" i="12" s="1"/>
  <c r="I15" i="12"/>
  <c r="F15" i="12"/>
  <c r="J15" i="12" s="1"/>
  <c r="U15" i="12" s="1"/>
  <c r="S14" i="12"/>
  <c r="P14" i="12"/>
  <c r="J14" i="12"/>
  <c r="U14" i="12" s="1"/>
  <c r="I14" i="12"/>
  <c r="F14" i="12"/>
  <c r="T14" i="12" s="1"/>
  <c r="S13" i="12"/>
  <c r="P13" i="12"/>
  <c r="K13" i="12"/>
  <c r="J13" i="12"/>
  <c r="U13" i="12" s="1"/>
  <c r="I13" i="12"/>
  <c r="F13" i="12"/>
  <c r="T13" i="12" s="1"/>
  <c r="S12" i="12"/>
  <c r="P12" i="12"/>
  <c r="O12" i="12"/>
  <c r="K12" i="12"/>
  <c r="T12" i="12" s="1"/>
  <c r="I12" i="12"/>
  <c r="F12" i="12"/>
  <c r="J12" i="12" s="1"/>
  <c r="U12" i="12" s="1"/>
  <c r="S11" i="12"/>
  <c r="P11" i="12"/>
  <c r="J11" i="12"/>
  <c r="U11" i="12" s="1"/>
  <c r="I11" i="12"/>
  <c r="F11" i="12"/>
  <c r="F47" i="12" s="1"/>
  <c r="S10" i="12"/>
  <c r="P10" i="12"/>
  <c r="O10" i="12"/>
  <c r="K10" i="12"/>
  <c r="K47" i="12" s="1"/>
  <c r="I10" i="12"/>
  <c r="I47" i="12" s="1"/>
  <c r="F10" i="12"/>
  <c r="J10" i="12" s="1"/>
  <c r="I36" i="4"/>
  <c r="H36" i="4"/>
  <c r="G36" i="4"/>
  <c r="F36" i="4"/>
  <c r="D36" i="4"/>
  <c r="C36" i="4"/>
  <c r="E35" i="4"/>
  <c r="J35" i="4" s="1"/>
  <c r="E34" i="4"/>
  <c r="J34" i="4" s="1"/>
  <c r="E33" i="4"/>
  <c r="J33" i="4" s="1"/>
  <c r="E32" i="4"/>
  <c r="J32" i="4" s="1"/>
  <c r="E31" i="4"/>
  <c r="E36" i="4" s="1"/>
  <c r="G24" i="4"/>
  <c r="F24" i="4"/>
  <c r="E24" i="4"/>
  <c r="D24" i="4"/>
  <c r="C24" i="4"/>
  <c r="H23" i="4"/>
  <c r="J22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E9" i="4"/>
  <c r="H8" i="4"/>
  <c r="E8" i="4"/>
  <c r="H7" i="4"/>
  <c r="H24" i="4" s="1"/>
  <c r="G5" i="8"/>
  <c r="F6" i="8" s="1"/>
  <c r="F5" i="8"/>
  <c r="F19" i="8" s="1"/>
  <c r="C1" i="8"/>
  <c r="B1" i="8"/>
  <c r="B5" i="8" l="1"/>
  <c r="B15" i="8" s="1"/>
  <c r="C5" i="8"/>
  <c r="B6" i="8" s="1"/>
  <c r="U10" i="12"/>
  <c r="AA105" i="17"/>
  <c r="P47" i="12"/>
  <c r="AC157" i="17"/>
  <c r="AC223" i="17"/>
  <c r="U18" i="12"/>
  <c r="AC61" i="17"/>
  <c r="AC204" i="17"/>
  <c r="N195" i="17"/>
  <c r="L195" i="17"/>
  <c r="AC254" i="17"/>
  <c r="N393" i="17"/>
  <c r="N413" i="17" s="1"/>
  <c r="F413" i="17"/>
  <c r="F8" i="8"/>
  <c r="F12" i="8"/>
  <c r="F16" i="8"/>
  <c r="O47" i="12"/>
  <c r="L8" i="17"/>
  <c r="L63" i="17"/>
  <c r="AA64" i="17"/>
  <c r="AC64" i="17" s="1"/>
  <c r="K78" i="17"/>
  <c r="L100" i="17"/>
  <c r="Z105" i="17"/>
  <c r="N121" i="17"/>
  <c r="L128" i="17"/>
  <c r="L133" i="17"/>
  <c r="L193" i="17"/>
  <c r="L203" i="17"/>
  <c r="N295" i="17"/>
  <c r="N14" i="17"/>
  <c r="L14" i="17"/>
  <c r="N22" i="17"/>
  <c r="L22" i="17"/>
  <c r="J39" i="12"/>
  <c r="U39" i="12" s="1"/>
  <c r="K24" i="17"/>
  <c r="N24" i="17" s="1"/>
  <c r="F9" i="8"/>
  <c r="F13" i="8"/>
  <c r="F17" i="8"/>
  <c r="J31" i="4"/>
  <c r="J36" i="4" s="1"/>
  <c r="J41" i="4" s="1"/>
  <c r="S47" i="12"/>
  <c r="T11" i="12"/>
  <c r="J38" i="12"/>
  <c r="U38" i="12" s="1"/>
  <c r="L16" i="17"/>
  <c r="L57" i="17"/>
  <c r="N61" i="17"/>
  <c r="L61" i="17"/>
  <c r="L65" i="17"/>
  <c r="L67" i="17"/>
  <c r="N78" i="17"/>
  <c r="AC84" i="17"/>
  <c r="AC105" i="17" s="1"/>
  <c r="L121" i="17"/>
  <c r="AC106" i="17"/>
  <c r="AC122" i="17" s="1"/>
  <c r="AA122" i="17"/>
  <c r="AC143" i="17"/>
  <c r="N138" i="17"/>
  <c r="L138" i="17"/>
  <c r="L152" i="17"/>
  <c r="Z223" i="17"/>
  <c r="AA223" i="17" s="1"/>
  <c r="L241" i="17"/>
  <c r="L247" i="17"/>
  <c r="L249" i="17"/>
  <c r="N249" i="17"/>
  <c r="AC288" i="17"/>
  <c r="T35" i="12"/>
  <c r="J35" i="12"/>
  <c r="U35" i="12" s="1"/>
  <c r="T10" i="12"/>
  <c r="J34" i="12"/>
  <c r="U34" i="12" s="1"/>
  <c r="N18" i="17"/>
  <c r="L18" i="17"/>
  <c r="N53" i="17"/>
  <c r="L53" i="17"/>
  <c r="L78" i="17" s="1"/>
  <c r="N187" i="17"/>
  <c r="N201" i="17" s="1"/>
  <c r="L187" i="17"/>
  <c r="N241" i="17"/>
  <c r="F10" i="8"/>
  <c r="F14" i="8"/>
  <c r="F18" i="8"/>
  <c r="J37" i="12"/>
  <c r="U37" i="12" s="1"/>
  <c r="U26" i="17"/>
  <c r="AC26" i="17"/>
  <c r="L69" i="17"/>
  <c r="AA143" i="17"/>
  <c r="K130" i="17"/>
  <c r="L141" i="17"/>
  <c r="K201" i="17"/>
  <c r="N227" i="17"/>
  <c r="L206" i="17"/>
  <c r="L210" i="17"/>
  <c r="N244" i="17"/>
  <c r="L244" i="17"/>
  <c r="J43" i="14"/>
  <c r="L8" i="14"/>
  <c r="U36" i="12"/>
  <c r="N100" i="17"/>
  <c r="N146" i="17"/>
  <c r="N154" i="17" s="1"/>
  <c r="L146" i="17"/>
  <c r="K227" i="17"/>
  <c r="L320" i="17"/>
  <c r="N320" i="17"/>
  <c r="L324" i="17"/>
  <c r="N324" i="17"/>
  <c r="L328" i="17"/>
  <c r="N328" i="17"/>
  <c r="L334" i="17"/>
  <c r="N334" i="17"/>
  <c r="K335" i="17"/>
  <c r="AC371" i="17"/>
  <c r="D43" i="14"/>
  <c r="L16" i="14"/>
  <c r="K154" i="17"/>
  <c r="B13" i="8"/>
  <c r="T28" i="12"/>
  <c r="T45" i="12"/>
  <c r="F11" i="8"/>
  <c r="F15" i="8"/>
  <c r="T38" i="12"/>
  <c r="AC7" i="17"/>
  <c r="L12" i="17"/>
  <c r="L20" i="17"/>
  <c r="L56" i="17"/>
  <c r="AC62" i="17"/>
  <c r="AC83" i="17" s="1"/>
  <c r="AA83" i="17"/>
  <c r="L73" i="17"/>
  <c r="N125" i="17"/>
  <c r="N130" i="17" s="1"/>
  <c r="L125" i="17"/>
  <c r="L218" i="17"/>
  <c r="K260" i="17"/>
  <c r="N242" i="17"/>
  <c r="L242" i="17"/>
  <c r="N277" i="17"/>
  <c r="N307" i="17"/>
  <c r="Z330" i="17"/>
  <c r="AA330" i="17" s="1"/>
  <c r="I43" i="14"/>
  <c r="Z122" i="17"/>
  <c r="N387" i="17"/>
  <c r="L77" i="17"/>
  <c r="L127" i="17"/>
  <c r="L132" i="17"/>
  <c r="L154" i="17" s="1"/>
  <c r="L140" i="17"/>
  <c r="L148" i="17"/>
  <c r="AA158" i="17"/>
  <c r="AC158" i="17" s="1"/>
  <c r="AC183" i="17" s="1"/>
  <c r="L189" i="17"/>
  <c r="L197" i="17"/>
  <c r="L202" i="17"/>
  <c r="L224" i="17"/>
  <c r="L308" i="17"/>
  <c r="N308" i="17"/>
  <c r="L312" i="17"/>
  <c r="N312" i="17"/>
  <c r="N333" i="17"/>
  <c r="L333" i="17"/>
  <c r="N363" i="17"/>
  <c r="L413" i="17"/>
  <c r="L43" i="14"/>
  <c r="L124" i="17"/>
  <c r="L130" i="17" s="1"/>
  <c r="L137" i="17"/>
  <c r="L145" i="17"/>
  <c r="L153" i="17"/>
  <c r="L186" i="17"/>
  <c r="L201" i="17" s="1"/>
  <c r="L194" i="17"/>
  <c r="L208" i="17"/>
  <c r="L277" i="17"/>
  <c r="L316" i="17"/>
  <c r="N316" i="17"/>
  <c r="K45" i="14"/>
  <c r="F241" i="17"/>
  <c r="AC354" i="17"/>
  <c r="AA389" i="17"/>
  <c r="AC404" i="17"/>
  <c r="AA291" i="17"/>
  <c r="AC291" i="17" s="1"/>
  <c r="AC306" i="17" s="1"/>
  <c r="B11" i="8" l="1"/>
  <c r="B18" i="8"/>
  <c r="B14" i="8"/>
  <c r="B10" i="8"/>
  <c r="B17" i="8"/>
  <c r="B19" i="8"/>
  <c r="B9" i="8"/>
  <c r="B16" i="8"/>
  <c r="B8" i="8"/>
  <c r="B12" i="8"/>
  <c r="T47" i="12"/>
  <c r="J47" i="12"/>
  <c r="N335" i="17"/>
  <c r="U47" i="12"/>
  <c r="L45" i="14"/>
  <c r="L335" i="17"/>
  <c r="L46" i="14"/>
  <c r="L260" i="17"/>
  <c r="L227" i="17"/>
  <c r="N260" i="17"/>
  <c r="L24" i="17"/>
</calcChain>
</file>

<file path=xl/sharedStrings.xml><?xml version="1.0" encoding="utf-8"?>
<sst xmlns="http://schemas.openxmlformats.org/spreadsheetml/2006/main" count="1281" uniqueCount="963">
  <si>
    <t>PREVIOUS MONTH</t>
  </si>
  <si>
    <t>CURRENTMONTH</t>
  </si>
  <si>
    <t>YEAR</t>
  </si>
  <si>
    <t>MONTH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</si>
  <si>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</si>
  <si>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</si>
  <si>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</si>
  <si>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</si>
  <si>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</si>
  <si>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</si>
  <si>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</si>
  <si>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</si>
  <si>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</si>
  <si>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</si>
  <si>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</si>
  <si>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</si>
  <si>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</si>
  <si>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Office of the Accountant General of the Federation</t>
  </si>
  <si>
    <t xml:space="preserve">  Federation Account Department</t>
  </si>
  <si>
    <t>Table I</t>
  </si>
  <si>
    <t>Summary of Gross Revenue Allocation by Federation Account Allocation Committee for the Month of July, 2023 Shared in August, 2023</t>
  </si>
  <si>
    <t>S/n</t>
  </si>
  <si>
    <t>Beneficiaries</t>
  </si>
  <si>
    <t>Statutory</t>
  </si>
  <si>
    <t>Exchange Rate Differential</t>
  </si>
  <si>
    <t>Exchange Gain</t>
  </si>
  <si>
    <t>Electronic Money Transfer Levy (EMTL)</t>
  </si>
  <si>
    <t>Value Added Tax</t>
  </si>
  <si>
    <t>Total</t>
  </si>
  <si>
    <t>₦</t>
  </si>
  <si>
    <t>FGN (see Table II)</t>
  </si>
  <si>
    <t>State (see Table III)</t>
  </si>
  <si>
    <t>LGCs (see Table IV)</t>
  </si>
  <si>
    <t>13% Derivation Fund</t>
  </si>
  <si>
    <t>Cost of Collection - NCS</t>
  </si>
  <si>
    <t xml:space="preserve"> Cost of Collections - FIRS</t>
  </si>
  <si>
    <t xml:space="preserve"> Refund to NUPRC on Cost of Collection</t>
  </si>
  <si>
    <t xml:space="preserve"> Cost of Collections - NUPRC</t>
  </si>
  <si>
    <t>Transfer to NMDPRA</t>
  </si>
  <si>
    <t>13% Derivation Refund to Oil Producing States on Withdrawal from ECA</t>
  </si>
  <si>
    <t xml:space="preserve">13% Refunds on Subsidy, Priority Projects </t>
  </si>
  <si>
    <t>Cancellation of Tax Credit from VAT</t>
  </si>
  <si>
    <t>North East Development Commission</t>
  </si>
  <si>
    <t>Cancellation of Tax Credit from Stamp Duty &amp; WHT</t>
  </si>
  <si>
    <t>Consultancy fee for Recovery of loss revenue from domestic crude</t>
  </si>
  <si>
    <t>Cosultancy Fee</t>
  </si>
  <si>
    <t>Transfer to Non-Oil Excess Account</t>
  </si>
  <si>
    <t>TOTAL</t>
  </si>
  <si>
    <t>Table II</t>
  </si>
  <si>
    <t>Distribution of Revenue Allocation to FGN by Federation Account Allocation Committee for the Month of July, 2023 Shared in August, 2023</t>
  </si>
  <si>
    <t>4=2-3</t>
  </si>
  <si>
    <t>9=5+6+7+8</t>
  </si>
  <si>
    <t>Gross Statutory Allocation</t>
  </si>
  <si>
    <t>Total Deduction</t>
  </si>
  <si>
    <t>Net Statutory Allocation</t>
  </si>
  <si>
    <t>Exchange Rate</t>
  </si>
  <si>
    <t>FGN (CRF Account)</t>
  </si>
  <si>
    <t>Share of Derivation &amp; Ecology</t>
  </si>
  <si>
    <t>Stabilization</t>
  </si>
  <si>
    <t>Development of Natural Resources</t>
  </si>
  <si>
    <t>FCT-Abuja</t>
  </si>
  <si>
    <r>
      <rPr>
        <sz val="16"/>
        <rFont val="Times New Roman"/>
        <charset val="134"/>
      </rPr>
      <t xml:space="preserve">Source: </t>
    </r>
    <r>
      <rPr>
        <b/>
        <sz val="16"/>
        <rFont val="Times New Roman"/>
        <charset val="134"/>
      </rPr>
      <t>Office of the Accountant-General of the Federation</t>
    </r>
  </si>
  <si>
    <r>
      <rPr>
        <b/>
        <sz val="16"/>
        <rFont val="Times New Roman"/>
        <charset val="134"/>
      </rPr>
      <t xml:space="preserve">The above information is also available on the Federal Ministry of Finance website </t>
    </r>
    <r>
      <rPr>
        <b/>
        <u/>
        <sz val="16"/>
        <rFont val="Times New Roman"/>
        <charset val="134"/>
      </rPr>
      <t>www.fmf.gov.ng</t>
    </r>
    <r>
      <rPr>
        <b/>
        <sz val="16"/>
        <rFont val="Times New Roman"/>
        <charset val="134"/>
      </rPr>
      <t xml:space="preserve"> and Office of Accountant-General of the Federation website </t>
    </r>
    <r>
      <rPr>
        <b/>
        <u/>
        <sz val="16"/>
        <rFont val="Times New Roman"/>
        <charset val="134"/>
      </rPr>
      <t>www.oagf.gov.ng</t>
    </r>
    <r>
      <rPr>
        <b/>
        <sz val="16"/>
        <rFont val="Times New Roman"/>
        <charset val="134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charset val="134"/>
      </rPr>
      <t>www.budgetoffice.gov.ng</t>
    </r>
    <r>
      <rPr>
        <b/>
        <sz val="16"/>
        <rFont val="Times New Roman"/>
        <charset val="134"/>
      </rPr>
      <t xml:space="preserve"> also contains information about the Budget.</t>
    </r>
  </si>
  <si>
    <t>……………………………………………………………</t>
  </si>
  <si>
    <t>Mr. Wale Edun</t>
  </si>
  <si>
    <t>Hon. Minister of Finance and Cordinating Minister of the Economy</t>
  </si>
  <si>
    <t>Abuja. Nigeria.</t>
  </si>
  <si>
    <t>Office  of the Accountant General of the Federation</t>
  </si>
  <si>
    <t>Federation Account Department</t>
  </si>
  <si>
    <t>Table III</t>
  </si>
  <si>
    <t>Distribution of Revenue Allocation to State Governments by Federation Account Allocation Committee for the month of July,  2023 shared in August, 2023</t>
  </si>
  <si>
    <t>6=4+5</t>
  </si>
  <si>
    <t>10=6-(7+8+9)</t>
  </si>
  <si>
    <t>20=6+11+12+13+14-15+17</t>
  </si>
  <si>
    <t>21=10+11+12+13+14-15+19</t>
  </si>
  <si>
    <t>No. of LGCs</t>
  </si>
  <si>
    <t>Statutory Allocation</t>
  </si>
  <si>
    <t>13% Share of Derivation (Net)</t>
  </si>
  <si>
    <t>Gross Total</t>
  </si>
  <si>
    <t>Deductions</t>
  </si>
  <si>
    <t>TOTAL Share of Ecology</t>
  </si>
  <si>
    <t>Transfer of 50% Share of Ecology to NDDC/HYPPADEC</t>
  </si>
  <si>
    <t>Net Share of Ecology</t>
  </si>
  <si>
    <t>Gross VAT Allocation</t>
  </si>
  <si>
    <t>VAT Deduction</t>
  </si>
  <si>
    <t>Net VAT Allocation</t>
  </si>
  <si>
    <t>Total Gross Amount</t>
  </si>
  <si>
    <t>Total Net Amount</t>
  </si>
  <si>
    <t>External Debt</t>
  </si>
  <si>
    <t>Contractual Obligation (ISPO)</t>
  </si>
  <si>
    <t xml:space="preserve">Other Deductions  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</si>
  <si>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</si>
  <si>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</si>
  <si>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</si>
  <si>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</si>
  <si>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</si>
  <si>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</si>
  <si>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</si>
  <si>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</si>
  <si>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</si>
  <si>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</si>
  <si>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</si>
  <si>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</si>
  <si>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</si>
  <si>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</si>
  <si>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</si>
  <si>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</si>
  <si>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</si>
  <si>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</si>
  <si>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</si>
  <si>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</si>
  <si>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</si>
  <si>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</si>
  <si>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</si>
  <si>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</si>
  <si>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</si>
  <si>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</si>
  <si>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</si>
  <si>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</si>
  <si>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</si>
  <si>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</si>
  <si>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</si>
  <si>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</si>
  <si>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</si>
  <si>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</si>
  <si>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</si>
  <si>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</si>
  <si>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SOKU DERIVATION</t>
  </si>
  <si>
    <t>Office of the Accountant-General of the Federation</t>
  </si>
  <si>
    <t xml:space="preserve"> Distribution  of Revenue Allocation to Local Government Councils by Federation Account Allocation Committee for the Month of July,  2023 shared in August, 2023</t>
  </si>
  <si>
    <t>States</t>
  </si>
  <si>
    <t>Local Government Councils</t>
  </si>
  <si>
    <t>Deduction</t>
  </si>
  <si>
    <t>Total Ecological Funds</t>
  </si>
  <si>
    <t>Total Allocation</t>
  </si>
  <si>
    <t>State</t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</si>
  <si>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</si>
  <si>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</si>
  <si>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</si>
  <si>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</si>
  <si>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</si>
  <si>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</si>
  <si>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</si>
  <si>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</si>
  <si>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</si>
  <si>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</si>
  <si>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</si>
  <si>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</si>
  <si>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</si>
  <si>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</si>
  <si>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</si>
  <si>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</si>
  <si>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</si>
  <si>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</si>
  <si>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</si>
  <si>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</si>
  <si>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</si>
  <si>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</si>
  <si>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</si>
  <si>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</si>
  <si>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</si>
  <si>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</si>
  <si>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</si>
  <si>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</si>
  <si>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</si>
  <si>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</si>
  <si>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</si>
  <si>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</si>
  <si>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</si>
  <si>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</si>
  <si>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</si>
  <si>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>Adamawa</t>
  </si>
  <si>
    <t>DEMSA</t>
  </si>
  <si>
    <t>WUDIL</t>
  </si>
  <si>
    <t>FUFORE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</si>
  <si>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</si>
  <si>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</si>
  <si>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</si>
  <si>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</si>
  <si>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</si>
  <si>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</si>
  <si>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</si>
  <si>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</si>
  <si>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</si>
  <si>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</si>
  <si>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</si>
  <si>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</si>
  <si>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</si>
  <si>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</si>
  <si>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</si>
  <si>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</si>
  <si>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</si>
  <si>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</si>
  <si>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</si>
  <si>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</si>
  <si>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</si>
  <si>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</si>
  <si>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</si>
  <si>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</si>
  <si>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</si>
  <si>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</si>
  <si>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</si>
  <si>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</si>
  <si>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</si>
  <si>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</si>
  <si>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</si>
  <si>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</si>
  <si>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</si>
  <si>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</si>
  <si>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</si>
  <si>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</si>
  <si>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</si>
  <si>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</si>
  <si>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</si>
  <si>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</si>
  <si>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 xml:space="preserve">AkWA IBOM 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</si>
  <si>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</si>
  <si>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</si>
  <si>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</si>
  <si>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</si>
  <si>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</si>
  <si>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</si>
  <si>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</si>
  <si>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</si>
  <si>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</si>
  <si>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</si>
  <si>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</si>
  <si>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</si>
  <si>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</si>
  <si>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</si>
  <si>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</si>
  <si>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</si>
  <si>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</si>
  <si>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</si>
  <si>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</si>
  <si>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</si>
  <si>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</si>
  <si>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</si>
  <si>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</si>
  <si>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</si>
  <si>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</si>
  <si>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</si>
  <si>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</si>
  <si>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</si>
  <si>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</si>
  <si>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</si>
  <si>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</si>
  <si>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</si>
  <si>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</si>
  <si>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</si>
  <si>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</si>
  <si>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</si>
  <si>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</si>
  <si>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</si>
  <si>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</si>
  <si>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</si>
  <si>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</si>
  <si>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</si>
  <si>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</si>
  <si>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</si>
  <si>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</si>
  <si>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</si>
  <si>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</si>
  <si>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</si>
  <si>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</si>
  <si>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</si>
  <si>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</si>
  <si>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</si>
  <si>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</si>
  <si>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</si>
  <si>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</si>
  <si>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</si>
  <si>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</si>
  <si>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</si>
  <si>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</si>
  <si>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</si>
  <si>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</si>
  <si>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</si>
  <si>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</si>
  <si>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 xml:space="preserve">ANAMBRA 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</si>
  <si>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</si>
  <si>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</si>
  <si>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</si>
  <si>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</si>
  <si>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</si>
  <si>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</si>
  <si>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</si>
  <si>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</si>
  <si>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</si>
  <si>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KEBBI TOTAL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</si>
  <si>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</si>
  <si>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</si>
  <si>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</si>
  <si>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</si>
  <si>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</si>
  <si>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</si>
  <si>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</si>
  <si>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</si>
  <si>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</si>
  <si>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</si>
  <si>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</si>
  <si>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</si>
  <si>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</si>
  <si>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</si>
  <si>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</si>
  <si>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</si>
  <si>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</si>
  <si>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</si>
  <si>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</si>
  <si>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</si>
  <si>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</si>
  <si>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</si>
  <si>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</si>
  <si>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</si>
  <si>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</si>
  <si>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</si>
  <si>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</si>
  <si>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</si>
  <si>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</si>
  <si>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</si>
  <si>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</si>
  <si>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</si>
  <si>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</si>
  <si>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 xml:space="preserve">BAUCHI 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</si>
  <si>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</si>
  <si>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</si>
  <si>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</si>
  <si>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</si>
  <si>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</si>
  <si>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</si>
  <si>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</si>
  <si>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</si>
  <si>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KOGI TOTAL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</si>
  <si>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</si>
  <si>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</si>
  <si>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</si>
  <si>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</si>
  <si>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</si>
  <si>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</si>
  <si>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</si>
  <si>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</si>
  <si>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</si>
  <si>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</si>
  <si>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</si>
  <si>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</si>
  <si>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</si>
  <si>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</si>
  <si>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</si>
  <si>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</si>
  <si>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</si>
  <si>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</si>
  <si>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</si>
  <si>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</si>
  <si>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</si>
  <si>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</si>
  <si>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</si>
  <si>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</si>
  <si>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</si>
  <si>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</si>
  <si>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</si>
  <si>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</si>
  <si>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</si>
  <si>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</si>
  <si>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</si>
  <si>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 xml:space="preserve">BAYELSA </t>
  </si>
  <si>
    <t>BRASS</t>
  </si>
  <si>
    <t>KWARA TOTAL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</si>
  <si>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</si>
  <si>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</si>
  <si>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</si>
  <si>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</si>
  <si>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</si>
  <si>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</si>
  <si>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</si>
  <si>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</si>
  <si>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</si>
  <si>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</si>
  <si>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</si>
  <si>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</si>
  <si>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</si>
  <si>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</si>
  <si>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</si>
  <si>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</si>
  <si>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 xml:space="preserve">BENUE 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</si>
  <si>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</si>
  <si>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</si>
  <si>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</si>
  <si>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</si>
  <si>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</si>
  <si>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</si>
  <si>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</si>
  <si>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</si>
  <si>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</si>
  <si>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</si>
  <si>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</si>
  <si>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</si>
  <si>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</si>
  <si>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</si>
  <si>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</si>
  <si>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</si>
  <si>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</si>
  <si>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</si>
  <si>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</si>
  <si>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</si>
  <si>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</si>
  <si>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</si>
  <si>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</si>
  <si>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</si>
  <si>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</si>
  <si>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LAGOS TOTAL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</si>
  <si>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</si>
  <si>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</si>
  <si>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</si>
  <si>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</si>
  <si>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</si>
  <si>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</si>
  <si>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</si>
  <si>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</si>
  <si>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</si>
  <si>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</si>
  <si>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</si>
  <si>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</si>
  <si>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</si>
  <si>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</si>
  <si>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</si>
  <si>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</si>
  <si>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</si>
  <si>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</si>
  <si>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</si>
  <si>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</si>
  <si>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</si>
  <si>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 xml:space="preserve">BORNO </t>
  </si>
  <si>
    <t>ABADAN</t>
  </si>
  <si>
    <t>TOTO</t>
  </si>
  <si>
    <t>ASKIRA UBA</t>
  </si>
  <si>
    <t>WAMBA</t>
  </si>
  <si>
    <t>BAMA</t>
  </si>
  <si>
    <t>NASSARAWA TOTAL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</si>
  <si>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</si>
  <si>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</si>
  <si>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</si>
  <si>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</si>
  <si>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</si>
  <si>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</si>
  <si>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</si>
  <si>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</si>
  <si>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</si>
  <si>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</si>
  <si>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</si>
  <si>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</si>
  <si>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</si>
  <si>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</si>
  <si>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</si>
  <si>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</si>
  <si>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</si>
  <si>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</si>
  <si>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</si>
  <si>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</si>
  <si>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</si>
  <si>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</si>
  <si>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</si>
  <si>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</si>
  <si>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</si>
  <si>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</si>
  <si>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</si>
  <si>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</si>
  <si>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</si>
  <si>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</si>
  <si>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</si>
  <si>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</si>
  <si>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</si>
  <si>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</si>
  <si>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</si>
  <si>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</si>
  <si>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</si>
  <si>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</si>
  <si>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</si>
  <si>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</si>
  <si>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</si>
  <si>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</si>
  <si>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</si>
  <si>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</si>
  <si>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</si>
  <si>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</si>
  <si>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</si>
  <si>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</si>
  <si>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</si>
  <si>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</si>
  <si>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 xml:space="preserve">CROSS RIVER </t>
  </si>
  <si>
    <t>ABI</t>
  </si>
  <si>
    <t>NIGER TOTAL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</si>
  <si>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</si>
  <si>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</si>
  <si>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</si>
  <si>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</si>
  <si>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</si>
  <si>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</si>
  <si>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</si>
  <si>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</si>
  <si>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</si>
  <si>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</si>
  <si>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</si>
  <si>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</si>
  <si>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</si>
  <si>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</si>
  <si>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</si>
  <si>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</si>
  <si>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</si>
  <si>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</si>
  <si>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</si>
  <si>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</si>
  <si>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</si>
  <si>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</si>
  <si>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</si>
  <si>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</si>
  <si>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</si>
  <si>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</si>
  <si>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</si>
  <si>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</si>
  <si>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</si>
  <si>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</si>
  <si>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</si>
  <si>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</si>
  <si>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</si>
  <si>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</si>
  <si>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</si>
  <si>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</si>
  <si>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 xml:space="preserve">DELTA </t>
  </si>
  <si>
    <t>ANIOCHA NORTH</t>
  </si>
  <si>
    <t>OGUN WATERSIDE</t>
  </si>
  <si>
    <t>ANIOCHA SOUTH</t>
  </si>
  <si>
    <t>SHAGAMU</t>
  </si>
  <si>
    <t>BOMADI</t>
  </si>
  <si>
    <t>OGUN TOTAL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</si>
  <si>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</si>
  <si>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</si>
  <si>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</si>
  <si>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</si>
  <si>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</si>
  <si>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</si>
  <si>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</si>
  <si>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</si>
  <si>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</si>
  <si>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</si>
  <si>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</si>
  <si>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</si>
  <si>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</si>
  <si>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</si>
  <si>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</si>
  <si>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</si>
  <si>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</si>
  <si>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</si>
  <si>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</si>
  <si>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</si>
  <si>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</si>
  <si>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</si>
  <si>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</si>
  <si>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</si>
  <si>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</si>
  <si>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</si>
  <si>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</si>
  <si>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</si>
  <si>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</si>
  <si>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</si>
  <si>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</si>
  <si>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</si>
  <si>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</si>
  <si>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</si>
  <si>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</si>
  <si>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</si>
  <si>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</si>
  <si>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ONDO TOTAL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</si>
  <si>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</si>
  <si>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</si>
  <si>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</si>
  <si>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</si>
  <si>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</si>
  <si>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</si>
  <si>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</si>
  <si>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</si>
  <si>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 xml:space="preserve">EBONYI 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</si>
  <si>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</si>
  <si>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</si>
  <si>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</si>
  <si>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</si>
  <si>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</si>
  <si>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</si>
  <si>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</si>
  <si>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</si>
  <si>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</si>
  <si>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</si>
  <si>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</si>
  <si>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</si>
  <si>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</si>
  <si>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</si>
  <si>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</si>
  <si>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</si>
  <si>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</si>
  <si>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</si>
  <si>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</si>
  <si>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</si>
  <si>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</si>
  <si>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</si>
  <si>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</si>
  <si>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</si>
  <si>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</si>
  <si>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</si>
  <si>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EDO TOTAL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</si>
  <si>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</si>
  <si>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</si>
  <si>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</si>
  <si>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</si>
  <si>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</si>
  <si>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</si>
  <si>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</si>
  <si>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</si>
  <si>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</si>
  <si>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</si>
  <si>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</si>
  <si>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</si>
  <si>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</si>
  <si>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</si>
  <si>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</si>
  <si>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</si>
  <si>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</si>
  <si>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</si>
  <si>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</si>
  <si>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</si>
  <si>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</si>
  <si>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</si>
  <si>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</si>
  <si>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</si>
  <si>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OSUN TOTAL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</si>
  <si>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</si>
  <si>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</si>
  <si>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</si>
  <si>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</si>
  <si>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</si>
  <si>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</si>
  <si>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</si>
  <si>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</si>
  <si>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</si>
  <si>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</si>
  <si>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IBADAN NORTH</t>
  </si>
  <si>
    <t xml:space="preserve">EKITI 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</si>
  <si>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</si>
  <si>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</si>
  <si>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</si>
  <si>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</si>
  <si>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</si>
  <si>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</si>
  <si>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</si>
  <si>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</si>
  <si>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</si>
  <si>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</si>
  <si>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</si>
  <si>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</si>
  <si>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</si>
  <si>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</si>
  <si>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</si>
  <si>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</si>
  <si>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</si>
  <si>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</si>
  <si>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</si>
  <si>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</si>
  <si>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</si>
  <si>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</si>
  <si>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</si>
  <si>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</si>
  <si>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</si>
  <si>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</si>
  <si>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</si>
  <si>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</si>
  <si>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</si>
  <si>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</si>
  <si>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</si>
  <si>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</si>
  <si>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</si>
  <si>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</si>
  <si>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</si>
  <si>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</si>
  <si>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</si>
  <si>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</si>
  <si>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</si>
  <si>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</si>
  <si>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</si>
  <si>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</si>
  <si>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</si>
  <si>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</si>
  <si>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</si>
  <si>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</si>
  <si>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</si>
  <si>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</si>
  <si>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</si>
  <si>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</si>
  <si>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</si>
  <si>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</si>
  <si>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</si>
  <si>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</si>
  <si>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</si>
  <si>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OYO TOTAL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</si>
  <si>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</si>
  <si>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</si>
  <si>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</si>
  <si>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</si>
  <si>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</si>
  <si>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</si>
  <si>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</si>
  <si>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</si>
  <si>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</si>
  <si>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</si>
  <si>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</si>
  <si>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</si>
  <si>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</si>
  <si>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 xml:space="preserve">GOMBE 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</si>
  <si>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</si>
  <si>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</si>
  <si>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</si>
  <si>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</si>
  <si>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</si>
  <si>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</si>
  <si>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</si>
  <si>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</si>
  <si>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</si>
  <si>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</si>
  <si>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</si>
  <si>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</si>
  <si>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</si>
  <si>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</si>
  <si>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</si>
  <si>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</si>
  <si>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</si>
  <si>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</si>
  <si>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</si>
  <si>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</si>
  <si>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PLATEAU TOTAL</t>
  </si>
  <si>
    <t>GOMBE TOTAL</t>
  </si>
  <si>
    <t>AHOADA</t>
  </si>
  <si>
    <t xml:space="preserve">IMO 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</si>
  <si>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</si>
  <si>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</si>
  <si>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</si>
  <si>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</si>
  <si>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</si>
  <si>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</si>
  <si>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</si>
  <si>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</si>
  <si>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</si>
  <si>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</si>
  <si>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</si>
  <si>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</si>
  <si>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</si>
  <si>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</si>
  <si>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</si>
  <si>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</si>
  <si>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</si>
  <si>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</si>
  <si>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</si>
  <si>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</si>
  <si>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</si>
  <si>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</si>
  <si>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</si>
  <si>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</si>
  <si>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</si>
  <si>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</si>
  <si>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</si>
  <si>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</si>
  <si>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</si>
  <si>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</si>
  <si>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</si>
  <si>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</si>
  <si>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</si>
  <si>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</si>
  <si>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</si>
  <si>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</si>
  <si>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</si>
  <si>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</si>
  <si>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</si>
  <si>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</si>
  <si>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</si>
  <si>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</si>
  <si>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</si>
  <si>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</si>
  <si>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</si>
  <si>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RIVERS TOTAL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</si>
  <si>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</si>
  <si>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</si>
  <si>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</si>
  <si>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</si>
  <si>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</si>
  <si>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</si>
  <si>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</si>
  <si>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</si>
  <si>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</si>
  <si>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</si>
  <si>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 xml:space="preserve">JIGAWA 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</si>
  <si>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</si>
  <si>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</si>
  <si>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</si>
  <si>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</si>
  <si>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</si>
  <si>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</si>
  <si>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</si>
  <si>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</si>
  <si>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</si>
  <si>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</si>
  <si>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</si>
  <si>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</si>
  <si>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</si>
  <si>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</si>
  <si>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</si>
  <si>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</si>
  <si>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</si>
  <si>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</si>
  <si>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</si>
  <si>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</si>
  <si>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</si>
  <si>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</si>
  <si>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</si>
  <si>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</si>
  <si>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</si>
  <si>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</si>
  <si>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</si>
  <si>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</si>
  <si>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</si>
  <si>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</si>
  <si>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</si>
  <si>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</si>
  <si>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</si>
  <si>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</si>
  <si>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</si>
  <si>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</si>
  <si>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</si>
  <si>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SOKOTO TOTAL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</si>
  <si>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</si>
  <si>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</si>
  <si>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</si>
  <si>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</si>
  <si>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</si>
  <si>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</si>
  <si>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</si>
  <si>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</si>
  <si>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</si>
  <si>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</si>
  <si>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</si>
  <si>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</si>
  <si>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</si>
  <si>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</si>
  <si>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</si>
  <si>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</si>
  <si>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</si>
  <si>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</si>
  <si>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 xml:space="preserve">KADUNA </t>
  </si>
  <si>
    <t>BIRNIN GWARI</t>
  </si>
  <si>
    <t>LAU</t>
  </si>
  <si>
    <t>CHIKUN</t>
  </si>
  <si>
    <t>SARDAUNA</t>
  </si>
  <si>
    <t>GIWA</t>
  </si>
  <si>
    <t>TAKUM</t>
  </si>
  <si>
    <t>KAJURU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</si>
  <si>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</si>
  <si>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</si>
  <si>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</si>
  <si>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</si>
  <si>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</si>
  <si>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</si>
  <si>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</si>
  <si>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</si>
  <si>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TARABA TOTAL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</si>
  <si>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</si>
  <si>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</si>
  <si>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</si>
  <si>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</si>
  <si>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</si>
  <si>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</si>
  <si>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</si>
  <si>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</si>
  <si>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</si>
  <si>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</si>
  <si>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</si>
  <si>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</si>
  <si>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</si>
  <si>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</si>
  <si>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</si>
  <si>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</si>
  <si>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</si>
  <si>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</si>
  <si>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</si>
  <si>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</si>
  <si>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</si>
  <si>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</si>
  <si>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</si>
  <si>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</si>
  <si>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</si>
  <si>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</si>
  <si>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</si>
  <si>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</si>
  <si>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</si>
  <si>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</si>
  <si>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</si>
  <si>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</si>
  <si>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</si>
  <si>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</si>
  <si>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</si>
  <si>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YOBE TOTAL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</si>
  <si>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</si>
  <si>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</si>
  <si>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</si>
  <si>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</si>
  <si>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</si>
  <si>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</si>
  <si>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</si>
  <si>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</si>
  <si>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</si>
  <si>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</si>
  <si>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</si>
  <si>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</si>
  <si>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</si>
  <si>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</si>
  <si>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</si>
  <si>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</si>
  <si>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</si>
  <si>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</si>
  <si>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</si>
  <si>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</si>
  <si>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</si>
  <si>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</si>
  <si>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</si>
  <si>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</si>
  <si>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</si>
  <si>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</si>
  <si>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</si>
  <si>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</si>
  <si>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ZAMFARA TOTAL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</si>
  <si>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</si>
  <si>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</si>
  <si>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</si>
  <si>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</si>
  <si>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</si>
  <si>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</si>
  <si>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</si>
  <si>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</si>
  <si>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</si>
  <si>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</si>
  <si>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</si>
  <si>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</si>
  <si>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</si>
  <si>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</si>
  <si>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FCT-ABUJA TOTAL</t>
  </si>
  <si>
    <t>KUMBOTSO</t>
  </si>
  <si>
    <t>Grand Total</t>
  </si>
  <si>
    <t>Summary of Distribution of Revenue Allocation to Local Government Councils by Federation Account Allocation Committee for the month of July, 2023 Shared in August, 2023</t>
  </si>
  <si>
    <t>Total Ecology Fund</t>
  </si>
  <si>
    <t>VAT</t>
  </si>
  <si>
    <t>Total Net Allocation</t>
  </si>
  <si>
    <r>
      <rPr>
        <b/>
        <sz val="14"/>
        <rFont val="Times New Roman"/>
        <charset val="134"/>
      </rPr>
      <t xml:space="preserve">Details of Distribution of Ecology Revenue Allocation to States by Federation Account Allocation Committee for the month of </t>
    </r>
    <r>
      <rPr>
        <sz val="14"/>
        <rFont val="Times New Roman"/>
        <charset val="134"/>
      </rPr>
      <t xml:space="preserve"> </t>
    </r>
    <r>
      <rPr>
        <b/>
        <sz val="14"/>
        <rFont val="Times New Roman"/>
        <charset val="134"/>
      </rPr>
      <t xml:space="preserve"> July, 2023 Shared in August, 2023</t>
    </r>
  </si>
  <si>
    <t>S/N</t>
  </si>
  <si>
    <t xml:space="preserve"> Statutory Revenue Allocation (Ecology)</t>
  </si>
  <si>
    <t>Exchange Rate Differential (Ecology)</t>
  </si>
  <si>
    <t>Exchange Gain (Ecology)</t>
  </si>
  <si>
    <r>
      <rPr>
        <b/>
        <sz val="14"/>
        <rFont val="Times New Roman"/>
        <charset val="134"/>
      </rPr>
      <t xml:space="preserve">Details of Distribution of Ecology Revenue Allocation to LGCS by Federation Account Allocation Committee for the month of </t>
    </r>
    <r>
      <rPr>
        <sz val="14"/>
        <rFont val="Times New Roman"/>
        <charset val="134"/>
      </rPr>
      <t xml:space="preserve"> </t>
    </r>
    <r>
      <rPr>
        <b/>
        <sz val="14"/>
        <rFont val="Times New Roman"/>
        <charset val="134"/>
      </rPr>
      <t xml:space="preserve"> July, 2023 Shared in August, 2023</t>
    </r>
  </si>
  <si>
    <t>FCT ABUJA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</si>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</sst>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5" formatCode="_-* #,##0.00_-;\-* #,##0.00_-;_-* &quot;-&quot;??_-;_-@_-"/>
    <numFmt numFmtId="166" formatCode="&quot; &quot;#,##0.00;\-&quot; &quot;#,##0.00"/>
    <numFmt numFmtId="167" formatCode="#,##0.00_ ;\-#,##0.00&quot; &quot;"/>
    <numFmt numFmtId="168" formatCode="#,##0.0000000_ ;\-#,##0.0000000&quot; &quot;"/>
  </numFmts>
  <fonts count="24">
    <font>
      <sz val="10"/>
      <name val="Arial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b/>
      <sz val="13"/>
      <name val="Times New Roman"/>
      <charset val="134"/>
    </font>
    <font>
      <sz val="14"/>
      <color indexed="8"/>
      <name val="Times New Roman"/>
      <charset val="134"/>
    </font>
    <font>
      <b/>
      <sz val="12"/>
      <name val="Times New Roman"/>
      <charset val="134"/>
    </font>
    <font>
      <b/>
      <sz val="12"/>
      <color indexed="8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20"/>
      <name val="Times New Roman"/>
      <charset val="134"/>
    </font>
    <font>
      <b/>
      <u/>
      <sz val="16"/>
      <name val="Times New Roman"/>
      <charset val="134"/>
    </font>
    <font>
      <sz val="11"/>
      <color indexed="8"/>
      <name val="Times New Roman"/>
      <charset val="134"/>
    </font>
    <font>
      <b/>
      <u val="singleAccounting"/>
      <sz val="10"/>
      <name val="Times New Roman"/>
      <charset val="134"/>
    </font>
    <font>
      <sz val="18"/>
      <name val="Times New Roman"/>
      <charset val="134"/>
    </font>
    <font>
      <b/>
      <u/>
      <sz val="14"/>
      <name val="Times New Roman"/>
      <charset val="134"/>
    </font>
    <font>
      <b/>
      <sz val="16"/>
      <name val="Times New Roman"/>
      <charset val="134"/>
    </font>
    <font>
      <sz val="12"/>
      <name val="Times New Roman"/>
      <charset val="134"/>
    </font>
    <font>
      <sz val="16"/>
      <name val="Times New Roman"/>
      <charset val="134"/>
    </font>
    <font>
      <b/>
      <sz val="22"/>
      <name val="Times New Roman"/>
      <charset val="134"/>
    </font>
    <font>
      <b/>
      <sz val="18"/>
      <name val="Times New Roman"/>
      <charset val="134"/>
    </font>
    <font>
      <sz val="16"/>
      <color indexed="8"/>
      <name val="Calibri"/>
      <charset val="134"/>
    </font>
    <font>
      <b/>
      <sz val="18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</borders>
  <cellStyleXfs count="7">
    <xf numFmtId="0" fontId="0" fillId="0" borderId="0"/>
    <xf numFmtId="43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184">
    <xf numFmtId="0" fontId="0" fillId="0" borderId="0" xfId="0"/>
    <xf numFmtId="0" fontId="1" fillId="0" borderId="0" xfId="0" applyFont="1"/>
    <xf numFmtId="0" fontId="3" fillId="0" borderId="2" xfId="0" applyFont="1" applyBorder="1"/>
    <xf numFmtId="43" fontId="3" fillId="0" borderId="2" xfId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4" fillId="2" borderId="2" xfId="4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4" applyFont="1" applyBorder="1" applyAlignment="1">
      <alignment horizontal="right" wrapText="1"/>
    </xf>
    <xf numFmtId="0" fontId="4" fillId="0" borderId="2" xfId="4" applyFont="1" applyBorder="1" applyAlignment="1">
      <alignment wrapText="1"/>
    </xf>
    <xf numFmtId="43" fontId="1" fillId="0" borderId="2" xfId="1" applyFont="1" applyBorder="1"/>
    <xf numFmtId="165" fontId="1" fillId="0" borderId="2" xfId="0" applyNumberFormat="1" applyFont="1" applyBorder="1"/>
    <xf numFmtId="0" fontId="4" fillId="0" borderId="4" xfId="4" applyFont="1" applyBorder="1" applyAlignment="1">
      <alignment horizontal="right" wrapText="1"/>
    </xf>
    <xf numFmtId="0" fontId="4" fillId="0" borderId="5" xfId="4" applyFont="1" applyBorder="1" applyAlignment="1">
      <alignment wrapText="1"/>
    </xf>
    <xf numFmtId="43" fontId="2" fillId="0" borderId="2" xfId="0" applyNumberFormat="1" applyFont="1" applyBorder="1"/>
    <xf numFmtId="0" fontId="2" fillId="2" borderId="2" xfId="2" applyFont="1" applyFill="1" applyBorder="1" applyAlignment="1">
      <alignment horizontal="center"/>
    </xf>
    <xf numFmtId="43" fontId="5" fillId="0" borderId="2" xfId="1" applyFont="1" applyBorder="1" applyAlignment="1">
      <alignment horizontal="center" wrapText="1"/>
    </xf>
    <xf numFmtId="43" fontId="5" fillId="0" borderId="2" xfId="1" applyFont="1" applyBorder="1" applyAlignment="1">
      <alignment horizontal="center"/>
    </xf>
    <xf numFmtId="0" fontId="6" fillId="2" borderId="2" xfId="5" applyFont="1" applyFill="1" applyBorder="1" applyAlignment="1">
      <alignment horizontal="center" wrapText="1"/>
    </xf>
    <xf numFmtId="0" fontId="4" fillId="0" borderId="2" xfId="2" applyFont="1" applyBorder="1" applyAlignment="1">
      <alignment horizontal="right" wrapText="1"/>
    </xf>
    <xf numFmtId="0" fontId="4" fillId="0" borderId="2" xfId="2" applyFont="1" applyBorder="1" applyAlignment="1">
      <alignment wrapText="1"/>
    </xf>
    <xf numFmtId="43" fontId="4" fillId="0" borderId="2" xfId="1" applyFont="1" applyBorder="1" applyAlignment="1">
      <alignment wrapText="1"/>
    </xf>
    <xf numFmtId="166" fontId="4" fillId="0" borderId="2" xfId="2" applyNumberFormat="1" applyFont="1" applyBorder="1" applyAlignment="1">
      <alignment horizontal="right" wrapText="1"/>
    </xf>
    <xf numFmtId="0" fontId="1" fillId="0" borderId="2" xfId="0" applyFont="1" applyBorder="1"/>
    <xf numFmtId="165" fontId="1" fillId="0" borderId="0" xfId="0" applyNumberFormat="1" applyFont="1"/>
    <xf numFmtId="43" fontId="1" fillId="0" borderId="0" xfId="1" applyFont="1"/>
    <xf numFmtId="0" fontId="7" fillId="0" borderId="2" xfId="0" applyFont="1" applyBorder="1" applyAlignment="1">
      <alignment horizontal="center" wrapText="1"/>
    </xf>
    <xf numFmtId="0" fontId="6" fillId="2" borderId="4" xfId="5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167" fontId="1" fillId="0" borderId="2" xfId="0" applyNumberFormat="1" applyFont="1" applyBorder="1"/>
    <xf numFmtId="168" fontId="1" fillId="0" borderId="0" xfId="0" applyNumberFormat="1" applyFont="1"/>
    <xf numFmtId="43" fontId="1" fillId="0" borderId="0" xfId="0" applyNumberFormat="1" applyFont="1"/>
    <xf numFmtId="0" fontId="8" fillId="0" borderId="0" xfId="0" applyFont="1"/>
    <xf numFmtId="0" fontId="8" fillId="0" borderId="0" xfId="0" applyFont="1" applyAlignment="1">
      <alignment vertical="center"/>
    </xf>
    <xf numFmtId="0" fontId="7" fillId="0" borderId="2" xfId="0" applyFont="1" applyBorder="1"/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/>
    <xf numFmtId="0" fontId="8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43" fontId="8" fillId="0" borderId="2" xfId="1" applyFont="1" applyBorder="1"/>
    <xf numFmtId="43" fontId="7" fillId="0" borderId="2" xfId="1" applyFont="1" applyBorder="1"/>
    <xf numFmtId="0" fontId="8" fillId="0" borderId="3" xfId="0" applyFont="1" applyBorder="1"/>
    <xf numFmtId="0" fontId="8" fillId="0" borderId="8" xfId="0" applyFont="1" applyBorder="1"/>
    <xf numFmtId="0" fontId="8" fillId="3" borderId="0" xfId="0" applyFont="1" applyFill="1"/>
    <xf numFmtId="43" fontId="8" fillId="0" borderId="2" xfId="0" applyNumberFormat="1" applyFont="1" applyBorder="1"/>
    <xf numFmtId="0" fontId="7" fillId="0" borderId="8" xfId="0" applyFont="1" applyBorder="1" applyAlignment="1">
      <alignment vertical="center"/>
    </xf>
    <xf numFmtId="1" fontId="8" fillId="0" borderId="2" xfId="0" applyNumberFormat="1" applyFont="1" applyBorder="1"/>
    <xf numFmtId="43" fontId="7" fillId="0" borderId="2" xfId="0" applyNumberFormat="1" applyFont="1" applyBorder="1"/>
    <xf numFmtId="43" fontId="8" fillId="0" borderId="2" xfId="1" applyFont="1" applyBorder="1" applyAlignment="1">
      <alignment wrapText="1"/>
    </xf>
    <xf numFmtId="1" fontId="8" fillId="0" borderId="4" xfId="0" applyNumberFormat="1" applyFont="1" applyBorder="1"/>
    <xf numFmtId="43" fontId="8" fillId="0" borderId="5" xfId="1" applyFont="1" applyBorder="1"/>
    <xf numFmtId="43" fontId="11" fillId="0" borderId="2" xfId="3" applyNumberFormat="1" applyFont="1" applyBorder="1" applyAlignment="1">
      <alignment horizontal="right" wrapText="1"/>
    </xf>
    <xf numFmtId="43" fontId="8" fillId="0" borderId="2" xfId="1" applyFont="1" applyBorder="1" applyAlignment="1">
      <alignment horizontal="left" wrapText="1"/>
    </xf>
    <xf numFmtId="166" fontId="11" fillId="0" borderId="2" xfId="3" applyNumberFormat="1" applyFont="1" applyBorder="1" applyAlignment="1">
      <alignment horizontal="right" wrapText="1"/>
    </xf>
    <xf numFmtId="0" fontId="8" fillId="4" borderId="2" xfId="0" applyFont="1" applyFill="1" applyBorder="1"/>
    <xf numFmtId="43" fontId="8" fillId="4" borderId="2" xfId="0" applyNumberFormat="1" applyFont="1" applyFill="1" applyBorder="1"/>
    <xf numFmtId="43" fontId="7" fillId="4" borderId="2" xfId="0" applyNumberFormat="1" applyFont="1" applyFill="1" applyBorder="1"/>
    <xf numFmtId="43" fontId="8" fillId="0" borderId="7" xfId="1" applyFont="1" applyFill="1" applyBorder="1"/>
    <xf numFmtId="165" fontId="12" fillId="0" borderId="0" xfId="0" applyNumberFormat="1" applyFont="1"/>
    <xf numFmtId="0" fontId="8" fillId="4" borderId="0" xfId="0" applyFont="1" applyFill="1"/>
    <xf numFmtId="43" fontId="8" fillId="4" borderId="0" xfId="0" applyNumberFormat="1" applyFont="1" applyFill="1"/>
    <xf numFmtId="0" fontId="7" fillId="3" borderId="0" xfId="0" applyFont="1" applyFill="1"/>
    <xf numFmtId="43" fontId="8" fillId="0" borderId="0" xfId="0" applyNumberFormat="1" applyFont="1"/>
    <xf numFmtId="43" fontId="7" fillId="0" borderId="3" xfId="1" applyFont="1" applyBorder="1"/>
    <xf numFmtId="43" fontId="7" fillId="0" borderId="10" xfId="1" applyFont="1" applyBorder="1"/>
    <xf numFmtId="43" fontId="8" fillId="0" borderId="0" xfId="1" applyFont="1"/>
    <xf numFmtId="43" fontId="7" fillId="0" borderId="11" xfId="0" applyNumberFormat="1" applyFont="1" applyBorder="1"/>
    <xf numFmtId="43" fontId="7" fillId="0" borderId="0" xfId="0" applyNumberFormat="1" applyFont="1"/>
    <xf numFmtId="165" fontId="8" fillId="0" borderId="0" xfId="0" applyNumberFormat="1" applyFont="1"/>
    <xf numFmtId="43" fontId="7" fillId="0" borderId="12" xfId="1" applyFont="1" applyBorder="1"/>
    <xf numFmtId="43" fontId="7" fillId="0" borderId="12" xfId="0" applyNumberFormat="1" applyFont="1" applyBorder="1"/>
    <xf numFmtId="43" fontId="8" fillId="0" borderId="8" xfId="0" applyNumberFormat="1" applyFont="1" applyBorder="1"/>
    <xf numFmtId="0" fontId="5" fillId="0" borderId="2" xfId="0" applyFont="1" applyBorder="1" applyAlignment="1">
      <alignment horizontal="center" wrapText="1"/>
    </xf>
    <xf numFmtId="0" fontId="16" fillId="0" borderId="2" xfId="0" applyFont="1" applyBorder="1"/>
    <xf numFmtId="39" fontId="16" fillId="0" borderId="2" xfId="0" applyNumberFormat="1" applyFont="1" applyBorder="1"/>
    <xf numFmtId="37" fontId="16" fillId="0" borderId="2" xfId="0" applyNumberFormat="1" applyFont="1" applyBorder="1" applyAlignment="1">
      <alignment horizontal="center"/>
    </xf>
    <xf numFmtId="43" fontId="16" fillId="0" borderId="2" xfId="1" applyFont="1" applyBorder="1"/>
    <xf numFmtId="43" fontId="16" fillId="0" borderId="2" xfId="0" applyNumberFormat="1" applyFont="1" applyBorder="1"/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43" fontId="5" fillId="0" borderId="2" xfId="1" applyFont="1" applyBorder="1"/>
    <xf numFmtId="0" fontId="8" fillId="4" borderId="0" xfId="0" applyFont="1" applyFill="1" applyAlignment="1">
      <alignment horizontal="right"/>
    </xf>
    <xf numFmtId="165" fontId="8" fillId="4" borderId="0" xfId="0" applyNumberFormat="1" applyFont="1" applyFill="1"/>
    <xf numFmtId="0" fontId="7" fillId="0" borderId="0" xfId="0" applyFont="1"/>
    <xf numFmtId="0" fontId="17" fillId="0" borderId="0" xfId="0" applyFont="1"/>
    <xf numFmtId="39" fontId="16" fillId="0" borderId="2" xfId="1" applyNumberFormat="1" applyFont="1" applyBorder="1"/>
    <xf numFmtId="43" fontId="7" fillId="4" borderId="7" xfId="1" applyFont="1" applyFill="1" applyBorder="1"/>
    <xf numFmtId="43" fontId="7" fillId="4" borderId="0" xfId="1" applyFont="1" applyFill="1" applyBorder="1"/>
    <xf numFmtId="43" fontId="5" fillId="0" borderId="5" xfId="0" applyNumberFormat="1" applyFont="1" applyBorder="1"/>
    <xf numFmtId="43" fontId="16" fillId="0" borderId="5" xfId="1" applyFont="1" applyBorder="1"/>
    <xf numFmtId="43" fontId="16" fillId="0" borderId="5" xfId="0" applyNumberFormat="1" applyFont="1" applyBorder="1"/>
    <xf numFmtId="43" fontId="5" fillId="0" borderId="2" xfId="0" applyNumberFormat="1" applyFont="1" applyBorder="1"/>
    <xf numFmtId="0" fontId="19" fillId="0" borderId="8" xfId="0" applyFont="1" applyBorder="1"/>
    <xf numFmtId="0" fontId="19" fillId="0" borderId="8" xfId="0" applyFont="1" applyBorder="1" applyAlignment="1">
      <alignment horizontal="center"/>
    </xf>
    <xf numFmtId="0" fontId="19" fillId="0" borderId="8" xfId="0" applyFont="1" applyBorder="1" applyAlignment="1">
      <alignment horizontal="center" wrapText="1"/>
    </xf>
    <xf numFmtId="0" fontId="17" fillId="0" borderId="2" xfId="0" applyFont="1" applyBorder="1"/>
    <xf numFmtId="43" fontId="15" fillId="0" borderId="2" xfId="1" applyFont="1" applyBorder="1" applyAlignment="1"/>
    <xf numFmtId="43" fontId="15" fillId="0" borderId="4" xfId="1" applyFont="1" applyBorder="1" applyAlignment="1"/>
    <xf numFmtId="43" fontId="15" fillId="0" borderId="2" xfId="1" applyFont="1" applyBorder="1"/>
    <xf numFmtId="0" fontId="17" fillId="0" borderId="2" xfId="0" applyFont="1" applyBorder="1" applyAlignment="1">
      <alignment wrapText="1"/>
    </xf>
    <xf numFmtId="43" fontId="15" fillId="0" borderId="2" xfId="1" applyFont="1" applyBorder="1" applyAlignment="1">
      <alignment horizontal="center"/>
    </xf>
    <xf numFmtId="0" fontId="17" fillId="0" borderId="2" xfId="0" applyFont="1" applyBorder="1" applyAlignment="1">
      <alignment horizontal="left" wrapText="1"/>
    </xf>
    <xf numFmtId="0" fontId="15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43" fontId="15" fillId="0" borderId="0" xfId="1" applyFont="1" applyBorder="1" applyAlignment="1">
      <alignment horizontal="center"/>
    </xf>
    <xf numFmtId="43" fontId="17" fillId="0" borderId="0" xfId="0" applyNumberFormat="1" applyFont="1"/>
    <xf numFmtId="0" fontId="15" fillId="0" borderId="7" xfId="0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43" fontId="17" fillId="0" borderId="8" xfId="1" applyFont="1" applyBorder="1"/>
    <xf numFmtId="43" fontId="17" fillId="0" borderId="2" xfId="1" applyFont="1" applyBorder="1"/>
    <xf numFmtId="167" fontId="20" fillId="0" borderId="2" xfId="6" applyNumberFormat="1" applyFont="1" applyBorder="1" applyAlignment="1">
      <alignment horizontal="right" wrapText="1"/>
    </xf>
    <xf numFmtId="167" fontId="20" fillId="0" borderId="15" xfId="6" applyNumberFormat="1" applyFont="1" applyBorder="1" applyAlignment="1">
      <alignment horizontal="right" wrapText="1"/>
    </xf>
    <xf numFmtId="0" fontId="15" fillId="0" borderId="4" xfId="0" applyFont="1" applyBorder="1" applyAlignment="1">
      <alignment horizontal="center"/>
    </xf>
    <xf numFmtId="43" fontId="15" fillId="0" borderId="16" xfId="1" applyFont="1" applyBorder="1"/>
    <xf numFmtId="0" fontId="17" fillId="0" borderId="0" xfId="0" applyFont="1" applyAlignment="1">
      <alignment horizontal="center"/>
    </xf>
    <xf numFmtId="0" fontId="15" fillId="0" borderId="0" xfId="0" applyFont="1"/>
    <xf numFmtId="165" fontId="17" fillId="0" borderId="0" xfId="0" applyNumberFormat="1" applyFont="1"/>
    <xf numFmtId="43" fontId="15" fillId="0" borderId="0" xfId="1" applyFont="1"/>
    <xf numFmtId="43" fontId="17" fillId="0" borderId="0" xfId="1" applyFont="1"/>
    <xf numFmtId="0" fontId="19" fillId="0" borderId="0" xfId="0" applyFont="1" applyAlignment="1">
      <alignment horizontal="center"/>
    </xf>
    <xf numFmtId="43" fontId="17" fillId="0" borderId="0" xfId="1" applyFont="1" applyAlignment="1">
      <alignment horizontal="center"/>
    </xf>
    <xf numFmtId="0" fontId="0" fillId="5" borderId="0" xfId="0" applyFill="1" applyProtection="1">
      <protection locked="0"/>
    </xf>
    <xf numFmtId="17" fontId="21" fillId="5" borderId="0" xfId="0" applyNumberFormat="1" applyFont="1" applyFill="1"/>
    <xf numFmtId="2" fontId="0" fillId="0" borderId="0" xfId="0" applyNumberFormat="1"/>
    <xf numFmtId="17" fontId="0" fillId="0" borderId="0" xfId="0" applyNumberFormat="1"/>
    <xf numFmtId="0" fontId="19" fillId="0" borderId="2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/>
    <xf numFmtId="0" fontId="5" fillId="0" borderId="3" xfId="0" applyFont="1" applyBorder="1" applyAlignment="1">
      <alignment wrapText="1"/>
    </xf>
  </cellXfs>
  <cellStyles count="7">
    <cellStyle name="Comma" xfId="1" builtinId="3"/>
    <cellStyle name="Normal" xfId="0" builtinId="0"/>
    <cellStyle name="Normal_lgc eco dec 21" xfId="2" xr:uid="{00000000-0005-0000-0000-000037000000}"/>
    <cellStyle name="Normal_lgcs data" xfId="3" xr:uid="{00000000-0005-0000-0000-000038000000}"/>
    <cellStyle name="Normal_states eco dec 21" xfId="4" xr:uid="{00000000-0005-0000-0000-00003D000000}"/>
    <cellStyle name="Normal_TOTALDATA_1" xfId="5" xr:uid="{00000000-0005-0000-0000-000041000000}"/>
    <cellStyle name="Normal_TOTALDATA_4" xfId="6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ColWidth="9" defaultRowHeight="13.2"/>
  <cols>
    <col min="2" max="2" width="23" customWidth="1"/>
    <col min="6" max="6" width="24.5546875" customWidth="1"/>
  </cols>
  <sheetData>
    <row r="1" spans="1:8" ht="23.1" customHeight="1">
      <c r="B1">
        <f ca="1">MONTH(NOW())</f>
        <v>10</v>
      </c>
      <c r="C1">
        <f ca="1">YEAR(NOW())</f>
        <v>2023</v>
      </c>
    </row>
    <row r="2" spans="1:8" ht="23.1" customHeight="1"/>
    <row r="3" spans="1:8" ht="23.1" customHeight="1">
      <c r="B3" t="s">
        <v>0</v>
      </c>
      <c r="F3" t="s">
        <v>1</v>
      </c>
    </row>
    <row r="4" spans="1:8" ht="23.1" customHeight="1">
      <c r="B4" t="s">
        <v>2</v>
      </c>
      <c r="C4" t="s">
        <v>3</v>
      </c>
      <c r="D4" t="s">
        <v>4</v>
      </c>
      <c r="F4" t="s">
        <v>2</v>
      </c>
      <c r="G4" t="s">
        <v>3</v>
      </c>
      <c r="H4" t="s">
        <v>4</v>
      </c>
    </row>
    <row r="5" spans="1:8" ht="23.1" customHeight="1">
      <c r="B5" s="122" t="e">
        <f>IF(G5=1,F5-1,F5)</f>
        <v>#REF!</v>
      </c>
      <c r="C5" s="122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123" t="e">
        <f>LOOKUP(C5,A8:B19)</f>
        <v>#REF!</v>
      </c>
      <c r="F6" s="123" t="e">
        <f>IF(G5=1,LOOKUP(G5,E8:F19),LOOKUP(G5,A8:B19))</f>
        <v>#REF!</v>
      </c>
    </row>
    <row r="8" spans="1:8">
      <c r="A8">
        <v>1</v>
      </c>
      <c r="B8" s="124" t="e">
        <f>D8&amp;"-"&amp;RIGHT(B$5,2)</f>
        <v>#REF!</v>
      </c>
      <c r="D8" s="125" t="s">
        <v>5</v>
      </c>
      <c r="E8">
        <v>1</v>
      </c>
      <c r="F8" s="124" t="e">
        <f>D8&amp;"-"&amp;RIGHT(F$5,2)</f>
        <v>#REF!</v>
      </c>
    </row>
    <row r="9" spans="1:8">
      <c r="A9">
        <v>2</v>
      </c>
      <c r="B9" s="124" t="e">
        <f t="shared" ref="B9:B19" si="0">D9&amp;"-"&amp;RIGHT(B$5,2)</f>
        <v>#REF!</v>
      </c>
      <c r="D9" s="125" t="s">
        <v>6</v>
      </c>
      <c r="E9">
        <v>2</v>
      </c>
      <c r="F9" s="124" t="e">
        <f t="shared" ref="F9:F19" si="1">D9&amp;"-"&amp;RIGHT(F$5,2)</f>
        <v>#REF!</v>
      </c>
    </row>
    <row r="10" spans="1:8">
      <c r="A10">
        <v>3</v>
      </c>
      <c r="B10" s="124" t="e">
        <f t="shared" si="0"/>
        <v>#REF!</v>
      </c>
      <c r="D10" s="125" t="s">
        <v>7</v>
      </c>
      <c r="E10">
        <v>3</v>
      </c>
      <c r="F10" s="124" t="e">
        <f t="shared" si="1"/>
        <v>#REF!</v>
      </c>
    </row>
    <row r="11" spans="1:8">
      <c r="A11">
        <v>4</v>
      </c>
      <c r="B11" s="124" t="e">
        <f t="shared" si="0"/>
        <v>#REF!</v>
      </c>
      <c r="D11" s="125" t="s">
        <v>8</v>
      </c>
      <c r="E11">
        <v>4</v>
      </c>
      <c r="F11" s="124" t="e">
        <f t="shared" si="1"/>
        <v>#REF!</v>
      </c>
    </row>
    <row r="12" spans="1:8">
      <c r="A12">
        <v>5</v>
      </c>
      <c r="B12" s="124" t="e">
        <f t="shared" si="0"/>
        <v>#REF!</v>
      </c>
      <c r="D12" s="125" t="s">
        <v>9</v>
      </c>
      <c r="E12">
        <v>5</v>
      </c>
      <c r="F12" s="124" t="e">
        <f t="shared" si="1"/>
        <v>#REF!</v>
      </c>
    </row>
    <row r="13" spans="1:8">
      <c r="A13">
        <v>6</v>
      </c>
      <c r="B13" s="124" t="e">
        <f t="shared" si="0"/>
        <v>#REF!</v>
      </c>
      <c r="D13" s="125" t="s">
        <v>10</v>
      </c>
      <c r="E13">
        <v>6</v>
      </c>
      <c r="F13" s="124" t="e">
        <f t="shared" si="1"/>
        <v>#REF!</v>
      </c>
    </row>
    <row r="14" spans="1:8">
      <c r="A14">
        <v>7</v>
      </c>
      <c r="B14" s="124" t="e">
        <f t="shared" si="0"/>
        <v>#REF!</v>
      </c>
      <c r="D14" s="125" t="s">
        <v>11</v>
      </c>
      <c r="E14">
        <v>7</v>
      </c>
      <c r="F14" s="124" t="e">
        <f t="shared" si="1"/>
        <v>#REF!</v>
      </c>
    </row>
    <row r="15" spans="1:8">
      <c r="A15">
        <v>8</v>
      </c>
      <c r="B15" s="124" t="e">
        <f t="shared" si="0"/>
        <v>#REF!</v>
      </c>
      <c r="D15" s="125" t="s">
        <v>12</v>
      </c>
      <c r="E15">
        <v>8</v>
      </c>
      <c r="F15" s="124" t="e">
        <f t="shared" si="1"/>
        <v>#REF!</v>
      </c>
    </row>
    <row r="16" spans="1:8">
      <c r="A16">
        <v>9</v>
      </c>
      <c r="B16" s="124" t="e">
        <f t="shared" si="0"/>
        <v>#REF!</v>
      </c>
      <c r="D16" s="125" t="s">
        <v>13</v>
      </c>
      <c r="E16">
        <v>9</v>
      </c>
      <c r="F16" s="124" t="e">
        <f t="shared" si="1"/>
        <v>#REF!</v>
      </c>
    </row>
    <row r="17" spans="1:6">
      <c r="A17">
        <v>10</v>
      </c>
      <c r="B17" s="124" t="e">
        <f t="shared" si="0"/>
        <v>#REF!</v>
      </c>
      <c r="D17" s="125" t="s">
        <v>14</v>
      </c>
      <c r="E17">
        <v>10</v>
      </c>
      <c r="F17" s="124" t="e">
        <f t="shared" si="1"/>
        <v>#REF!</v>
      </c>
    </row>
    <row r="18" spans="1:6">
      <c r="A18">
        <v>11</v>
      </c>
      <c r="B18" s="124" t="e">
        <f t="shared" si="0"/>
        <v>#REF!</v>
      </c>
      <c r="D18" s="125" t="s">
        <v>15</v>
      </c>
      <c r="E18">
        <v>11</v>
      </c>
      <c r="F18" s="124" t="e">
        <f t="shared" si="1"/>
        <v>#REF!</v>
      </c>
    </row>
    <row r="19" spans="1:6">
      <c r="A19">
        <v>12</v>
      </c>
      <c r="B19" s="124" t="e">
        <f t="shared" si="0"/>
        <v>#REF!</v>
      </c>
      <c r="D19" s="125" t="s">
        <v>16</v>
      </c>
      <c r="E19">
        <v>12</v>
      </c>
      <c r="F19" s="124" t="e">
        <f t="shared" si="1"/>
        <v>#REF!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J46"/>
  <sheetViews>
    <sheetView topLeftCell="A7" zoomScale="70" zoomScaleNormal="70" workbookViewId="0">
      <selection activeCell="J7" sqref="J7:J9"/>
    </sheetView>
  </sheetViews>
  <sheetFormatPr defaultColWidth="9.109375" defaultRowHeight="21"/>
  <cols>
    <col min="1" max="1" width="6.33203125" style="85" customWidth="1"/>
    <col min="2" max="2" width="40.88671875" style="85" customWidth="1"/>
    <col min="3" max="3" width="35.109375" style="85" customWidth="1"/>
    <col min="4" max="4" width="39" style="85" customWidth="1"/>
    <col min="5" max="5" width="34.109375" style="85" customWidth="1"/>
    <col min="6" max="6" width="37.6640625" style="85" customWidth="1"/>
    <col min="7" max="7" width="32" style="85" customWidth="1"/>
    <col min="8" max="8" width="33.44140625" style="85" customWidth="1"/>
    <col min="9" max="9" width="39.109375" style="85" customWidth="1"/>
    <col min="10" max="10" width="34" style="85" customWidth="1"/>
    <col min="11" max="16384" width="9.109375" style="85"/>
  </cols>
  <sheetData>
    <row r="1" spans="1:10" ht="30" customHeight="1">
      <c r="A1" s="128" t="s">
        <v>17</v>
      </c>
      <c r="B1" s="128"/>
      <c r="C1" s="128"/>
      <c r="D1" s="128"/>
      <c r="E1" s="128"/>
      <c r="F1" s="128"/>
      <c r="G1" s="128"/>
      <c r="H1" s="128"/>
    </row>
    <row r="2" spans="1:10" ht="30" customHeight="1">
      <c r="A2" s="128" t="s">
        <v>18</v>
      </c>
      <c r="B2" s="128"/>
      <c r="C2" s="128"/>
      <c r="D2" s="128"/>
      <c r="E2" s="128"/>
      <c r="F2" s="128"/>
      <c r="G2" s="128"/>
      <c r="H2" s="128"/>
    </row>
    <row r="3" spans="1:10" ht="30" customHeight="1">
      <c r="A3" s="129" t="s">
        <v>19</v>
      </c>
      <c r="B3" s="130"/>
      <c r="C3" s="130"/>
      <c r="D3" s="130"/>
      <c r="E3" s="130"/>
      <c r="F3" s="130"/>
      <c r="G3" s="130"/>
      <c r="H3" s="131"/>
    </row>
    <row r="4" spans="1:10" ht="40.5" customHeight="1">
      <c r="A4" s="132" t="s">
        <v>20</v>
      </c>
      <c r="B4" s="132"/>
      <c r="C4" s="132"/>
      <c r="D4" s="132"/>
      <c r="E4" s="132"/>
      <c r="F4" s="132"/>
      <c r="G4" s="132"/>
      <c r="H4" s="132"/>
    </row>
    <row r="5" spans="1:10" ht="67.05" customHeight="1">
      <c r="A5" s="93" t="s">
        <v>21</v>
      </c>
      <c r="B5" s="94" t="s">
        <v>22</v>
      </c>
      <c r="C5" s="94" t="s">
        <v>23</v>
      </c>
      <c r="D5" s="95" t="s">
        <v>24</v>
      </c>
      <c r="E5" s="94" t="s">
        <v>25</v>
      </c>
      <c r="F5" s="95" t="s">
        <v>26</v>
      </c>
      <c r="G5" s="94" t="s">
        <v>27</v>
      </c>
      <c r="H5" s="94" t="s">
        <v>28</v>
      </c>
    </row>
    <row r="6" spans="1:10" ht="30" customHeight="1">
      <c r="A6" s="80"/>
      <c r="B6" s="80"/>
      <c r="C6" s="126" t="s">
        <v>29</v>
      </c>
      <c r="D6" s="126" t="s">
        <v>29</v>
      </c>
      <c r="E6" s="126" t="s">
        <v>29</v>
      </c>
      <c r="F6" s="126" t="s">
        <v>29</v>
      </c>
      <c r="G6" s="126" t="s">
        <v>29</v>
      </c>
      <c r="H6" s="126" t="s">
        <v>29</v>
      </c>
    </row>
    <row r="7" spans="1:10" ht="30" customHeight="1">
      <c r="A7" s="96">
        <v>1</v>
      </c>
      <c r="B7" s="96" t="s">
        <v>30</v>
      </c>
      <c r="C7" s="97">
        <v>190489738040.16</v>
      </c>
      <c r="D7" s="97">
        <v>17444972752.91</v>
      </c>
      <c r="E7" s="97">
        <v>141278220781.21701</v>
      </c>
      <c r="F7" s="97">
        <v>1925911470.654</v>
      </c>
      <c r="G7" s="98">
        <v>40792052514.985497</v>
      </c>
      <c r="H7" s="97">
        <f>SUM(C7:G7)</f>
        <v>391930895559.92645</v>
      </c>
      <c r="I7" s="106"/>
      <c r="J7" s="106"/>
    </row>
    <row r="8" spans="1:10" ht="30" customHeight="1">
      <c r="A8" s="96">
        <v>2</v>
      </c>
      <c r="B8" s="96" t="s">
        <v>31</v>
      </c>
      <c r="C8" s="97">
        <v>96618940782.708206</v>
      </c>
      <c r="D8" s="97">
        <v>8848323309.75</v>
      </c>
      <c r="E8" s="97">
        <f>69727291957.32+1930909623.43</f>
        <v>71658201580.75</v>
      </c>
      <c r="F8" s="97">
        <v>6419704902.1800003</v>
      </c>
      <c r="G8" s="97">
        <v>135973508383.285</v>
      </c>
      <c r="H8" s="97">
        <f t="shared" ref="H8:H23" si="0">SUM(C8:G8)</f>
        <v>319518678958.67322</v>
      </c>
      <c r="I8" s="106"/>
      <c r="J8" s="119"/>
    </row>
    <row r="9" spans="1:10" ht="30" customHeight="1">
      <c r="A9" s="96">
        <v>3</v>
      </c>
      <c r="B9" s="96" t="s">
        <v>32</v>
      </c>
      <c r="C9" s="97">
        <v>74489153447.746597</v>
      </c>
      <c r="D9" s="97">
        <v>6821686384.0200005</v>
      </c>
      <c r="E9" s="97">
        <f>53636378428.71+1609091352.86</f>
        <v>55245469781.57</v>
      </c>
      <c r="F9" s="97">
        <v>4493793431.526</v>
      </c>
      <c r="G9" s="97">
        <v>95181455868.2995</v>
      </c>
      <c r="H9" s="97">
        <f t="shared" si="0"/>
        <v>236231558913.16211</v>
      </c>
      <c r="J9" s="119"/>
    </row>
    <row r="10" spans="1:10" ht="30" customHeight="1">
      <c r="A10" s="96">
        <v>4</v>
      </c>
      <c r="B10" s="96" t="s">
        <v>33</v>
      </c>
      <c r="C10" s="97">
        <v>35821757804.995499</v>
      </c>
      <c r="D10" s="99">
        <v>4948215767.8900003</v>
      </c>
      <c r="E10" s="97">
        <v>15723185165.620001</v>
      </c>
      <c r="F10" s="99">
        <v>0</v>
      </c>
      <c r="G10" s="97">
        <v>0</v>
      </c>
      <c r="H10" s="97">
        <f t="shared" si="0"/>
        <v>56493158738.505501</v>
      </c>
    </row>
    <row r="11" spans="1:10" ht="30" customHeight="1">
      <c r="A11" s="96">
        <v>5</v>
      </c>
      <c r="B11" s="96" t="s">
        <v>34</v>
      </c>
      <c r="C11" s="97">
        <v>14006090220.280001</v>
      </c>
      <c r="D11" s="99">
        <v>0</v>
      </c>
      <c r="E11" s="97">
        <v>0</v>
      </c>
      <c r="F11" s="99">
        <v>0</v>
      </c>
      <c r="G11" s="97">
        <v>1502644665.96</v>
      </c>
      <c r="H11" s="97">
        <f t="shared" si="0"/>
        <v>15508734886.240002</v>
      </c>
      <c r="J11" s="106"/>
    </row>
    <row r="12" spans="1:10" ht="30" customHeight="1">
      <c r="A12" s="96">
        <v>6</v>
      </c>
      <c r="B12" s="100" t="s">
        <v>35</v>
      </c>
      <c r="C12" s="97">
        <v>28817514778.830002</v>
      </c>
      <c r="D12" s="99">
        <v>0</v>
      </c>
      <c r="E12" s="99">
        <v>0</v>
      </c>
      <c r="F12" s="99">
        <v>534975408.50999999</v>
      </c>
      <c r="G12" s="97">
        <v>10178579821.5</v>
      </c>
      <c r="H12" s="97">
        <f t="shared" si="0"/>
        <v>39531070008.839996</v>
      </c>
    </row>
    <row r="13" spans="1:10" ht="45" customHeight="1">
      <c r="A13" s="96">
        <v>7</v>
      </c>
      <c r="B13" s="100" t="s">
        <v>36</v>
      </c>
      <c r="C13" s="97">
        <v>2952771383.3299999</v>
      </c>
      <c r="D13" s="99"/>
      <c r="E13" s="99">
        <v>0</v>
      </c>
      <c r="F13" s="99">
        <v>0</v>
      </c>
      <c r="G13" s="99">
        <v>0</v>
      </c>
      <c r="H13" s="97">
        <f t="shared" si="0"/>
        <v>2952771383.3299999</v>
      </c>
    </row>
    <row r="14" spans="1:10" ht="30" customHeight="1">
      <c r="A14" s="96">
        <v>8</v>
      </c>
      <c r="B14" s="100" t="s">
        <v>37</v>
      </c>
      <c r="C14" s="97">
        <v>7380177486.6000004</v>
      </c>
      <c r="D14" s="99">
        <v>0</v>
      </c>
      <c r="E14" s="99">
        <v>0</v>
      </c>
      <c r="F14" s="99">
        <v>0</v>
      </c>
      <c r="G14" s="97">
        <v>0</v>
      </c>
      <c r="H14" s="97">
        <f t="shared" si="0"/>
        <v>7380177486.6000004</v>
      </c>
      <c r="J14" s="119"/>
    </row>
    <row r="15" spans="1:10" ht="30" customHeight="1">
      <c r="A15" s="96">
        <v>9</v>
      </c>
      <c r="B15" s="100" t="s">
        <v>38</v>
      </c>
      <c r="C15" s="97">
        <v>13717652766.16</v>
      </c>
      <c r="D15" s="99">
        <v>0</v>
      </c>
      <c r="E15" s="99">
        <v>0</v>
      </c>
      <c r="F15" s="99">
        <v>0</v>
      </c>
      <c r="G15" s="97"/>
      <c r="H15" s="97">
        <f t="shared" si="0"/>
        <v>13717652766.16</v>
      </c>
      <c r="J15" s="106"/>
    </row>
    <row r="16" spans="1:10" ht="63">
      <c r="A16" s="96">
        <v>10</v>
      </c>
      <c r="B16" s="100" t="s">
        <v>39</v>
      </c>
      <c r="C16" s="101">
        <v>47779156550.529999</v>
      </c>
      <c r="D16" s="99">
        <v>0</v>
      </c>
      <c r="E16" s="99">
        <v>0</v>
      </c>
      <c r="F16" s="99">
        <v>0</v>
      </c>
      <c r="G16" s="97">
        <v>0</v>
      </c>
      <c r="H16" s="97">
        <f t="shared" si="0"/>
        <v>47779156550.529999</v>
      </c>
    </row>
    <row r="17" spans="1:10" ht="42">
      <c r="A17" s="96">
        <v>11</v>
      </c>
      <c r="B17" s="100" t="s">
        <v>40</v>
      </c>
      <c r="C17" s="101">
        <v>18163078852.380001</v>
      </c>
      <c r="D17" s="99">
        <v>0</v>
      </c>
      <c r="E17" s="99">
        <v>0</v>
      </c>
      <c r="F17" s="99">
        <v>0</v>
      </c>
      <c r="G17" s="97">
        <v>0</v>
      </c>
      <c r="H17" s="97">
        <f t="shared" si="0"/>
        <v>18163078852.380001</v>
      </c>
      <c r="J17" s="119"/>
    </row>
    <row r="18" spans="1:10" ht="44.25" customHeight="1">
      <c r="A18" s="96">
        <v>12</v>
      </c>
      <c r="B18" s="100" t="s">
        <v>41</v>
      </c>
      <c r="C18" s="101">
        <v>0</v>
      </c>
      <c r="D18" s="99">
        <v>0</v>
      </c>
      <c r="E18" s="99">
        <v>0</v>
      </c>
      <c r="F18" s="99"/>
      <c r="G18" s="97">
        <v>6758915398.0799999</v>
      </c>
      <c r="H18" s="97">
        <f t="shared" si="0"/>
        <v>6758915398.0799999</v>
      </c>
      <c r="J18" s="119"/>
    </row>
    <row r="19" spans="1:10" ht="42.75" customHeight="1">
      <c r="A19" s="96">
        <v>13</v>
      </c>
      <c r="B19" s="100" t="s">
        <v>42</v>
      </c>
      <c r="C19" s="101">
        <v>0</v>
      </c>
      <c r="D19" s="99">
        <v>0</v>
      </c>
      <c r="E19" s="99">
        <v>0</v>
      </c>
      <c r="F19" s="99">
        <v>0</v>
      </c>
      <c r="G19" s="97">
        <v>8402370932.4899998</v>
      </c>
      <c r="H19" s="97">
        <f t="shared" si="0"/>
        <v>8402370932.4899998</v>
      </c>
      <c r="J19" s="106"/>
    </row>
    <row r="20" spans="1:10" ht="42.75" customHeight="1">
      <c r="A20" s="96">
        <v>14</v>
      </c>
      <c r="B20" s="100" t="s">
        <v>43</v>
      </c>
      <c r="C20" s="101">
        <v>5407132318.4399996</v>
      </c>
      <c r="D20" s="99">
        <v>0</v>
      </c>
      <c r="E20" s="99">
        <v>0</v>
      </c>
      <c r="F20" s="99">
        <v>0</v>
      </c>
      <c r="G20" s="99">
        <v>0</v>
      </c>
      <c r="H20" s="97">
        <f t="shared" si="0"/>
        <v>5407132318.4399996</v>
      </c>
      <c r="J20" s="119"/>
    </row>
    <row r="21" spans="1:10" ht="64.5" customHeight="1">
      <c r="A21" s="96">
        <v>15</v>
      </c>
      <c r="B21" s="102" t="s">
        <v>44</v>
      </c>
      <c r="C21" s="101">
        <v>14781214187.1</v>
      </c>
      <c r="D21" s="99">
        <v>0</v>
      </c>
      <c r="E21" s="99">
        <v>0</v>
      </c>
      <c r="F21" s="99">
        <v>0</v>
      </c>
      <c r="G21" s="99">
        <v>0</v>
      </c>
      <c r="H21" s="97">
        <f t="shared" si="0"/>
        <v>14781214187.1</v>
      </c>
    </row>
    <row r="22" spans="1:10" ht="48" customHeight="1">
      <c r="A22" s="96">
        <v>16</v>
      </c>
      <c r="B22" s="102" t="s">
        <v>45</v>
      </c>
      <c r="C22" s="101">
        <v>0</v>
      </c>
      <c r="D22" s="99">
        <v>18246989033.490002</v>
      </c>
      <c r="E22" s="99">
        <v>0</v>
      </c>
      <c r="F22" s="99">
        <v>0</v>
      </c>
      <c r="G22" s="99">
        <v>0</v>
      </c>
      <c r="H22" s="97">
        <f t="shared" si="0"/>
        <v>18246989033.490002</v>
      </c>
      <c r="J22" s="106">
        <f>J18-J20</f>
        <v>0</v>
      </c>
    </row>
    <row r="23" spans="1:10" ht="42.75" customHeight="1">
      <c r="A23" s="96">
        <v>17</v>
      </c>
      <c r="B23" s="100" t="s">
        <v>46</v>
      </c>
      <c r="C23" s="101">
        <v>600000000000</v>
      </c>
      <c r="D23" s="99">
        <v>0</v>
      </c>
      <c r="E23" s="97"/>
      <c r="F23" s="99">
        <v>0</v>
      </c>
      <c r="G23" s="97">
        <v>0</v>
      </c>
      <c r="H23" s="97">
        <f t="shared" si="0"/>
        <v>600000000000</v>
      </c>
    </row>
    <row r="24" spans="1:10" ht="30" customHeight="1">
      <c r="A24" s="96"/>
      <c r="B24" s="103" t="s">
        <v>47</v>
      </c>
      <c r="C24" s="101">
        <f>SUM(C7:C23)</f>
        <v>1150424378619.2603</v>
      </c>
      <c r="D24" s="101">
        <f>SUM(D7:D23)</f>
        <v>56310187248.059998</v>
      </c>
      <c r="E24" s="101">
        <f t="shared" ref="E24:H24" si="1">SUM(E7:E23)</f>
        <v>283905077309.15704</v>
      </c>
      <c r="F24" s="101">
        <f t="shared" si="1"/>
        <v>13374385212.870001</v>
      </c>
      <c r="G24" s="101">
        <f t="shared" si="1"/>
        <v>298789527584.60004</v>
      </c>
      <c r="H24" s="101">
        <f t="shared" si="1"/>
        <v>1802803555973.947</v>
      </c>
    </row>
    <row r="25" spans="1:10" ht="50.25" customHeight="1">
      <c r="B25" s="104"/>
      <c r="C25" s="105"/>
      <c r="D25" s="105"/>
      <c r="E25" s="105"/>
      <c r="G25" s="106"/>
      <c r="I25" s="106"/>
    </row>
    <row r="26" spans="1:10" ht="50.25" customHeight="1">
      <c r="A26" s="129" t="s">
        <v>48</v>
      </c>
      <c r="B26" s="130"/>
      <c r="C26" s="130"/>
      <c r="D26" s="130"/>
      <c r="E26" s="130"/>
      <c r="F26" s="130"/>
      <c r="G26" s="130"/>
      <c r="H26" s="131"/>
      <c r="I26" s="106"/>
    </row>
    <row r="27" spans="1:10" ht="34.950000000000003" customHeight="1">
      <c r="A27" s="133" t="s">
        <v>49</v>
      </c>
      <c r="B27" s="134"/>
      <c r="C27" s="134"/>
      <c r="D27" s="134"/>
      <c r="E27" s="134"/>
      <c r="F27" s="134"/>
      <c r="G27" s="134"/>
      <c r="H27" s="134"/>
      <c r="I27" s="134"/>
      <c r="J27" s="134"/>
    </row>
    <row r="28" spans="1:10" ht="30" customHeight="1">
      <c r="A28" s="80">
        <v>0</v>
      </c>
      <c r="B28" s="80">
        <v>1</v>
      </c>
      <c r="C28" s="80">
        <v>2</v>
      </c>
      <c r="D28" s="80">
        <v>3</v>
      </c>
      <c r="E28" s="80" t="s">
        <v>50</v>
      </c>
      <c r="F28" s="80">
        <v>5</v>
      </c>
      <c r="G28" s="80">
        <v>6</v>
      </c>
      <c r="H28" s="80">
        <v>7</v>
      </c>
      <c r="I28" s="80">
        <v>8</v>
      </c>
      <c r="J28" s="80" t="s">
        <v>51</v>
      </c>
    </row>
    <row r="29" spans="1:10" ht="61.05" customHeight="1">
      <c r="A29" s="103" t="s">
        <v>21</v>
      </c>
      <c r="B29" s="103" t="s">
        <v>22</v>
      </c>
      <c r="C29" s="107" t="s">
        <v>52</v>
      </c>
      <c r="D29" s="103" t="s">
        <v>53</v>
      </c>
      <c r="E29" s="103" t="s">
        <v>54</v>
      </c>
      <c r="F29" s="103" t="s">
        <v>55</v>
      </c>
      <c r="G29" s="103" t="s">
        <v>25</v>
      </c>
      <c r="H29" s="108" t="s">
        <v>26</v>
      </c>
      <c r="I29" s="103" t="s">
        <v>27</v>
      </c>
      <c r="J29" s="103" t="s">
        <v>28</v>
      </c>
    </row>
    <row r="30" spans="1:10" ht="22.8">
      <c r="A30" s="96"/>
      <c r="B30" s="96"/>
      <c r="C30" s="126" t="s">
        <v>29</v>
      </c>
      <c r="D30" s="126" t="s">
        <v>29</v>
      </c>
      <c r="E30" s="126" t="s">
        <v>29</v>
      </c>
      <c r="F30" s="126" t="s">
        <v>29</v>
      </c>
      <c r="G30" s="126" t="s">
        <v>29</v>
      </c>
      <c r="H30" s="126" t="s">
        <v>29</v>
      </c>
      <c r="I30" s="126" t="s">
        <v>29</v>
      </c>
      <c r="J30" s="126" t="s">
        <v>29</v>
      </c>
    </row>
    <row r="31" spans="1:10">
      <c r="A31" s="96">
        <v>1</v>
      </c>
      <c r="B31" s="96" t="s">
        <v>56</v>
      </c>
      <c r="C31" s="109">
        <v>175374948651.24799</v>
      </c>
      <c r="D31" s="109">
        <v>87417232415.020004</v>
      </c>
      <c r="E31" s="109">
        <f>C31-D31</f>
        <v>87957716236.227982</v>
      </c>
      <c r="F31" s="109">
        <v>16060766486.639999</v>
      </c>
      <c r="G31" s="110">
        <v>130068217689.617</v>
      </c>
      <c r="H31" s="110">
        <v>1797517372.6099999</v>
      </c>
      <c r="I31" s="110">
        <v>38072582347.319801</v>
      </c>
      <c r="J31" s="110">
        <f>E31+F31+G31+H31+I31</f>
        <v>273956800132.41476</v>
      </c>
    </row>
    <row r="32" spans="1:10">
      <c r="A32" s="96">
        <v>2</v>
      </c>
      <c r="B32" s="96" t="s">
        <v>57</v>
      </c>
      <c r="C32" s="109">
        <v>3615978322.7061</v>
      </c>
      <c r="D32" s="109"/>
      <c r="E32" s="109">
        <f t="shared" ref="E32:E35" si="2">C32-D32</f>
        <v>3615978322.7061</v>
      </c>
      <c r="F32" s="109">
        <v>331149824.47000003</v>
      </c>
      <c r="G32" s="111">
        <v>2681818921.4400001</v>
      </c>
      <c r="H32" s="110">
        <v>0</v>
      </c>
      <c r="I32" s="110">
        <v>0</v>
      </c>
      <c r="J32" s="110">
        <f t="shared" ref="J32:J35" si="3">E32+F32+G32+H32+I32</f>
        <v>6628947068.6161003</v>
      </c>
    </row>
    <row r="33" spans="1:10">
      <c r="A33" s="96">
        <v>3</v>
      </c>
      <c r="B33" s="96" t="s">
        <v>58</v>
      </c>
      <c r="C33" s="109">
        <v>1807989161.3531001</v>
      </c>
      <c r="D33" s="109"/>
      <c r="E33" s="109">
        <f t="shared" si="2"/>
        <v>1807989161.3531001</v>
      </c>
      <c r="F33" s="109">
        <v>165574912.22999999</v>
      </c>
      <c r="G33" s="110">
        <v>1340909460.72</v>
      </c>
      <c r="H33" s="110">
        <v>0</v>
      </c>
      <c r="I33" s="110">
        <v>0</v>
      </c>
      <c r="J33" s="110">
        <f t="shared" si="3"/>
        <v>3314473534.3031001</v>
      </c>
    </row>
    <row r="34" spans="1:10" ht="42">
      <c r="A34" s="96">
        <v>4</v>
      </c>
      <c r="B34" s="100" t="s">
        <v>59</v>
      </c>
      <c r="C34" s="109">
        <v>6074843582.1463003</v>
      </c>
      <c r="D34" s="109"/>
      <c r="E34" s="109">
        <f t="shared" si="2"/>
        <v>6074843582.1463003</v>
      </c>
      <c r="F34" s="109">
        <v>556331705.10000002</v>
      </c>
      <c r="G34" s="110">
        <v>4505455788.0100002</v>
      </c>
      <c r="H34" s="110">
        <v>0</v>
      </c>
      <c r="I34" s="110">
        <v>0</v>
      </c>
      <c r="J34" s="110">
        <f t="shared" si="3"/>
        <v>11136631075.256302</v>
      </c>
    </row>
    <row r="35" spans="1:10">
      <c r="A35" s="96">
        <v>5</v>
      </c>
      <c r="B35" s="96" t="s">
        <v>60</v>
      </c>
      <c r="C35" s="109">
        <v>3615978322.7061</v>
      </c>
      <c r="D35" s="109">
        <v>97124889</v>
      </c>
      <c r="E35" s="109">
        <f t="shared" si="2"/>
        <v>3518853433.7061</v>
      </c>
      <c r="F35" s="109">
        <v>331149824.47000003</v>
      </c>
      <c r="G35" s="112">
        <v>2681818921.4400001</v>
      </c>
      <c r="H35" s="110">
        <v>128394098.04000001</v>
      </c>
      <c r="I35" s="110">
        <v>2719470167.6657</v>
      </c>
      <c r="J35" s="110">
        <f t="shared" si="3"/>
        <v>9379686445.3218002</v>
      </c>
    </row>
    <row r="36" spans="1:10" ht="36.75" customHeight="1">
      <c r="A36" s="96"/>
      <c r="B36" s="113" t="s">
        <v>28</v>
      </c>
      <c r="C36" s="114">
        <f>SUM(C31:C35)</f>
        <v>190489738040.15955</v>
      </c>
      <c r="D36" s="114">
        <f t="shared" ref="D36:J36" si="4">SUM(D31:D35)</f>
        <v>87514357304.020004</v>
      </c>
      <c r="E36" s="114">
        <f t="shared" si="4"/>
        <v>102975380736.13959</v>
      </c>
      <c r="F36" s="114">
        <f t="shared" si="4"/>
        <v>17444972752.91</v>
      </c>
      <c r="G36" s="114">
        <f t="shared" si="4"/>
        <v>141278220781.22702</v>
      </c>
      <c r="H36" s="114">
        <f t="shared" si="4"/>
        <v>1925911470.6499999</v>
      </c>
      <c r="I36" s="114">
        <f t="shared" si="4"/>
        <v>40792052514.985504</v>
      </c>
      <c r="J36" s="114">
        <f t="shared" si="4"/>
        <v>304416538255.91205</v>
      </c>
    </row>
    <row r="37" spans="1:10">
      <c r="D37" s="106"/>
    </row>
    <row r="38" spans="1:10" ht="12.75" hidden="1" customHeight="1">
      <c r="A38" s="135" t="s">
        <v>61</v>
      </c>
      <c r="B38" s="135"/>
      <c r="C38" s="135"/>
      <c r="D38" s="106"/>
    </row>
    <row r="39" spans="1:10" ht="57" customHeight="1">
      <c r="A39" s="136" t="s">
        <v>62</v>
      </c>
      <c r="B39" s="136"/>
      <c r="C39" s="136"/>
      <c r="D39" s="136"/>
      <c r="E39" s="136"/>
      <c r="F39" s="136"/>
      <c r="G39" s="136"/>
      <c r="H39" s="136"/>
      <c r="I39" s="136"/>
      <c r="J39" s="136"/>
    </row>
    <row r="40" spans="1:10" ht="42.75" customHeight="1">
      <c r="B40" s="116"/>
      <c r="C40" s="116"/>
      <c r="D40" s="116"/>
      <c r="G40" s="117"/>
      <c r="J40" s="106"/>
    </row>
    <row r="41" spans="1:10">
      <c r="B41" s="116"/>
      <c r="C41" s="116"/>
      <c r="D41" s="116"/>
      <c r="G41" s="117"/>
      <c r="J41" s="106">
        <f>J36+D36</f>
        <v>391930895559.93207</v>
      </c>
    </row>
    <row r="42" spans="1:10">
      <c r="B42" s="118"/>
      <c r="C42" s="116"/>
      <c r="D42" s="116"/>
      <c r="J42" s="119"/>
    </row>
    <row r="43" spans="1:10" ht="22.8">
      <c r="B43" s="119"/>
      <c r="C43" s="120"/>
      <c r="D43" s="120"/>
      <c r="F43" s="120" t="s">
        <v>63</v>
      </c>
      <c r="G43" s="120"/>
      <c r="H43" s="120"/>
      <c r="I43" s="120"/>
    </row>
    <row r="44" spans="1:10" ht="35.25" customHeight="1">
      <c r="B44" s="119"/>
      <c r="C44" s="120"/>
      <c r="D44" s="120"/>
      <c r="F44" s="120" t="s">
        <v>64</v>
      </c>
      <c r="G44" s="120"/>
      <c r="H44" s="120"/>
      <c r="I44" s="120"/>
    </row>
    <row r="45" spans="1:10" ht="30.75" customHeight="1">
      <c r="A45" s="137" t="s">
        <v>65</v>
      </c>
      <c r="B45" s="137"/>
      <c r="C45" s="137"/>
      <c r="D45" s="137"/>
      <c r="E45" s="137"/>
      <c r="F45" s="137"/>
      <c r="G45" s="137"/>
      <c r="H45" s="137"/>
      <c r="I45" s="137"/>
      <c r="J45" s="137"/>
    </row>
    <row r="46" spans="1:10" ht="22.8">
      <c r="A46" s="115"/>
      <c r="B46" s="121"/>
      <c r="C46" s="120"/>
      <c r="D46" s="120"/>
      <c r="E46" s="115"/>
      <c r="F46" s="120" t="s">
        <v>66</v>
      </c>
      <c r="G46" s="120"/>
      <c r="H46" s="120"/>
      <c r="I46" s="120"/>
      <c r="J46" s="120"/>
    </row>
  </sheetData>
  <mergeCells count="9">
    <mergeCell ref="A27:J27"/>
    <mergeCell ref="A38:C38"/>
    <mergeCell ref="A39:J39"/>
    <mergeCell ref="A45:J45"/>
    <mergeCell ref="A1:H1"/>
    <mergeCell ref="A2:H2"/>
    <mergeCell ref="A3:H3"/>
    <mergeCell ref="A4:H4"/>
    <mergeCell ref="A26:H26"/>
  </mergeCells>
  <pageMargins left="0.74803149606299202" right="0.74803149606299202" top="0.39370078740157499" bottom="0.41" header="0.511811023622047" footer="0.511811023622047"/>
  <pageSetup scale="4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55"/>
  <sheetViews>
    <sheetView workbookViewId="0">
      <pane xSplit="3" ySplit="9" topLeftCell="P43" activePane="bottomRight" state="frozen"/>
      <selection pane="topRight"/>
      <selection pane="bottomLeft"/>
      <selection pane="bottomRight" activeCell="A4" sqref="A4:V47"/>
    </sheetView>
  </sheetViews>
  <sheetFormatPr defaultColWidth="8.88671875" defaultRowHeight="13.2"/>
  <cols>
    <col min="1" max="1" width="4.109375" style="32" customWidth="1"/>
    <col min="2" max="2" width="22.44140625" style="32" customWidth="1"/>
    <col min="3" max="3" width="7.44140625" style="32" customWidth="1"/>
    <col min="4" max="4" width="25.5546875" style="32" customWidth="1"/>
    <col min="5" max="5" width="23.6640625" style="32" customWidth="1"/>
    <col min="6" max="6" width="28.33203125" style="32" customWidth="1"/>
    <col min="7" max="7" width="21.33203125" style="32" customWidth="1"/>
    <col min="8" max="8" width="24.44140625" style="32" customWidth="1"/>
    <col min="9" max="9" width="22.6640625" style="32" customWidth="1"/>
    <col min="10" max="13" width="25.5546875" style="32" customWidth="1"/>
    <col min="14" max="19" width="22" style="32" customWidth="1"/>
    <col min="20" max="20" width="28" style="32" customWidth="1"/>
    <col min="21" max="21" width="29.44140625" style="32" customWidth="1"/>
    <col min="22" max="22" width="6.44140625" style="32" customWidth="1"/>
    <col min="23" max="23" width="8.88671875" style="32"/>
    <col min="24" max="24" width="16.33203125" style="32" customWidth="1"/>
    <col min="25" max="25" width="16.88671875" style="32" customWidth="1"/>
    <col min="26" max="26" width="21" style="32" customWidth="1"/>
    <col min="27" max="27" width="8.88671875" style="32"/>
    <col min="28" max="28" width="17.44140625" style="32" customWidth="1"/>
    <col min="29" max="29" width="12.33203125" style="32" customWidth="1"/>
    <col min="30" max="30" width="17.88671875" style="32" customWidth="1"/>
    <col min="31" max="32" width="8.88671875" style="32"/>
    <col min="33" max="33" width="17.88671875" style="32" customWidth="1"/>
    <col min="34" max="34" width="16.33203125" style="32" customWidth="1"/>
    <col min="35" max="35" width="17.88671875" style="32" customWidth="1"/>
    <col min="36" max="16384" width="8.88671875" style="32"/>
  </cols>
  <sheetData>
    <row r="1" spans="1:35" ht="22.8">
      <c r="A1" s="138" t="s">
        <v>67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</row>
    <row r="2" spans="1:35" ht="24.6">
      <c r="A2" s="139" t="s">
        <v>68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</row>
    <row r="3" spans="1:35" ht="18" customHeight="1">
      <c r="A3" s="140" t="s">
        <v>69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</row>
    <row r="4" spans="1:35" ht="17.399999999999999">
      <c r="A4" s="141" t="s">
        <v>70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</row>
    <row r="5" spans="1:35" ht="20.399999999999999"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</row>
    <row r="6" spans="1:35" ht="15.6">
      <c r="A6" s="7">
        <v>1</v>
      </c>
      <c r="B6" s="7">
        <v>2</v>
      </c>
      <c r="C6" s="7">
        <v>3</v>
      </c>
      <c r="D6" s="7">
        <v>4</v>
      </c>
      <c r="E6" s="7">
        <v>5</v>
      </c>
      <c r="F6" s="7" t="s">
        <v>71</v>
      </c>
      <c r="G6" s="7">
        <v>7</v>
      </c>
      <c r="H6" s="7">
        <v>8</v>
      </c>
      <c r="I6" s="7">
        <v>9</v>
      </c>
      <c r="J6" s="7" t="s">
        <v>72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>
        <v>16</v>
      </c>
      <c r="Q6" s="7">
        <v>17</v>
      </c>
      <c r="R6" s="7">
        <v>18</v>
      </c>
      <c r="S6" s="7">
        <v>19</v>
      </c>
      <c r="T6" s="7" t="s">
        <v>73</v>
      </c>
      <c r="U6" s="7" t="s">
        <v>74</v>
      </c>
      <c r="V6" s="74"/>
    </row>
    <row r="7" spans="1:35" ht="12.75" customHeight="1">
      <c r="A7" s="147" t="s">
        <v>21</v>
      </c>
      <c r="B7" s="147" t="s">
        <v>22</v>
      </c>
      <c r="C7" s="147" t="s">
        <v>75</v>
      </c>
      <c r="D7" s="147" t="s">
        <v>76</v>
      </c>
      <c r="E7" s="147" t="s">
        <v>77</v>
      </c>
      <c r="F7" s="147" t="s">
        <v>78</v>
      </c>
      <c r="G7" s="143" t="s">
        <v>79</v>
      </c>
      <c r="H7" s="144"/>
      <c r="I7" s="145"/>
      <c r="J7" s="147" t="s">
        <v>54</v>
      </c>
      <c r="K7" s="147" t="s">
        <v>24</v>
      </c>
      <c r="L7" s="149" t="s">
        <v>25</v>
      </c>
      <c r="M7" s="147" t="s">
        <v>26</v>
      </c>
      <c r="N7" s="147" t="s">
        <v>80</v>
      </c>
      <c r="O7" s="147" t="s">
        <v>81</v>
      </c>
      <c r="P7" s="147" t="s">
        <v>82</v>
      </c>
      <c r="Q7" s="147" t="s">
        <v>83</v>
      </c>
      <c r="R7" s="147" t="s">
        <v>84</v>
      </c>
      <c r="S7" s="147" t="s">
        <v>85</v>
      </c>
      <c r="T7" s="147" t="s">
        <v>86</v>
      </c>
      <c r="U7" s="147" t="s">
        <v>87</v>
      </c>
      <c r="V7" s="151" t="s">
        <v>21</v>
      </c>
    </row>
    <row r="8" spans="1:35" ht="50.25" customHeight="1">
      <c r="A8" s="148"/>
      <c r="B8" s="148"/>
      <c r="C8" s="148"/>
      <c r="D8" s="148"/>
      <c r="E8" s="148"/>
      <c r="F8" s="148"/>
      <c r="G8" s="73" t="s">
        <v>88</v>
      </c>
      <c r="H8" s="73" t="s">
        <v>89</v>
      </c>
      <c r="I8" s="73" t="s">
        <v>90</v>
      </c>
      <c r="J8" s="148"/>
      <c r="K8" s="148"/>
      <c r="L8" s="150"/>
      <c r="M8" s="148"/>
      <c r="N8" s="148"/>
      <c r="O8" s="148"/>
      <c r="P8" s="148"/>
      <c r="Q8" s="148"/>
      <c r="R8" s="148"/>
      <c r="S8" s="148"/>
      <c r="T8" s="148"/>
      <c r="U8" s="148"/>
      <c r="V8" s="152"/>
    </row>
    <row r="9" spans="1:35" ht="21" customHeight="1">
      <c r="A9" s="74"/>
      <c r="B9" s="74"/>
      <c r="C9" s="74"/>
      <c r="D9" s="127" t="s">
        <v>29</v>
      </c>
      <c r="E9" s="127" t="s">
        <v>29</v>
      </c>
      <c r="F9" s="127" t="s">
        <v>29</v>
      </c>
      <c r="G9" s="127" t="s">
        <v>29</v>
      </c>
      <c r="H9" s="127" t="s">
        <v>29</v>
      </c>
      <c r="I9" s="127" t="s">
        <v>29</v>
      </c>
      <c r="J9" s="127" t="s">
        <v>29</v>
      </c>
      <c r="K9" s="127" t="s">
        <v>29</v>
      </c>
      <c r="L9" s="127" t="s">
        <v>29</v>
      </c>
      <c r="M9" s="127" t="s">
        <v>29</v>
      </c>
      <c r="N9" s="127" t="s">
        <v>29</v>
      </c>
      <c r="O9" s="127" t="s">
        <v>29</v>
      </c>
      <c r="P9" s="127" t="s">
        <v>29</v>
      </c>
      <c r="Q9" s="127" t="s">
        <v>29</v>
      </c>
      <c r="R9" s="127" t="s">
        <v>29</v>
      </c>
      <c r="S9" s="127" t="s">
        <v>29</v>
      </c>
      <c r="T9" s="127" t="s">
        <v>29</v>
      </c>
      <c r="U9" s="127" t="s">
        <v>29</v>
      </c>
      <c r="V9" s="74"/>
    </row>
    <row r="10" spans="1:35" ht="30" customHeight="1">
      <c r="A10" s="74">
        <v>1</v>
      </c>
      <c r="B10" s="75" t="s">
        <v>91</v>
      </c>
      <c r="C10" s="76">
        <v>17</v>
      </c>
      <c r="D10" s="77">
        <v>2321554690.0791001</v>
      </c>
      <c r="E10" s="77">
        <v>189321294.36669999</v>
      </c>
      <c r="F10" s="78">
        <f>D10+E10</f>
        <v>2510875984.4458003</v>
      </c>
      <c r="G10" s="77">
        <v>157383837.72</v>
      </c>
      <c r="H10" s="77">
        <v>0</v>
      </c>
      <c r="I10" s="77">
        <f>332742424-H10-G10</f>
        <v>175358586.28</v>
      </c>
      <c r="J10" s="77">
        <f>F10-G10-H10-I10</f>
        <v>2178133560.4458003</v>
      </c>
      <c r="K10" s="77">
        <f>212607034.53+27614769.99</f>
        <v>240221804.52000001</v>
      </c>
      <c r="L10" s="77">
        <v>1810055647.6482999</v>
      </c>
      <c r="M10" s="77">
        <v>159375868.07519999</v>
      </c>
      <c r="N10" s="77">
        <v>117857384.9039</v>
      </c>
      <c r="O10" s="77">
        <f>N10/2</f>
        <v>58928692.451949999</v>
      </c>
      <c r="P10" s="77">
        <f>N10-O10</f>
        <v>58928692.451949999</v>
      </c>
      <c r="Q10" s="77">
        <v>2751236894.0335999</v>
      </c>
      <c r="R10" s="89">
        <v>0</v>
      </c>
      <c r="S10" s="77">
        <f>Q10-R10</f>
        <v>2751236894.0335999</v>
      </c>
      <c r="T10" s="89">
        <f t="shared" ref="T10:T46" si="0">F10+K10+L10+M10+N10+Q10</f>
        <v>7589623583.6268005</v>
      </c>
      <c r="U10" s="90">
        <f t="shared" ref="U10:U46" si="1">J10+K10+L10+M10+P10+S10</f>
        <v>7197952467.1748505</v>
      </c>
      <c r="V10" s="74">
        <v>1</v>
      </c>
      <c r="AI10" s="69">
        <v>0</v>
      </c>
    </row>
    <row r="11" spans="1:35" ht="30" customHeight="1">
      <c r="A11" s="74">
        <v>2</v>
      </c>
      <c r="B11" s="75" t="s">
        <v>92</v>
      </c>
      <c r="C11" s="79">
        <v>21</v>
      </c>
      <c r="D11" s="77">
        <v>2469734960.8789001</v>
      </c>
      <c r="E11" s="77">
        <v>0</v>
      </c>
      <c r="F11" s="78">
        <f t="shared" ref="F11:F46" si="2">D11+E11</f>
        <v>2469734960.8789001</v>
      </c>
      <c r="G11" s="77">
        <v>285080208.19999999</v>
      </c>
      <c r="H11" s="77">
        <v>0</v>
      </c>
      <c r="I11" s="86">
        <f>423472848.08-H11-G11</f>
        <v>138392639.88</v>
      </c>
      <c r="J11" s="77">
        <f t="shared" ref="J11:J46" si="3">F11-G11-H11-I11</f>
        <v>2046262112.7989001</v>
      </c>
      <c r="K11" s="77">
        <v>226177323.47999999</v>
      </c>
      <c r="L11" s="77">
        <v>1831698466.6129999</v>
      </c>
      <c r="M11" s="77">
        <v>146165974.61739999</v>
      </c>
      <c r="N11" s="77">
        <v>125379990.0221</v>
      </c>
      <c r="O11" s="77">
        <v>0</v>
      </c>
      <c r="P11" s="77">
        <f t="shared" ref="P11:P45" si="4">N11-O11</f>
        <v>125379990.0221</v>
      </c>
      <c r="Q11" s="77">
        <v>2939260842.2164001</v>
      </c>
      <c r="R11" s="89">
        <v>0</v>
      </c>
      <c r="S11" s="77">
        <f t="shared" ref="S11:S45" si="5">Q11-R11</f>
        <v>2939260842.2164001</v>
      </c>
      <c r="T11" s="89">
        <f t="shared" si="0"/>
        <v>7738417557.8278008</v>
      </c>
      <c r="U11" s="90">
        <f t="shared" si="1"/>
        <v>7314944709.7478008</v>
      </c>
      <c r="V11" s="74">
        <v>2</v>
      </c>
      <c r="AI11" s="69">
        <v>0</v>
      </c>
    </row>
    <row r="12" spans="1:35" ht="30" customHeight="1">
      <c r="A12" s="74">
        <v>3</v>
      </c>
      <c r="B12" s="75" t="s">
        <v>93</v>
      </c>
      <c r="C12" s="79">
        <v>31</v>
      </c>
      <c r="D12" s="77">
        <v>2492686013.7764001</v>
      </c>
      <c r="E12" s="77">
        <v>7229189720.2314997</v>
      </c>
      <c r="F12" s="78">
        <f t="shared" si="2"/>
        <v>9721875734.0079002</v>
      </c>
      <c r="G12" s="77">
        <v>136710182.97</v>
      </c>
      <c r="H12" s="77">
        <v>0</v>
      </c>
      <c r="I12" s="86">
        <f>797833161.67-H12-G12</f>
        <v>661122978.69999993</v>
      </c>
      <c r="J12" s="77">
        <f t="shared" si="3"/>
        <v>8924042572.3379002</v>
      </c>
      <c r="K12" s="77">
        <f>228279171.57+1031789398.3</f>
        <v>1260068569.8699999</v>
      </c>
      <c r="L12" s="77">
        <v>5103641067.882</v>
      </c>
      <c r="M12" s="77">
        <v>160209415.3382</v>
      </c>
      <c r="N12" s="77">
        <v>126545136.4218</v>
      </c>
      <c r="O12" s="77">
        <f>N12/2</f>
        <v>63272568.210900001</v>
      </c>
      <c r="P12" s="77">
        <f t="shared" si="4"/>
        <v>63272568.210900001</v>
      </c>
      <c r="Q12" s="77">
        <v>3228978427.7567</v>
      </c>
      <c r="R12" s="89">
        <v>0</v>
      </c>
      <c r="S12" s="77">
        <f t="shared" si="5"/>
        <v>3228978427.7567</v>
      </c>
      <c r="T12" s="89">
        <f t="shared" si="0"/>
        <v>19601318351.2766</v>
      </c>
      <c r="U12" s="90">
        <f t="shared" si="1"/>
        <v>18740212621.395699</v>
      </c>
      <c r="V12" s="74">
        <v>3</v>
      </c>
      <c r="AI12" s="69">
        <v>0</v>
      </c>
    </row>
    <row r="13" spans="1:35" ht="30" customHeight="1">
      <c r="A13" s="74">
        <v>4</v>
      </c>
      <c r="B13" s="75" t="s">
        <v>94</v>
      </c>
      <c r="C13" s="79">
        <v>21</v>
      </c>
      <c r="D13" s="77">
        <v>2465108203.1890001</v>
      </c>
      <c r="E13" s="77">
        <v>338871242.38270003</v>
      </c>
      <c r="F13" s="78">
        <f t="shared" si="2"/>
        <v>2803979445.5717001</v>
      </c>
      <c r="G13" s="77">
        <v>132818158.09</v>
      </c>
      <c r="H13" s="77">
        <v>0</v>
      </c>
      <c r="I13" s="86">
        <f>171359140.21-H13-G13</f>
        <v>38540982.120000005</v>
      </c>
      <c r="J13" s="77">
        <f t="shared" si="3"/>
        <v>2632620305.3617001</v>
      </c>
      <c r="K13" s="77">
        <f>225753606.89+53883283.87</f>
        <v>279636890.75999999</v>
      </c>
      <c r="L13" s="77">
        <v>1987874792.9156001</v>
      </c>
      <c r="M13" s="77">
        <v>208444052.7326</v>
      </c>
      <c r="N13" s="77">
        <v>125145105.37190001</v>
      </c>
      <c r="O13" s="77">
        <v>0</v>
      </c>
      <c r="P13" s="77">
        <f t="shared" si="4"/>
        <v>125145105.37190001</v>
      </c>
      <c r="Q13" s="77">
        <v>3422084956.6276002</v>
      </c>
      <c r="R13" s="89">
        <v>0</v>
      </c>
      <c r="S13" s="77">
        <f t="shared" si="5"/>
        <v>3422084956.6276002</v>
      </c>
      <c r="T13" s="89">
        <f t="shared" si="0"/>
        <v>8827165243.9794006</v>
      </c>
      <c r="U13" s="90">
        <f t="shared" si="1"/>
        <v>8655806103.7693996</v>
      </c>
      <c r="V13" s="74">
        <v>4</v>
      </c>
      <c r="AI13" s="69">
        <v>0</v>
      </c>
    </row>
    <row r="14" spans="1:35" ht="30" customHeight="1">
      <c r="A14" s="74">
        <v>5</v>
      </c>
      <c r="B14" s="75" t="s">
        <v>95</v>
      </c>
      <c r="C14" s="79">
        <v>20</v>
      </c>
      <c r="D14" s="77">
        <v>2965607759.2494001</v>
      </c>
      <c r="E14" s="77">
        <v>0</v>
      </c>
      <c r="F14" s="78">
        <f t="shared" si="2"/>
        <v>2965607759.2494001</v>
      </c>
      <c r="G14" s="77">
        <v>480251603.99000001</v>
      </c>
      <c r="H14" s="77">
        <v>201255000</v>
      </c>
      <c r="I14" s="86">
        <f>1829094602.69-H14-G14</f>
        <v>1147587998.7</v>
      </c>
      <c r="J14" s="77">
        <f t="shared" si="3"/>
        <v>1136513156.5594003</v>
      </c>
      <c r="K14" s="77">
        <v>271589152.72000003</v>
      </c>
      <c r="L14" s="77">
        <v>2199466449.3361001</v>
      </c>
      <c r="M14" s="77">
        <v>164429264.3928</v>
      </c>
      <c r="N14" s="77">
        <v>150553754.61770001</v>
      </c>
      <c r="O14" s="77">
        <v>0</v>
      </c>
      <c r="P14" s="77">
        <f t="shared" si="4"/>
        <v>150553754.61770001</v>
      </c>
      <c r="Q14" s="77">
        <v>3291890544.9998002</v>
      </c>
      <c r="R14" s="89">
        <v>0</v>
      </c>
      <c r="S14" s="77">
        <f t="shared" si="5"/>
        <v>3291890544.9998002</v>
      </c>
      <c r="T14" s="89">
        <f t="shared" si="0"/>
        <v>9043536925.3157997</v>
      </c>
      <c r="U14" s="90">
        <f t="shared" si="1"/>
        <v>7214442322.6258011</v>
      </c>
      <c r="V14" s="74">
        <v>5</v>
      </c>
      <c r="AI14" s="69">
        <v>0</v>
      </c>
    </row>
    <row r="15" spans="1:35" ht="30" customHeight="1">
      <c r="A15" s="74">
        <v>6</v>
      </c>
      <c r="B15" s="75" t="s">
        <v>96</v>
      </c>
      <c r="C15" s="79">
        <v>8</v>
      </c>
      <c r="D15" s="77">
        <v>2193706820.4913998</v>
      </c>
      <c r="E15" s="77">
        <v>6407945145.9140997</v>
      </c>
      <c r="F15" s="78">
        <f t="shared" si="2"/>
        <v>8601651966.4054985</v>
      </c>
      <c r="G15" s="77">
        <v>78182606.849999994</v>
      </c>
      <c r="H15" s="77">
        <v>0</v>
      </c>
      <c r="I15" s="86">
        <f>433250618.41-H15-G15</f>
        <v>355068011.56000006</v>
      </c>
      <c r="J15" s="77">
        <f t="shared" si="3"/>
        <v>8168401347.9954977</v>
      </c>
      <c r="K15" s="77">
        <f>200898778.62+831759601.77</f>
        <v>1032658380.39</v>
      </c>
      <c r="L15" s="77">
        <v>4316938361.7947998</v>
      </c>
      <c r="M15" s="77">
        <v>121739725.79269999</v>
      </c>
      <c r="N15" s="77">
        <v>111366986.185</v>
      </c>
      <c r="O15" s="77">
        <f t="shared" ref="O15:O21" si="6">N15/2</f>
        <v>55683493.092500001</v>
      </c>
      <c r="P15" s="77">
        <f t="shared" si="4"/>
        <v>55683493.092500001</v>
      </c>
      <c r="Q15" s="77">
        <v>2907951771.7662001</v>
      </c>
      <c r="R15" s="89">
        <v>0</v>
      </c>
      <c r="S15" s="77">
        <f t="shared" si="5"/>
        <v>2907951771.7662001</v>
      </c>
      <c r="T15" s="89">
        <f t="shared" si="0"/>
        <v>17092307192.334198</v>
      </c>
      <c r="U15" s="90">
        <f t="shared" si="1"/>
        <v>16603373080.831699</v>
      </c>
      <c r="V15" s="74">
        <v>6</v>
      </c>
      <c r="AI15" s="69">
        <v>0</v>
      </c>
    </row>
    <row r="16" spans="1:35" ht="30" customHeight="1">
      <c r="A16" s="74">
        <v>7</v>
      </c>
      <c r="B16" s="75" t="s">
        <v>97</v>
      </c>
      <c r="C16" s="79">
        <v>23</v>
      </c>
      <c r="D16" s="77">
        <v>2780448983.1408</v>
      </c>
      <c r="E16" s="77">
        <v>0</v>
      </c>
      <c r="F16" s="78">
        <f t="shared" si="2"/>
        <v>2780448983.1408</v>
      </c>
      <c r="G16" s="77">
        <v>63066751.439999998</v>
      </c>
      <c r="H16" s="77">
        <v>0</v>
      </c>
      <c r="I16" s="86">
        <f>108612199.01-H16-G16</f>
        <v>45545447.570000008</v>
      </c>
      <c r="J16" s="77">
        <f t="shared" si="3"/>
        <v>2671836784.1307998</v>
      </c>
      <c r="K16" s="77">
        <v>254632387.28999999</v>
      </c>
      <c r="L16" s="77">
        <v>2062141978.6324999</v>
      </c>
      <c r="M16" s="77">
        <v>161580824.29609999</v>
      </c>
      <c r="N16" s="77">
        <v>141153877.36140001</v>
      </c>
      <c r="O16" s="77">
        <f t="shared" si="6"/>
        <v>70576938.680700004</v>
      </c>
      <c r="P16" s="77">
        <f t="shared" si="4"/>
        <v>70576938.680700004</v>
      </c>
      <c r="Q16" s="77">
        <v>3242625526.6637998</v>
      </c>
      <c r="R16" s="89">
        <v>0</v>
      </c>
      <c r="S16" s="77">
        <f t="shared" si="5"/>
        <v>3242625526.6637998</v>
      </c>
      <c r="T16" s="89">
        <f t="shared" si="0"/>
        <v>8642583577.3845997</v>
      </c>
      <c r="U16" s="90">
        <f t="shared" si="1"/>
        <v>8463394439.6938992</v>
      </c>
      <c r="V16" s="74">
        <v>7</v>
      </c>
      <c r="AI16" s="69">
        <v>0</v>
      </c>
    </row>
    <row r="17" spans="1:35" ht="30" customHeight="1">
      <c r="A17" s="74">
        <v>8</v>
      </c>
      <c r="B17" s="75" t="s">
        <v>98</v>
      </c>
      <c r="C17" s="79">
        <v>27</v>
      </c>
      <c r="D17" s="77">
        <v>3080338996.0112</v>
      </c>
      <c r="E17" s="77">
        <v>0</v>
      </c>
      <c r="F17" s="78">
        <f t="shared" si="2"/>
        <v>3080338996.0112</v>
      </c>
      <c r="G17" s="77">
        <v>48678953.740000002</v>
      </c>
      <c r="H17" s="77">
        <v>0</v>
      </c>
      <c r="I17" s="86">
        <f>156959302.24-H17-G17</f>
        <v>108280348.5</v>
      </c>
      <c r="J17" s="77">
        <f t="shared" si="3"/>
        <v>2923379693.7712002</v>
      </c>
      <c r="K17" s="77">
        <v>282096192.73000002</v>
      </c>
      <c r="L17" s="77">
        <v>2284557778.4775</v>
      </c>
      <c r="M17" s="77">
        <v>163627328.80579999</v>
      </c>
      <c r="N17" s="77">
        <v>156378266.78670001</v>
      </c>
      <c r="O17" s="77">
        <v>0</v>
      </c>
      <c r="P17" s="77">
        <f t="shared" si="4"/>
        <v>156378266.78670001</v>
      </c>
      <c r="Q17" s="77">
        <v>3180694175.2979999</v>
      </c>
      <c r="R17" s="89">
        <v>0</v>
      </c>
      <c r="S17" s="77">
        <f t="shared" si="5"/>
        <v>3180694175.2979999</v>
      </c>
      <c r="T17" s="89">
        <f t="shared" si="0"/>
        <v>9147692738.1092014</v>
      </c>
      <c r="U17" s="90">
        <f t="shared" si="1"/>
        <v>8990733435.8692017</v>
      </c>
      <c r="V17" s="74">
        <v>8</v>
      </c>
      <c r="AI17" s="69">
        <v>0</v>
      </c>
    </row>
    <row r="18" spans="1:35" ht="30" customHeight="1">
      <c r="A18" s="74">
        <v>9</v>
      </c>
      <c r="B18" s="75" t="s">
        <v>99</v>
      </c>
      <c r="C18" s="79">
        <v>18</v>
      </c>
      <c r="D18" s="77">
        <v>2493111119.8572998</v>
      </c>
      <c r="E18" s="77">
        <v>0</v>
      </c>
      <c r="F18" s="78">
        <f t="shared" si="2"/>
        <v>2493111119.8572998</v>
      </c>
      <c r="G18" s="77">
        <v>442239024.13</v>
      </c>
      <c r="H18" s="77">
        <v>541305066.39999998</v>
      </c>
      <c r="I18" s="86">
        <f>1015530931.96-H18-G18</f>
        <v>31986841.430000067</v>
      </c>
      <c r="J18" s="77">
        <f t="shared" si="3"/>
        <v>1477580187.8972995</v>
      </c>
      <c r="K18" s="77">
        <v>228318102.61000001</v>
      </c>
      <c r="L18" s="77">
        <v>1849035579.8001001</v>
      </c>
      <c r="M18" s="77">
        <v>144736576.89820001</v>
      </c>
      <c r="N18" s="77">
        <v>126566717.6021</v>
      </c>
      <c r="O18" s="77">
        <f t="shared" si="6"/>
        <v>63283358.80105</v>
      </c>
      <c r="P18" s="77">
        <f t="shared" si="4"/>
        <v>63283358.80105</v>
      </c>
      <c r="Q18" s="77">
        <v>2786169352.8295002</v>
      </c>
      <c r="R18" s="89">
        <v>0</v>
      </c>
      <c r="S18" s="77">
        <f t="shared" si="5"/>
        <v>2786169352.8295002</v>
      </c>
      <c r="T18" s="89">
        <f t="shared" si="0"/>
        <v>7627937449.5972004</v>
      </c>
      <c r="U18" s="90">
        <f t="shared" si="1"/>
        <v>6549123158.8361502</v>
      </c>
      <c r="V18" s="74">
        <v>9</v>
      </c>
      <c r="AI18" s="69">
        <v>0</v>
      </c>
    </row>
    <row r="19" spans="1:35" ht="30" customHeight="1">
      <c r="A19" s="74">
        <v>10</v>
      </c>
      <c r="B19" s="75" t="s">
        <v>100</v>
      </c>
      <c r="C19" s="79">
        <v>25</v>
      </c>
      <c r="D19" s="77">
        <v>2517346576.8292999</v>
      </c>
      <c r="E19" s="77">
        <v>11999501792.534901</v>
      </c>
      <c r="F19" s="78">
        <f t="shared" si="2"/>
        <v>14516848369.364201</v>
      </c>
      <c r="G19" s="77">
        <v>52812881</v>
      </c>
      <c r="H19" s="77">
        <v>0</v>
      </c>
      <c r="I19" s="86">
        <f>1248039652.56-H19-G19</f>
        <v>1195226771.5599999</v>
      </c>
      <c r="J19" s="77">
        <f t="shared" si="3"/>
        <v>13268808716.804201</v>
      </c>
      <c r="K19" s="77">
        <f>230537575.9+1765531026.03</f>
        <v>1996068601.9300001</v>
      </c>
      <c r="L19" s="77">
        <v>7308889865.4770002</v>
      </c>
      <c r="M19" s="77">
        <v>208898402.80059999</v>
      </c>
      <c r="N19" s="77">
        <v>127797068.7967</v>
      </c>
      <c r="O19" s="77">
        <f t="shared" si="6"/>
        <v>63898534.39835</v>
      </c>
      <c r="P19" s="77">
        <f t="shared" si="4"/>
        <v>63898534.39835</v>
      </c>
      <c r="Q19" s="77">
        <v>3555589432.4239001</v>
      </c>
      <c r="R19" s="89">
        <v>0</v>
      </c>
      <c r="S19" s="77">
        <f t="shared" si="5"/>
        <v>3555589432.4239001</v>
      </c>
      <c r="T19" s="89">
        <f t="shared" si="0"/>
        <v>27714091740.7924</v>
      </c>
      <c r="U19" s="90">
        <f t="shared" si="1"/>
        <v>26402153553.834049</v>
      </c>
      <c r="V19" s="74">
        <v>10</v>
      </c>
      <c r="AI19" s="69">
        <v>0</v>
      </c>
    </row>
    <row r="20" spans="1:35" ht="30" customHeight="1">
      <c r="A20" s="74">
        <v>11</v>
      </c>
      <c r="B20" s="75" t="s">
        <v>101</v>
      </c>
      <c r="C20" s="79">
        <v>13</v>
      </c>
      <c r="D20" s="77">
        <v>2218063722.6417999</v>
      </c>
      <c r="E20" s="77">
        <v>0</v>
      </c>
      <c r="F20" s="78">
        <f t="shared" si="2"/>
        <v>2218063722.6417999</v>
      </c>
      <c r="G20" s="77">
        <v>126318629.05</v>
      </c>
      <c r="H20" s="77">
        <v>0</v>
      </c>
      <c r="I20" s="86">
        <f>603088217.08-H20-G20</f>
        <v>476769588.03000003</v>
      </c>
      <c r="J20" s="77">
        <f t="shared" si="3"/>
        <v>1614975505.5618</v>
      </c>
      <c r="K20" s="77">
        <v>203129373.81</v>
      </c>
      <c r="L20" s="77">
        <v>1645044502.3338001</v>
      </c>
      <c r="M20" s="77">
        <v>128341054.8583</v>
      </c>
      <c r="N20" s="77">
        <v>112603502.73469999</v>
      </c>
      <c r="O20" s="77">
        <v>0</v>
      </c>
      <c r="P20" s="77">
        <f t="shared" si="4"/>
        <v>112603502.73469999</v>
      </c>
      <c r="Q20" s="77">
        <v>2569962138.9299002</v>
      </c>
      <c r="R20" s="89">
        <v>0</v>
      </c>
      <c r="S20" s="77">
        <f t="shared" si="5"/>
        <v>2569962138.9299002</v>
      </c>
      <c r="T20" s="89">
        <f t="shared" si="0"/>
        <v>6877144295.3085003</v>
      </c>
      <c r="U20" s="90">
        <f t="shared" si="1"/>
        <v>6274056078.2285004</v>
      </c>
      <c r="V20" s="74">
        <v>11</v>
      </c>
      <c r="AI20" s="69">
        <v>0</v>
      </c>
    </row>
    <row r="21" spans="1:35" ht="30" customHeight="1">
      <c r="A21" s="74">
        <v>12</v>
      </c>
      <c r="B21" s="75" t="s">
        <v>102</v>
      </c>
      <c r="C21" s="79">
        <v>18</v>
      </c>
      <c r="D21" s="77">
        <v>2318232077.9260001</v>
      </c>
      <c r="E21" s="77">
        <v>1343456940.2103</v>
      </c>
      <c r="F21" s="78">
        <f t="shared" si="2"/>
        <v>3661689018.1363001</v>
      </c>
      <c r="G21" s="77">
        <v>374548841.32999998</v>
      </c>
      <c r="H21" s="77">
        <v>322916666.67000002</v>
      </c>
      <c r="I21" s="86">
        <f>697485508-H21-G21</f>
        <v>20000</v>
      </c>
      <c r="J21" s="77">
        <f t="shared" si="3"/>
        <v>2964203510.1363001</v>
      </c>
      <c r="K21" s="77">
        <f>212302751.06+158813846.06</f>
        <v>371116597.12</v>
      </c>
      <c r="L21" s="77">
        <v>2237757453.1345</v>
      </c>
      <c r="M21" s="77">
        <v>189830584.588</v>
      </c>
      <c r="N21" s="77">
        <v>117688707.2596</v>
      </c>
      <c r="O21" s="77">
        <f t="shared" si="6"/>
        <v>58844353.629799999</v>
      </c>
      <c r="P21" s="77">
        <f t="shared" si="4"/>
        <v>58844353.629799999</v>
      </c>
      <c r="Q21" s="77">
        <v>3089474601.0727</v>
      </c>
      <c r="R21" s="89">
        <v>0</v>
      </c>
      <c r="S21" s="77">
        <f t="shared" si="5"/>
        <v>3089474601.0727</v>
      </c>
      <c r="T21" s="89">
        <f t="shared" si="0"/>
        <v>9667556961.3111</v>
      </c>
      <c r="U21" s="90">
        <f t="shared" si="1"/>
        <v>8911227099.6813011</v>
      </c>
      <c r="V21" s="74">
        <v>12</v>
      </c>
      <c r="AI21" s="69">
        <v>0</v>
      </c>
    </row>
    <row r="22" spans="1:35" ht="30" customHeight="1">
      <c r="A22" s="74">
        <v>13</v>
      </c>
      <c r="B22" s="75" t="s">
        <v>103</v>
      </c>
      <c r="C22" s="79">
        <v>16</v>
      </c>
      <c r="D22" s="77">
        <v>2216812082.2093</v>
      </c>
      <c r="E22" s="77">
        <v>0</v>
      </c>
      <c r="F22" s="78">
        <f t="shared" si="2"/>
        <v>2216812082.2093</v>
      </c>
      <c r="G22" s="77">
        <v>174084423.31999999</v>
      </c>
      <c r="H22" s="77">
        <v>345000000</v>
      </c>
      <c r="I22" s="86">
        <f>743373774.19-H22-G22</f>
        <v>224289350.87000006</v>
      </c>
      <c r="J22" s="77">
        <f t="shared" si="3"/>
        <v>1473438308.0193</v>
      </c>
      <c r="K22" s="77">
        <v>203014749.09</v>
      </c>
      <c r="L22" s="77">
        <v>1644116213.3090999</v>
      </c>
      <c r="M22" s="77">
        <v>135292770.00940001</v>
      </c>
      <c r="N22" s="77">
        <v>112539961.2375</v>
      </c>
      <c r="O22" s="77">
        <v>0</v>
      </c>
      <c r="P22" s="77">
        <f t="shared" si="4"/>
        <v>112539961.2375</v>
      </c>
      <c r="Q22" s="77">
        <v>2713135298.8305001</v>
      </c>
      <c r="R22" s="89">
        <v>0</v>
      </c>
      <c r="S22" s="77">
        <f t="shared" si="5"/>
        <v>2713135298.8305001</v>
      </c>
      <c r="T22" s="89">
        <f t="shared" si="0"/>
        <v>7024911074.6858006</v>
      </c>
      <c r="U22" s="90">
        <f t="shared" si="1"/>
        <v>6281537300.4958</v>
      </c>
      <c r="V22" s="74">
        <v>13</v>
      </c>
      <c r="AI22" s="69">
        <v>0</v>
      </c>
    </row>
    <row r="23" spans="1:35" ht="30" customHeight="1">
      <c r="A23" s="74">
        <v>14</v>
      </c>
      <c r="B23" s="75" t="s">
        <v>104</v>
      </c>
      <c r="C23" s="79">
        <v>17</v>
      </c>
      <c r="D23" s="77">
        <v>2493326292.1796999</v>
      </c>
      <c r="E23" s="77">
        <v>0</v>
      </c>
      <c r="F23" s="78">
        <f t="shared" si="2"/>
        <v>2493326292.1796999</v>
      </c>
      <c r="G23" s="77">
        <v>236579312.91999999</v>
      </c>
      <c r="H23" s="77">
        <v>0</v>
      </c>
      <c r="I23" s="86">
        <f>263329622.16-H23-G23</f>
        <v>26750309.24000001</v>
      </c>
      <c r="J23" s="77">
        <f t="shared" si="3"/>
        <v>2229996670.0197001</v>
      </c>
      <c r="K23" s="77">
        <v>228337808</v>
      </c>
      <c r="L23" s="77">
        <v>1849195164.0539</v>
      </c>
      <c r="M23" s="77">
        <v>166706233.63690001</v>
      </c>
      <c r="N23" s="77">
        <v>126577641.1665</v>
      </c>
      <c r="O23" s="77">
        <v>0</v>
      </c>
      <c r="P23" s="77">
        <f t="shared" si="4"/>
        <v>126577641.1665</v>
      </c>
      <c r="Q23" s="77">
        <v>2977651431.7919002</v>
      </c>
      <c r="R23" s="89">
        <v>0</v>
      </c>
      <c r="S23" s="77">
        <f t="shared" si="5"/>
        <v>2977651431.7919002</v>
      </c>
      <c r="T23" s="89">
        <f t="shared" si="0"/>
        <v>7841794570.8288994</v>
      </c>
      <c r="U23" s="90">
        <f t="shared" si="1"/>
        <v>7578464948.6688995</v>
      </c>
      <c r="V23" s="74">
        <v>14</v>
      </c>
      <c r="AI23" s="69">
        <v>0</v>
      </c>
    </row>
    <row r="24" spans="1:35" ht="30" customHeight="1">
      <c r="A24" s="74">
        <v>15</v>
      </c>
      <c r="B24" s="75" t="s">
        <v>105</v>
      </c>
      <c r="C24" s="79">
        <v>11</v>
      </c>
      <c r="D24" s="77">
        <v>2335273904.3762002</v>
      </c>
      <c r="E24" s="77">
        <v>0</v>
      </c>
      <c r="F24" s="78">
        <f t="shared" si="2"/>
        <v>2335273904.3762002</v>
      </c>
      <c r="G24" s="77">
        <v>132891793.39</v>
      </c>
      <c r="H24" s="77">
        <v>898859918.29999995</v>
      </c>
      <c r="I24" s="86">
        <f>1374603366.33-H24-G24</f>
        <v>342851654.63999999</v>
      </c>
      <c r="J24" s="77">
        <f t="shared" si="3"/>
        <v>960670538.04620039</v>
      </c>
      <c r="K24" s="77">
        <v>213863434.59999999</v>
      </c>
      <c r="L24" s="77">
        <v>1731974360.6205001</v>
      </c>
      <c r="M24" s="77">
        <v>129499677.4698</v>
      </c>
      <c r="N24" s="77">
        <v>118553862.4453</v>
      </c>
      <c r="O24" s="77">
        <v>0</v>
      </c>
      <c r="P24" s="77">
        <f t="shared" si="4"/>
        <v>118553862.4453</v>
      </c>
      <c r="Q24" s="77">
        <v>2749748739.9323001</v>
      </c>
      <c r="R24" s="89">
        <v>0</v>
      </c>
      <c r="S24" s="77">
        <f t="shared" si="5"/>
        <v>2749748739.9323001</v>
      </c>
      <c r="T24" s="89">
        <f t="shared" si="0"/>
        <v>7278913979.4440994</v>
      </c>
      <c r="U24" s="90">
        <f t="shared" si="1"/>
        <v>5904310613.1141014</v>
      </c>
      <c r="V24" s="74">
        <v>15</v>
      </c>
      <c r="AI24" s="69">
        <v>0</v>
      </c>
    </row>
    <row r="25" spans="1:35" ht="30" customHeight="1">
      <c r="A25" s="74">
        <v>16</v>
      </c>
      <c r="B25" s="75" t="s">
        <v>106</v>
      </c>
      <c r="C25" s="79">
        <v>27</v>
      </c>
      <c r="D25" s="77">
        <v>2577732296.1396999</v>
      </c>
      <c r="E25" s="77">
        <v>415534629.69520003</v>
      </c>
      <c r="F25" s="78">
        <f t="shared" si="2"/>
        <v>2993266925.8348999</v>
      </c>
      <c r="G25" s="77">
        <v>122916438.27</v>
      </c>
      <c r="H25" s="77">
        <v>0</v>
      </c>
      <c r="I25" s="86">
        <f>1307324249.27-H25-G25</f>
        <v>1184407811</v>
      </c>
      <c r="J25" s="77">
        <f t="shared" si="3"/>
        <v>1685942676.5648999</v>
      </c>
      <c r="K25" s="77">
        <f>236067675.52+55473482.07</f>
        <v>291541157.59000003</v>
      </c>
      <c r="L25" s="77">
        <v>2112402176.3884001</v>
      </c>
      <c r="M25" s="77">
        <v>173586594.76550001</v>
      </c>
      <c r="N25" s="77">
        <v>130862645.06470001</v>
      </c>
      <c r="O25" s="77">
        <f t="shared" ref="O25" si="7">N25/2</f>
        <v>65431322.532350004</v>
      </c>
      <c r="P25" s="77">
        <f t="shared" si="4"/>
        <v>65431322.532350004</v>
      </c>
      <c r="Q25" s="77">
        <v>3078167947.8709002</v>
      </c>
      <c r="R25" s="89">
        <v>0</v>
      </c>
      <c r="S25" s="77">
        <f t="shared" si="5"/>
        <v>3078167947.8709002</v>
      </c>
      <c r="T25" s="89">
        <f t="shared" si="0"/>
        <v>8779827447.5144005</v>
      </c>
      <c r="U25" s="90">
        <f t="shared" si="1"/>
        <v>7407071875.7120504</v>
      </c>
      <c r="V25" s="74">
        <v>16</v>
      </c>
      <c r="AI25" s="69">
        <v>0</v>
      </c>
    </row>
    <row r="26" spans="1:35" ht="30" customHeight="1">
      <c r="A26" s="74">
        <v>17</v>
      </c>
      <c r="B26" s="75" t="s">
        <v>107</v>
      </c>
      <c r="C26" s="79">
        <v>27</v>
      </c>
      <c r="D26" s="77">
        <v>2772590205.7967</v>
      </c>
      <c r="E26" s="77">
        <v>0</v>
      </c>
      <c r="F26" s="78">
        <f t="shared" si="2"/>
        <v>2772590205.7967</v>
      </c>
      <c r="G26" s="77">
        <v>66966469.700000003</v>
      </c>
      <c r="H26" s="77">
        <v>0</v>
      </c>
      <c r="I26" s="86">
        <f>140217486.07-H26-G26</f>
        <v>73251016.36999999</v>
      </c>
      <c r="J26" s="77">
        <f t="shared" si="3"/>
        <v>2632372719.7267003</v>
      </c>
      <c r="K26" s="77">
        <v>253912683.66</v>
      </c>
      <c r="L26" s="77">
        <v>2056313454.2627001</v>
      </c>
      <c r="M26" s="77">
        <v>156579837.2475</v>
      </c>
      <c r="N26" s="77">
        <v>140754914.1309</v>
      </c>
      <c r="O26" s="77">
        <v>0</v>
      </c>
      <c r="P26" s="77">
        <f t="shared" si="4"/>
        <v>140754914.1309</v>
      </c>
      <c r="Q26" s="77">
        <v>3331176520.0054002</v>
      </c>
      <c r="R26" s="89">
        <v>0</v>
      </c>
      <c r="S26" s="77">
        <f t="shared" si="5"/>
        <v>3331176520.0054002</v>
      </c>
      <c r="T26" s="89">
        <f t="shared" si="0"/>
        <v>8711327615.1032009</v>
      </c>
      <c r="U26" s="90">
        <f t="shared" si="1"/>
        <v>8571110129.0332012</v>
      </c>
      <c r="V26" s="74">
        <v>17</v>
      </c>
      <c r="AI26" s="69">
        <v>0</v>
      </c>
    </row>
    <row r="27" spans="1:35" ht="30" customHeight="1">
      <c r="A27" s="74">
        <v>18</v>
      </c>
      <c r="B27" s="75" t="s">
        <v>108</v>
      </c>
      <c r="C27" s="79">
        <v>23</v>
      </c>
      <c r="D27" s="77">
        <v>3248411907.2816</v>
      </c>
      <c r="E27" s="77">
        <v>0</v>
      </c>
      <c r="F27" s="78">
        <f t="shared" si="2"/>
        <v>3248411907.2816</v>
      </c>
      <c r="G27" s="77">
        <v>1489562335.5</v>
      </c>
      <c r="H27" s="77">
        <v>0</v>
      </c>
      <c r="I27" s="86">
        <f>1925746602.74-H27-G27</f>
        <v>436184267.24000001</v>
      </c>
      <c r="J27" s="77">
        <f t="shared" si="3"/>
        <v>1322665304.5416</v>
      </c>
      <c r="K27" s="77">
        <v>297488241.60000002</v>
      </c>
      <c r="L27" s="77">
        <v>2409210382.3951998</v>
      </c>
      <c r="M27" s="77">
        <v>211895653.19769999</v>
      </c>
      <c r="N27" s="77">
        <v>164910753.1726</v>
      </c>
      <c r="O27" s="77">
        <v>0</v>
      </c>
      <c r="P27" s="77">
        <f t="shared" si="4"/>
        <v>164910753.1726</v>
      </c>
      <c r="Q27" s="77">
        <v>3869906183.0934</v>
      </c>
      <c r="R27" s="89">
        <v>0</v>
      </c>
      <c r="S27" s="77">
        <f t="shared" si="5"/>
        <v>3869906183.0934</v>
      </c>
      <c r="T27" s="89">
        <f t="shared" si="0"/>
        <v>10201823120.740499</v>
      </c>
      <c r="U27" s="90">
        <f t="shared" si="1"/>
        <v>8276076518.0004997</v>
      </c>
      <c r="V27" s="74">
        <v>18</v>
      </c>
      <c r="AI27" s="69">
        <v>0</v>
      </c>
    </row>
    <row r="28" spans="1:35" ht="30" customHeight="1">
      <c r="A28" s="74">
        <v>19</v>
      </c>
      <c r="B28" s="75" t="s">
        <v>109</v>
      </c>
      <c r="C28" s="79">
        <v>44</v>
      </c>
      <c r="D28" s="77">
        <v>3932564259.0655999</v>
      </c>
      <c r="E28" s="77">
        <v>0</v>
      </c>
      <c r="F28" s="78">
        <f t="shared" si="2"/>
        <v>3932564259.0655999</v>
      </c>
      <c r="G28" s="77">
        <v>202477930.22</v>
      </c>
      <c r="H28" s="77">
        <v>292615190</v>
      </c>
      <c r="I28" s="86">
        <f>963904759.44-H28-G28</f>
        <v>468811639.22000003</v>
      </c>
      <c r="J28" s="77">
        <f t="shared" si="3"/>
        <v>2968659499.6255999</v>
      </c>
      <c r="K28" s="77">
        <v>360142635.79000002</v>
      </c>
      <c r="L28" s="77">
        <v>2916617384.9843001</v>
      </c>
      <c r="M28" s="77">
        <v>271789714.33770001</v>
      </c>
      <c r="N28" s="77">
        <v>199642826.20750001</v>
      </c>
      <c r="O28" s="77">
        <v>0</v>
      </c>
      <c r="P28" s="77">
        <f t="shared" si="4"/>
        <v>199642826.20750001</v>
      </c>
      <c r="Q28" s="77">
        <v>5256961453.6077995</v>
      </c>
      <c r="R28" s="89">
        <v>0</v>
      </c>
      <c r="S28" s="77">
        <f t="shared" si="5"/>
        <v>5256961453.6077995</v>
      </c>
      <c r="T28" s="89">
        <f t="shared" si="0"/>
        <v>12937718273.992901</v>
      </c>
      <c r="U28" s="90">
        <f t="shared" si="1"/>
        <v>11973813514.5529</v>
      </c>
      <c r="V28" s="74">
        <v>19</v>
      </c>
      <c r="AI28" s="69">
        <v>0</v>
      </c>
    </row>
    <row r="29" spans="1:35" ht="30" customHeight="1">
      <c r="A29" s="74">
        <v>20</v>
      </c>
      <c r="B29" s="75" t="s">
        <v>110</v>
      </c>
      <c r="C29" s="79">
        <v>34</v>
      </c>
      <c r="D29" s="77">
        <v>3047625380.1816001</v>
      </c>
      <c r="E29" s="77">
        <v>0</v>
      </c>
      <c r="F29" s="78">
        <f t="shared" si="2"/>
        <v>3047625380.1816001</v>
      </c>
      <c r="G29" s="77">
        <v>172335440.80000001</v>
      </c>
      <c r="H29" s="77">
        <v>850000000</v>
      </c>
      <c r="I29" s="86">
        <f>1058801366.48-H29-G29</f>
        <v>36465925.680000007</v>
      </c>
      <c r="J29" s="77">
        <f t="shared" si="3"/>
        <v>1988824013.7015998</v>
      </c>
      <c r="K29" s="77">
        <v>279100293.08999997</v>
      </c>
      <c r="L29" s="77">
        <v>2260295466.5644002</v>
      </c>
      <c r="M29" s="77">
        <v>184861394.7049</v>
      </c>
      <c r="N29" s="77">
        <v>154717508.48449999</v>
      </c>
      <c r="O29" s="77">
        <v>0</v>
      </c>
      <c r="P29" s="77">
        <f t="shared" si="4"/>
        <v>154717508.48449999</v>
      </c>
      <c r="Q29" s="77">
        <v>3615492302.4061999</v>
      </c>
      <c r="R29" s="89">
        <v>0</v>
      </c>
      <c r="S29" s="77">
        <f t="shared" si="5"/>
        <v>3615492302.4061999</v>
      </c>
      <c r="T29" s="89">
        <f t="shared" si="0"/>
        <v>9542092345.4316006</v>
      </c>
      <c r="U29" s="90">
        <f t="shared" si="1"/>
        <v>8483290978.9515991</v>
      </c>
      <c r="V29" s="74">
        <v>20</v>
      </c>
      <c r="AI29" s="69">
        <v>0</v>
      </c>
    </row>
    <row r="30" spans="1:35" ht="30" customHeight="1">
      <c r="A30" s="74">
        <v>21</v>
      </c>
      <c r="B30" s="75" t="s">
        <v>111</v>
      </c>
      <c r="C30" s="79">
        <v>21</v>
      </c>
      <c r="D30" s="77">
        <v>2617925406.3323998</v>
      </c>
      <c r="E30" s="77">
        <v>0</v>
      </c>
      <c r="F30" s="78">
        <f t="shared" si="2"/>
        <v>2617925406.3323998</v>
      </c>
      <c r="G30" s="77">
        <v>84522952.109999999</v>
      </c>
      <c r="H30" s="77">
        <v>0</v>
      </c>
      <c r="I30" s="86">
        <f>216590744.08-H30-G30</f>
        <v>132067791.97000001</v>
      </c>
      <c r="J30" s="77">
        <f t="shared" si="3"/>
        <v>2401334662.2523999</v>
      </c>
      <c r="K30" s="77">
        <v>239748544.21000001</v>
      </c>
      <c r="L30" s="77">
        <v>1941605082.5081999</v>
      </c>
      <c r="M30" s="77">
        <v>142449449.36090001</v>
      </c>
      <c r="N30" s="77">
        <v>132903111.6895</v>
      </c>
      <c r="O30" s="77">
        <f t="shared" ref="O30:O32" si="8">N30/2</f>
        <v>66451555.844750002</v>
      </c>
      <c r="P30" s="77">
        <f t="shared" si="4"/>
        <v>66451555.844750002</v>
      </c>
      <c r="Q30" s="77">
        <v>2861355617.1194</v>
      </c>
      <c r="R30" s="89">
        <v>0</v>
      </c>
      <c r="S30" s="77">
        <f t="shared" si="5"/>
        <v>2861355617.1194</v>
      </c>
      <c r="T30" s="89">
        <f t="shared" si="0"/>
        <v>7935987211.2203999</v>
      </c>
      <c r="U30" s="90">
        <f t="shared" si="1"/>
        <v>7652944911.2956505</v>
      </c>
      <c r="V30" s="74">
        <v>21</v>
      </c>
      <c r="AI30" s="69">
        <v>0</v>
      </c>
    </row>
    <row r="31" spans="1:35" ht="30" customHeight="1">
      <c r="A31" s="74">
        <v>22</v>
      </c>
      <c r="B31" s="75" t="s">
        <v>112</v>
      </c>
      <c r="C31" s="79">
        <v>21</v>
      </c>
      <c r="D31" s="77">
        <v>2740177573.8676</v>
      </c>
      <c r="E31" s="77">
        <v>0</v>
      </c>
      <c r="F31" s="78">
        <f t="shared" si="2"/>
        <v>2740177573.8676</v>
      </c>
      <c r="G31" s="77">
        <v>118782009.45999999</v>
      </c>
      <c r="H31" s="77">
        <v>117593824.09999999</v>
      </c>
      <c r="I31" s="86">
        <f>816649142.64-H31-G31</f>
        <v>580273309.07999992</v>
      </c>
      <c r="J31" s="77">
        <f t="shared" si="3"/>
        <v>1923528431.2276001</v>
      </c>
      <c r="K31" s="77">
        <v>250944348.00999999</v>
      </c>
      <c r="L31" s="77">
        <v>2032274369.4461</v>
      </c>
      <c r="M31" s="77">
        <v>149932944.63909999</v>
      </c>
      <c r="N31" s="77">
        <v>139109435.76100001</v>
      </c>
      <c r="O31" s="77">
        <f t="shared" si="8"/>
        <v>69554717.880500004</v>
      </c>
      <c r="P31" s="77">
        <f t="shared" si="4"/>
        <v>69554717.880500004</v>
      </c>
      <c r="Q31" s="77">
        <v>2976349577.6912999</v>
      </c>
      <c r="R31" s="89">
        <v>0</v>
      </c>
      <c r="S31" s="77">
        <f t="shared" si="5"/>
        <v>2976349577.6912999</v>
      </c>
      <c r="T31" s="89">
        <f t="shared" si="0"/>
        <v>8288788249.4151001</v>
      </c>
      <c r="U31" s="90">
        <f t="shared" si="1"/>
        <v>7402584388.8945999</v>
      </c>
      <c r="V31" s="74">
        <v>22</v>
      </c>
      <c r="AI31" s="69">
        <v>0</v>
      </c>
    </row>
    <row r="32" spans="1:35" ht="30" customHeight="1">
      <c r="A32" s="74">
        <v>23</v>
      </c>
      <c r="B32" s="75" t="s">
        <v>113</v>
      </c>
      <c r="C32" s="79">
        <v>16</v>
      </c>
      <c r="D32" s="77">
        <v>2206928677.2157998</v>
      </c>
      <c r="E32" s="77">
        <v>0</v>
      </c>
      <c r="F32" s="78">
        <f t="shared" si="2"/>
        <v>2206928677.2157998</v>
      </c>
      <c r="G32" s="77">
        <v>79618821.510000005</v>
      </c>
      <c r="H32" s="77">
        <v>559212440.21000004</v>
      </c>
      <c r="I32" s="86">
        <f>673887217.33-H32-G32</f>
        <v>35055955.609999999</v>
      </c>
      <c r="J32" s="77">
        <f t="shared" si="3"/>
        <v>1533041459.8857999</v>
      </c>
      <c r="K32" s="77">
        <v>202109630.88</v>
      </c>
      <c r="L32" s="77">
        <v>1636786107.8255999</v>
      </c>
      <c r="M32" s="77">
        <v>144990983.08719999</v>
      </c>
      <c r="N32" s="77">
        <v>112038214.5988</v>
      </c>
      <c r="O32" s="77">
        <f t="shared" si="8"/>
        <v>56019107.299400002</v>
      </c>
      <c r="P32" s="77">
        <f t="shared" si="4"/>
        <v>56019107.299400002</v>
      </c>
      <c r="Q32" s="77">
        <v>2684663670.7302999</v>
      </c>
      <c r="R32" s="89">
        <v>0</v>
      </c>
      <c r="S32" s="77">
        <f t="shared" si="5"/>
        <v>2684663670.7302999</v>
      </c>
      <c r="T32" s="89">
        <f t="shared" si="0"/>
        <v>6987517284.3376999</v>
      </c>
      <c r="U32" s="90">
        <f t="shared" si="1"/>
        <v>6257610959.7082996</v>
      </c>
      <c r="V32" s="74">
        <v>23</v>
      </c>
      <c r="AI32" s="69">
        <v>0</v>
      </c>
    </row>
    <row r="33" spans="1:35" ht="30" customHeight="1">
      <c r="A33" s="74">
        <v>24</v>
      </c>
      <c r="B33" s="75" t="s">
        <v>114</v>
      </c>
      <c r="C33" s="79">
        <v>20</v>
      </c>
      <c r="D33" s="77">
        <v>3321305633.7066002</v>
      </c>
      <c r="E33" s="77">
        <v>0</v>
      </c>
      <c r="F33" s="78">
        <f t="shared" si="2"/>
        <v>3321305633.7066002</v>
      </c>
      <c r="G33" s="77">
        <v>2637685277.4699998</v>
      </c>
      <c r="H33" s="77">
        <v>0</v>
      </c>
      <c r="I33" s="86">
        <f>2637685277.47-H33-G33</f>
        <v>0</v>
      </c>
      <c r="J33" s="77">
        <f t="shared" si="3"/>
        <v>683620356.2366004</v>
      </c>
      <c r="K33" s="77">
        <v>304163819.43000001</v>
      </c>
      <c r="L33" s="77">
        <v>2463272591.1069999</v>
      </c>
      <c r="M33" s="77">
        <v>619777332.9332</v>
      </c>
      <c r="N33" s="77">
        <v>168611318.15180001</v>
      </c>
      <c r="O33" s="77">
        <v>0</v>
      </c>
      <c r="P33" s="77">
        <f t="shared" si="4"/>
        <v>168611318.15180001</v>
      </c>
      <c r="Q33" s="77">
        <v>18811352964.964001</v>
      </c>
      <c r="R33" s="91">
        <v>8717853446.5</v>
      </c>
      <c r="S33" s="77">
        <f t="shared" si="5"/>
        <v>10093499518.464001</v>
      </c>
      <c r="T33" s="89">
        <f t="shared" si="0"/>
        <v>25688483660.292603</v>
      </c>
      <c r="U33" s="90">
        <f t="shared" si="1"/>
        <v>14332944936.322601</v>
      </c>
      <c r="V33" s="74">
        <v>24</v>
      </c>
      <c r="AI33" s="69">
        <v>0</v>
      </c>
    </row>
    <row r="34" spans="1:35" ht="30" customHeight="1">
      <c r="A34" s="74">
        <v>25</v>
      </c>
      <c r="B34" s="75" t="s">
        <v>115</v>
      </c>
      <c r="C34" s="79">
        <v>13</v>
      </c>
      <c r="D34" s="77">
        <v>2286382851.744</v>
      </c>
      <c r="E34" s="77">
        <v>0</v>
      </c>
      <c r="F34" s="78">
        <f t="shared" si="2"/>
        <v>2286382851.744</v>
      </c>
      <c r="G34" s="77">
        <v>75717060.810000002</v>
      </c>
      <c r="H34" s="77">
        <v>124722672.83</v>
      </c>
      <c r="I34" s="86">
        <f>200439733.64-H34-G34</f>
        <v>0</v>
      </c>
      <c r="J34" s="77">
        <f t="shared" si="3"/>
        <v>2085943118.1040001</v>
      </c>
      <c r="K34" s="77">
        <v>209386011.88</v>
      </c>
      <c r="L34" s="77">
        <v>1695713924.7672</v>
      </c>
      <c r="M34" s="77">
        <v>129985644.28569999</v>
      </c>
      <c r="N34" s="77">
        <v>116071831.06569999</v>
      </c>
      <c r="O34" s="77">
        <v>0</v>
      </c>
      <c r="P34" s="77">
        <f t="shared" si="4"/>
        <v>116071831.06569999</v>
      </c>
      <c r="Q34" s="77">
        <v>2471956509.0056</v>
      </c>
      <c r="R34" s="89">
        <v>0</v>
      </c>
      <c r="S34" s="77">
        <f t="shared" si="5"/>
        <v>2471956509.0056</v>
      </c>
      <c r="T34" s="89">
        <f t="shared" si="0"/>
        <v>6909496772.7481995</v>
      </c>
      <c r="U34" s="90">
        <f t="shared" si="1"/>
        <v>6709057039.1082001</v>
      </c>
      <c r="V34" s="74">
        <v>25</v>
      </c>
      <c r="AI34" s="69">
        <v>0</v>
      </c>
    </row>
    <row r="35" spans="1:35" ht="30" customHeight="1">
      <c r="A35" s="74">
        <v>26</v>
      </c>
      <c r="B35" s="75" t="s">
        <v>116</v>
      </c>
      <c r="C35" s="79">
        <v>25</v>
      </c>
      <c r="D35" s="77">
        <v>2936756974.1164999</v>
      </c>
      <c r="E35" s="77">
        <v>0</v>
      </c>
      <c r="F35" s="78">
        <f t="shared" si="2"/>
        <v>2936756974.1164999</v>
      </c>
      <c r="G35" s="77">
        <v>132306927.39</v>
      </c>
      <c r="H35" s="77">
        <v>514281002.97000003</v>
      </c>
      <c r="I35" s="86">
        <f>1180682413.18-H35-G35</f>
        <v>534094482.82000005</v>
      </c>
      <c r="J35" s="77">
        <f t="shared" si="3"/>
        <v>1756074560.9365001</v>
      </c>
      <c r="K35" s="77">
        <v>268947009.55000001</v>
      </c>
      <c r="L35" s="77">
        <v>2178069036.3600001</v>
      </c>
      <c r="M35" s="77">
        <v>163303658.61570001</v>
      </c>
      <c r="N35" s="77">
        <v>149089099.01480001</v>
      </c>
      <c r="O35" s="77">
        <f t="shared" ref="O35:O37" si="9">N35/2</f>
        <v>74544549.507400006</v>
      </c>
      <c r="P35" s="77">
        <f t="shared" si="4"/>
        <v>74544549.507400006</v>
      </c>
      <c r="Q35" s="77">
        <v>3281261005.0630999</v>
      </c>
      <c r="R35" s="89">
        <v>0</v>
      </c>
      <c r="S35" s="77">
        <f t="shared" si="5"/>
        <v>3281261005.0630999</v>
      </c>
      <c r="T35" s="89">
        <f t="shared" si="0"/>
        <v>8977426782.7201004</v>
      </c>
      <c r="U35" s="90">
        <f t="shared" si="1"/>
        <v>7722199820.0326996</v>
      </c>
      <c r="V35" s="74">
        <v>26</v>
      </c>
      <c r="AI35" s="69">
        <v>0</v>
      </c>
    </row>
    <row r="36" spans="1:35" ht="30" customHeight="1">
      <c r="A36" s="74">
        <v>27</v>
      </c>
      <c r="B36" s="75" t="s">
        <v>117</v>
      </c>
      <c r="C36" s="79">
        <v>20</v>
      </c>
      <c r="D36" s="77">
        <v>2303363821.2182002</v>
      </c>
      <c r="E36" s="77">
        <v>0</v>
      </c>
      <c r="F36" s="78">
        <f t="shared" si="2"/>
        <v>2303363821.2182002</v>
      </c>
      <c r="G36" s="77">
        <v>286416050.41000003</v>
      </c>
      <c r="H36" s="77">
        <v>500000000</v>
      </c>
      <c r="I36" s="86">
        <f>1067666050.41-H36-G36</f>
        <v>281249999.99999994</v>
      </c>
      <c r="J36" s="77">
        <f t="shared" si="3"/>
        <v>1235697770.8082001</v>
      </c>
      <c r="K36" s="77">
        <v>210941122.15000001</v>
      </c>
      <c r="L36" s="77">
        <v>1708307995.0771</v>
      </c>
      <c r="M36" s="77">
        <v>199277695.80680001</v>
      </c>
      <c r="N36" s="77">
        <v>116933896.75740001</v>
      </c>
      <c r="O36" s="77">
        <v>0</v>
      </c>
      <c r="P36" s="77">
        <f t="shared" si="4"/>
        <v>116933896.75740001</v>
      </c>
      <c r="Q36" s="77">
        <v>3208380848.3850002</v>
      </c>
      <c r="R36" s="89">
        <v>0</v>
      </c>
      <c r="S36" s="77">
        <f t="shared" si="5"/>
        <v>3208380848.3850002</v>
      </c>
      <c r="T36" s="89">
        <f t="shared" si="0"/>
        <v>7747205379.3944998</v>
      </c>
      <c r="U36" s="90">
        <f t="shared" si="1"/>
        <v>6679539328.9845009</v>
      </c>
      <c r="V36" s="74">
        <v>27</v>
      </c>
      <c r="AI36" s="69">
        <v>0</v>
      </c>
    </row>
    <row r="37" spans="1:35" ht="30" customHeight="1">
      <c r="A37" s="74">
        <v>28</v>
      </c>
      <c r="B37" s="75" t="s">
        <v>118</v>
      </c>
      <c r="C37" s="79">
        <v>18</v>
      </c>
      <c r="D37" s="77">
        <v>2307927042.9095998</v>
      </c>
      <c r="E37" s="77">
        <v>1257723245.4696</v>
      </c>
      <c r="F37" s="78">
        <f t="shared" si="2"/>
        <v>3565650288.3792</v>
      </c>
      <c r="G37" s="77">
        <v>161563693.81</v>
      </c>
      <c r="H37" s="77">
        <v>644248762.91999996</v>
      </c>
      <c r="I37" s="86">
        <f>871619540.91-H37-G37</f>
        <v>65807084.180000007</v>
      </c>
      <c r="J37" s="77">
        <f t="shared" si="3"/>
        <v>2694030747.4692001</v>
      </c>
      <c r="K37" s="77">
        <f>211359020.14+164404701.45</f>
        <v>375763721.58999997</v>
      </c>
      <c r="L37" s="77">
        <v>2291121088.2107</v>
      </c>
      <c r="M37" s="77">
        <v>161744883.98859999</v>
      </c>
      <c r="N37" s="77">
        <v>117165555.9029</v>
      </c>
      <c r="O37" s="77">
        <f t="shared" si="9"/>
        <v>58582777.951449998</v>
      </c>
      <c r="P37" s="77">
        <f t="shared" si="4"/>
        <v>58582777.951449998</v>
      </c>
      <c r="Q37" s="77">
        <v>3109283219.4225998</v>
      </c>
      <c r="R37" s="89">
        <v>0</v>
      </c>
      <c r="S37" s="77">
        <f t="shared" si="5"/>
        <v>3109283219.4225998</v>
      </c>
      <c r="T37" s="89">
        <f t="shared" si="0"/>
        <v>9620728757.4939995</v>
      </c>
      <c r="U37" s="90">
        <f t="shared" si="1"/>
        <v>8690526438.6325493</v>
      </c>
      <c r="V37" s="74">
        <v>28</v>
      </c>
      <c r="AI37" s="69">
        <v>0</v>
      </c>
    </row>
    <row r="38" spans="1:35" ht="30" customHeight="1">
      <c r="A38" s="74">
        <v>29</v>
      </c>
      <c r="B38" s="75" t="s">
        <v>119</v>
      </c>
      <c r="C38" s="79">
        <v>30</v>
      </c>
      <c r="D38" s="77">
        <v>2261138584.0208998</v>
      </c>
      <c r="E38" s="77">
        <v>0</v>
      </c>
      <c r="F38" s="78">
        <f t="shared" si="2"/>
        <v>2261138584.0208998</v>
      </c>
      <c r="G38" s="77">
        <v>245947370.66999999</v>
      </c>
      <c r="H38" s="77">
        <v>0</v>
      </c>
      <c r="I38" s="86">
        <f>345947370.67-H38-G38</f>
        <v>100000000.00000003</v>
      </c>
      <c r="J38" s="77">
        <f t="shared" si="3"/>
        <v>1915191213.3508997</v>
      </c>
      <c r="K38" s="77">
        <v>207074152.09999999</v>
      </c>
      <c r="L38" s="77">
        <v>1676991313.9468999</v>
      </c>
      <c r="M38" s="77">
        <v>163676985.6433</v>
      </c>
      <c r="N38" s="77">
        <v>114790266.0068</v>
      </c>
      <c r="O38" s="77">
        <v>0</v>
      </c>
      <c r="P38" s="77">
        <f t="shared" si="4"/>
        <v>114790266.0068</v>
      </c>
      <c r="Q38" s="77">
        <v>2985176463.2377</v>
      </c>
      <c r="R38" s="89">
        <v>0</v>
      </c>
      <c r="S38" s="77">
        <f t="shared" si="5"/>
        <v>2985176463.2377</v>
      </c>
      <c r="T38" s="89">
        <f t="shared" si="0"/>
        <v>7408847764.9555988</v>
      </c>
      <c r="U38" s="90">
        <f t="shared" si="1"/>
        <v>7062900394.2855997</v>
      </c>
      <c r="V38" s="74">
        <v>29</v>
      </c>
      <c r="AI38" s="69">
        <v>0</v>
      </c>
    </row>
    <row r="39" spans="1:35" ht="30" customHeight="1">
      <c r="A39" s="74">
        <v>30</v>
      </c>
      <c r="B39" s="75" t="s">
        <v>120</v>
      </c>
      <c r="C39" s="79">
        <v>33</v>
      </c>
      <c r="D39" s="77">
        <v>2780756189.6420999</v>
      </c>
      <c r="E39" s="77">
        <v>0</v>
      </c>
      <c r="F39" s="78">
        <f t="shared" si="2"/>
        <v>2780756189.6420999</v>
      </c>
      <c r="G39" s="77">
        <v>429816561.88</v>
      </c>
      <c r="H39" s="77">
        <v>0</v>
      </c>
      <c r="I39" s="86">
        <f>1674488247.97-H39-G39</f>
        <v>1244671686.0900002</v>
      </c>
      <c r="J39" s="77">
        <f t="shared" si="3"/>
        <v>1106267941.6720996</v>
      </c>
      <c r="K39" s="77">
        <v>254660521.13999999</v>
      </c>
      <c r="L39" s="77">
        <v>2062369820.7581999</v>
      </c>
      <c r="M39" s="77">
        <v>230946452.2825</v>
      </c>
      <c r="N39" s="77">
        <v>141169473.18270001</v>
      </c>
      <c r="O39" s="77">
        <v>0</v>
      </c>
      <c r="P39" s="77">
        <f t="shared" si="4"/>
        <v>141169473.18270001</v>
      </c>
      <c r="Q39" s="77">
        <v>5523852645.9076996</v>
      </c>
      <c r="R39" s="89">
        <v>0</v>
      </c>
      <c r="S39" s="77">
        <f t="shared" si="5"/>
        <v>5523852645.9076996</v>
      </c>
      <c r="T39" s="89">
        <f t="shared" si="0"/>
        <v>10993755102.9132</v>
      </c>
      <c r="U39" s="90">
        <f t="shared" si="1"/>
        <v>9319266854.9431992</v>
      </c>
      <c r="V39" s="74">
        <v>30</v>
      </c>
      <c r="AI39" s="69">
        <v>0</v>
      </c>
    </row>
    <row r="40" spans="1:35" ht="30" customHeight="1">
      <c r="A40" s="74">
        <v>31</v>
      </c>
      <c r="B40" s="75" t="s">
        <v>121</v>
      </c>
      <c r="C40" s="79">
        <v>17</v>
      </c>
      <c r="D40" s="77">
        <v>2588975649.2835002</v>
      </c>
      <c r="E40" s="77">
        <v>0</v>
      </c>
      <c r="F40" s="78">
        <f t="shared" si="2"/>
        <v>2588975649.2835002</v>
      </c>
      <c r="G40" s="77">
        <v>60304686.590000004</v>
      </c>
      <c r="H40" s="77">
        <v>1031399422.965</v>
      </c>
      <c r="I40" s="86">
        <f>1421643456.77-H40-G40</f>
        <v>329939347.21499991</v>
      </c>
      <c r="J40" s="77">
        <f t="shared" si="3"/>
        <v>1167332192.5135</v>
      </c>
      <c r="K40" s="77">
        <v>237097337.22999999</v>
      </c>
      <c r="L40" s="77">
        <v>1920134266.2290001</v>
      </c>
      <c r="M40" s="77">
        <v>152760001.1383</v>
      </c>
      <c r="N40" s="77">
        <v>131433431.6188</v>
      </c>
      <c r="O40" s="77">
        <f t="shared" ref="O40:O41" si="10">N40/2</f>
        <v>65716715.8094</v>
      </c>
      <c r="P40" s="77">
        <f t="shared" si="4"/>
        <v>65716715.8094</v>
      </c>
      <c r="Q40" s="77">
        <v>2934844576.5440001</v>
      </c>
      <c r="R40" s="89">
        <v>0</v>
      </c>
      <c r="S40" s="77">
        <f t="shared" si="5"/>
        <v>2934844576.5440001</v>
      </c>
      <c r="T40" s="89">
        <f t="shared" si="0"/>
        <v>7965245262.0436001</v>
      </c>
      <c r="U40" s="90">
        <f t="shared" si="1"/>
        <v>6477885089.4642</v>
      </c>
      <c r="V40" s="74">
        <v>31</v>
      </c>
      <c r="AI40" s="69">
        <v>0</v>
      </c>
    </row>
    <row r="41" spans="1:35" ht="30" customHeight="1">
      <c r="A41" s="74">
        <v>32</v>
      </c>
      <c r="B41" s="75" t="s">
        <v>122</v>
      </c>
      <c r="C41" s="79">
        <v>23</v>
      </c>
      <c r="D41" s="77">
        <v>2673799233.5580001</v>
      </c>
      <c r="E41" s="77">
        <v>6516839154.1477003</v>
      </c>
      <c r="F41" s="78">
        <f t="shared" si="2"/>
        <v>9190638387.7056999</v>
      </c>
      <c r="G41" s="77">
        <v>289308919.64999998</v>
      </c>
      <c r="H41" s="77">
        <v>0</v>
      </c>
      <c r="I41" s="86">
        <f>289308919.65-H41-G41</f>
        <v>0</v>
      </c>
      <c r="J41" s="77">
        <f t="shared" si="3"/>
        <v>8901329468.0557003</v>
      </c>
      <c r="K41" s="77">
        <f>244865446.59+858945658.35</f>
        <v>1103811104.9400001</v>
      </c>
      <c r="L41" s="77">
        <v>4744234794.8275003</v>
      </c>
      <c r="M41" s="77">
        <v>220559181.85319999</v>
      </c>
      <c r="N41" s="77">
        <v>135739634.6356</v>
      </c>
      <c r="O41" s="77">
        <f t="shared" si="10"/>
        <v>67869817.3178</v>
      </c>
      <c r="P41" s="77">
        <f t="shared" si="4"/>
        <v>67869817.3178</v>
      </c>
      <c r="Q41" s="77">
        <v>9417381280.5883007</v>
      </c>
      <c r="R41" s="89">
        <v>0</v>
      </c>
      <c r="S41" s="77">
        <f t="shared" si="5"/>
        <v>9417381280.5883007</v>
      </c>
      <c r="T41" s="89">
        <f t="shared" si="0"/>
        <v>24812364384.550301</v>
      </c>
      <c r="U41" s="90">
        <f t="shared" si="1"/>
        <v>24455185647.582504</v>
      </c>
      <c r="V41" s="74">
        <v>32</v>
      </c>
      <c r="AI41" s="69">
        <v>0</v>
      </c>
    </row>
    <row r="42" spans="1:35" ht="30" customHeight="1">
      <c r="A42" s="74">
        <v>33</v>
      </c>
      <c r="B42" s="75" t="s">
        <v>123</v>
      </c>
      <c r="C42" s="79">
        <v>23</v>
      </c>
      <c r="D42" s="77">
        <v>2732380081.9333</v>
      </c>
      <c r="E42" s="77">
        <v>0</v>
      </c>
      <c r="F42" s="78">
        <f t="shared" si="2"/>
        <v>2732380081.9333</v>
      </c>
      <c r="G42" s="77">
        <v>73111095.489999995</v>
      </c>
      <c r="H42" s="77">
        <v>206017834</v>
      </c>
      <c r="I42" s="86">
        <f>873436501.91-H42-G42</f>
        <v>594307572.41999996</v>
      </c>
      <c r="J42" s="77">
        <f t="shared" si="3"/>
        <v>1858943580.0233002</v>
      </c>
      <c r="K42" s="77">
        <v>250230256.86000001</v>
      </c>
      <c r="L42" s="77">
        <v>2026491297.8831999</v>
      </c>
      <c r="M42" s="77">
        <v>152137835.68830001</v>
      </c>
      <c r="N42" s="77">
        <v>138713583.78799999</v>
      </c>
      <c r="O42" s="77">
        <v>0</v>
      </c>
      <c r="P42" s="77">
        <f t="shared" si="4"/>
        <v>138713583.78799999</v>
      </c>
      <c r="Q42" s="77">
        <v>2990021201.0981002</v>
      </c>
      <c r="R42" s="89">
        <v>0</v>
      </c>
      <c r="S42" s="77">
        <f t="shared" si="5"/>
        <v>2990021201.0981002</v>
      </c>
      <c r="T42" s="89">
        <f t="shared" si="0"/>
        <v>8289974257.2509003</v>
      </c>
      <c r="U42" s="90">
        <f t="shared" si="1"/>
        <v>7416537755.3409004</v>
      </c>
      <c r="V42" s="74">
        <v>33</v>
      </c>
      <c r="AI42" s="69">
        <v>0</v>
      </c>
    </row>
    <row r="43" spans="1:35" ht="30" customHeight="1">
      <c r="A43" s="74">
        <v>34</v>
      </c>
      <c r="B43" s="75" t="s">
        <v>124</v>
      </c>
      <c r="C43" s="79">
        <v>16</v>
      </c>
      <c r="D43" s="77">
        <v>2388214352.9505</v>
      </c>
      <c r="E43" s="77">
        <v>0</v>
      </c>
      <c r="F43" s="78">
        <f t="shared" si="2"/>
        <v>2388214352.9505</v>
      </c>
      <c r="G43" s="77">
        <v>109030571.81999999</v>
      </c>
      <c r="H43" s="77">
        <v>0</v>
      </c>
      <c r="I43" s="86">
        <f>184493971.73-H43-G43</f>
        <v>75463399.909999996</v>
      </c>
      <c r="J43" s="77">
        <f t="shared" si="3"/>
        <v>2203720381.2205</v>
      </c>
      <c r="K43" s="77">
        <v>218711699.34999999</v>
      </c>
      <c r="L43" s="77">
        <v>1771238063.003</v>
      </c>
      <c r="M43" s="77">
        <v>129568718.44499999</v>
      </c>
      <c r="N43" s="77">
        <v>121241467.80410001</v>
      </c>
      <c r="O43" s="77">
        <v>0</v>
      </c>
      <c r="P43" s="77">
        <f t="shared" si="4"/>
        <v>121241467.80410001</v>
      </c>
      <c r="Q43" s="77">
        <v>2607994661.4696999</v>
      </c>
      <c r="R43" s="89">
        <v>0</v>
      </c>
      <c r="S43" s="77">
        <f t="shared" si="5"/>
        <v>2607994661.4696999</v>
      </c>
      <c r="T43" s="89">
        <f t="shared" si="0"/>
        <v>7236968963.0222998</v>
      </c>
      <c r="U43" s="90">
        <f t="shared" si="1"/>
        <v>7052474991.2922993</v>
      </c>
      <c r="V43" s="74">
        <v>34</v>
      </c>
      <c r="AI43" s="69">
        <v>0</v>
      </c>
    </row>
    <row r="44" spans="1:35" ht="30" customHeight="1">
      <c r="A44" s="74">
        <v>35</v>
      </c>
      <c r="B44" s="75" t="s">
        <v>125</v>
      </c>
      <c r="C44" s="79">
        <v>17</v>
      </c>
      <c r="D44" s="77">
        <v>2461942424.0356002</v>
      </c>
      <c r="E44" s="77">
        <v>0</v>
      </c>
      <c r="F44" s="78">
        <f t="shared" si="2"/>
        <v>2461942424.0356002</v>
      </c>
      <c r="G44" s="77">
        <v>51817736.950000003</v>
      </c>
      <c r="H44" s="77">
        <v>0</v>
      </c>
      <c r="I44" s="86">
        <f>493682611.36-H44-G44</f>
        <v>441864874.41000003</v>
      </c>
      <c r="J44" s="77">
        <f t="shared" si="3"/>
        <v>1968259812.6756003</v>
      </c>
      <c r="K44" s="77">
        <v>225463686.12</v>
      </c>
      <c r="L44" s="77">
        <v>1825919070.0314</v>
      </c>
      <c r="M44" s="77">
        <v>129864431.05159999</v>
      </c>
      <c r="N44" s="77">
        <v>124984389.6057</v>
      </c>
      <c r="O44" s="77">
        <v>0</v>
      </c>
      <c r="P44" s="77">
        <f t="shared" si="4"/>
        <v>124984389.6057</v>
      </c>
      <c r="Q44" s="77">
        <v>2700034308.0088</v>
      </c>
      <c r="R44" s="89">
        <v>0</v>
      </c>
      <c r="S44" s="77">
        <f t="shared" si="5"/>
        <v>2700034308.0088</v>
      </c>
      <c r="T44" s="89">
        <f t="shared" si="0"/>
        <v>7468208308.8530998</v>
      </c>
      <c r="U44" s="90">
        <f t="shared" si="1"/>
        <v>6974525697.4931011</v>
      </c>
      <c r="V44" s="74">
        <v>35</v>
      </c>
      <c r="AI44" s="69">
        <v>0</v>
      </c>
    </row>
    <row r="45" spans="1:35" ht="30" customHeight="1">
      <c r="A45" s="74">
        <v>36</v>
      </c>
      <c r="B45" s="75" t="s">
        <v>126</v>
      </c>
      <c r="C45" s="79">
        <v>14</v>
      </c>
      <c r="D45" s="77">
        <v>2467185642.5247002</v>
      </c>
      <c r="E45" s="77">
        <v>0</v>
      </c>
      <c r="F45" s="78">
        <f t="shared" si="2"/>
        <v>2467185642.5247002</v>
      </c>
      <c r="G45" s="77">
        <v>66458327.479999997</v>
      </c>
      <c r="H45" s="77">
        <v>422213140</v>
      </c>
      <c r="I45" s="86">
        <f>763087621.7-H45-G45</f>
        <v>274416154.22000003</v>
      </c>
      <c r="J45" s="77">
        <f t="shared" si="3"/>
        <v>1704098020.8247001</v>
      </c>
      <c r="K45" s="77">
        <v>225943857.94</v>
      </c>
      <c r="L45" s="77">
        <v>1829807744.4918001</v>
      </c>
      <c r="M45" s="77">
        <v>141137754.79530001</v>
      </c>
      <c r="N45" s="77">
        <v>125250569.86499999</v>
      </c>
      <c r="O45" s="77">
        <v>0</v>
      </c>
      <c r="P45" s="77">
        <f t="shared" si="4"/>
        <v>125250569.86499999</v>
      </c>
      <c r="Q45" s="77">
        <v>2851441291.8930001</v>
      </c>
      <c r="R45" s="89">
        <v>0</v>
      </c>
      <c r="S45" s="77">
        <f t="shared" si="5"/>
        <v>2851441291.8930001</v>
      </c>
      <c r="T45" s="89">
        <f t="shared" si="0"/>
        <v>7640766861.5098</v>
      </c>
      <c r="U45" s="90">
        <f t="shared" si="1"/>
        <v>6877679239.8098001</v>
      </c>
      <c r="V45" s="74">
        <v>36</v>
      </c>
      <c r="AI45" s="69">
        <v>0</v>
      </c>
    </row>
    <row r="46" spans="1:35" ht="30" customHeight="1">
      <c r="A46" s="74">
        <v>37</v>
      </c>
      <c r="B46" s="75" t="s">
        <v>127</v>
      </c>
      <c r="C46" s="79"/>
      <c r="D46" s="77">
        <v>0</v>
      </c>
      <c r="E46" s="77">
        <v>123374640.04279999</v>
      </c>
      <c r="F46" s="78">
        <f t="shared" si="2"/>
        <v>123374640.04279999</v>
      </c>
      <c r="G46" s="77">
        <v>0</v>
      </c>
      <c r="H46" s="77">
        <v>0</v>
      </c>
      <c r="I46" s="77">
        <v>0</v>
      </c>
      <c r="J46" s="77">
        <f t="shared" si="3"/>
        <v>123374640.04279999</v>
      </c>
      <c r="K46" s="77">
        <v>0</v>
      </c>
      <c r="L46" s="77">
        <v>28914009.82</v>
      </c>
      <c r="M46" s="77">
        <v>0</v>
      </c>
      <c r="N46" s="77"/>
      <c r="O46" s="77"/>
      <c r="P46" s="77"/>
      <c r="Q46" s="77">
        <v>0</v>
      </c>
      <c r="R46" s="92"/>
      <c r="S46" s="77"/>
      <c r="T46" s="89">
        <f t="shared" si="0"/>
        <v>152288649.8628</v>
      </c>
      <c r="U46" s="90">
        <f t="shared" si="1"/>
        <v>152288649.8628</v>
      </c>
      <c r="V46" s="74">
        <v>37</v>
      </c>
      <c r="AI46" s="69"/>
    </row>
    <row r="47" spans="1:35" ht="30" customHeight="1">
      <c r="A47" s="74"/>
      <c r="B47" s="146" t="s">
        <v>28</v>
      </c>
      <c r="C47" s="146"/>
      <c r="D47" s="81">
        <f>SUM(D10:D46)</f>
        <v>94015436390.360321</v>
      </c>
      <c r="E47" s="81">
        <f>SUM(E10:E46)</f>
        <v>35821757804.995506</v>
      </c>
      <c r="F47" s="81">
        <f t="shared" ref="F47:U47" si="11">SUM(F10:F46)</f>
        <v>129837194195.3558</v>
      </c>
      <c r="G47" s="81">
        <f t="shared" si="11"/>
        <v>9878313886.1299992</v>
      </c>
      <c r="H47" s="81">
        <f t="shared" si="11"/>
        <v>7571640941.3649998</v>
      </c>
      <c r="I47" s="81">
        <f t="shared" si="11"/>
        <v>11856123826.514999</v>
      </c>
      <c r="J47" s="81">
        <f t="shared" si="11"/>
        <v>100531115541.34583</v>
      </c>
      <c r="K47" s="81">
        <f t="shared" si="11"/>
        <v>13558111204.030001</v>
      </c>
      <c r="L47" s="81">
        <f t="shared" si="11"/>
        <v>85450477122.916611</v>
      </c>
      <c r="M47" s="81">
        <f t="shared" si="11"/>
        <v>6419704902.1800003</v>
      </c>
      <c r="N47" s="81">
        <f t="shared" si="11"/>
        <v>4772841889.4217005</v>
      </c>
      <c r="O47" s="81">
        <f t="shared" si="11"/>
        <v>958658503.40830004</v>
      </c>
      <c r="P47" s="81">
        <f t="shared" si="11"/>
        <v>3814183386.0134006</v>
      </c>
      <c r="Q47" s="81">
        <f t="shared" si="11"/>
        <v>135973508383.2851</v>
      </c>
      <c r="R47" s="81">
        <f t="shared" si="11"/>
        <v>8717853446.5</v>
      </c>
      <c r="S47" s="81">
        <f t="shared" si="11"/>
        <v>127255654936.7851</v>
      </c>
      <c r="T47" s="81">
        <f t="shared" si="11"/>
        <v>376011837697.18921</v>
      </c>
      <c r="U47" s="81">
        <f t="shared" si="11"/>
        <v>337029247093.27081</v>
      </c>
      <c r="V47" s="81"/>
    </row>
    <row r="48" spans="1:35">
      <c r="B48" s="82"/>
      <c r="C48" s="60"/>
      <c r="D48" s="61"/>
      <c r="E48" s="83"/>
      <c r="F48" s="60"/>
      <c r="G48" s="61"/>
      <c r="H48" s="61"/>
      <c r="I48" s="61"/>
      <c r="J48" s="87"/>
      <c r="K48" s="88"/>
      <c r="L48" s="88"/>
      <c r="M48" s="88"/>
      <c r="N48" s="83"/>
      <c r="O48" s="83"/>
      <c r="P48" s="83"/>
      <c r="Q48" s="83"/>
      <c r="R48" s="83"/>
      <c r="S48" s="83"/>
      <c r="T48" s="69"/>
    </row>
    <row r="49" spans="1:21">
      <c r="B49" s="60"/>
      <c r="C49" s="60"/>
      <c r="D49" s="60"/>
      <c r="E49" s="60"/>
      <c r="F49" s="60"/>
      <c r="G49" s="60"/>
      <c r="H49" s="60"/>
      <c r="I49" s="61"/>
      <c r="J49" s="61"/>
      <c r="K49" s="61"/>
      <c r="L49" s="61">
        <f>4948215767.89+8848323309.75</f>
        <v>13796539077.639999</v>
      </c>
      <c r="M49" s="61"/>
      <c r="N49" s="82"/>
      <c r="O49" s="82"/>
      <c r="P49" s="82"/>
      <c r="Q49" s="82"/>
      <c r="R49" s="82"/>
      <c r="S49" s="82"/>
    </row>
    <row r="50" spans="1:21">
      <c r="I50" s="69"/>
      <c r="J50" s="63"/>
      <c r="K50" s="63"/>
      <c r="L50" s="63"/>
      <c r="M50" s="63"/>
      <c r="U50" s="69"/>
    </row>
    <row r="51" spans="1:21">
      <c r="C51" s="84"/>
      <c r="E51" s="69"/>
      <c r="I51" s="69"/>
      <c r="J51" s="66"/>
      <c r="K51" s="66"/>
      <c r="L51" s="66"/>
      <c r="M51" s="66"/>
      <c r="U51" s="69"/>
    </row>
    <row r="52" spans="1:21">
      <c r="C52" s="84"/>
      <c r="J52" s="69"/>
      <c r="K52" s="69"/>
      <c r="L52" s="69"/>
      <c r="M52" s="69"/>
    </row>
    <row r="55" spans="1:21" ht="21">
      <c r="A55" s="85" t="s">
        <v>61</v>
      </c>
    </row>
  </sheetData>
  <mergeCells count="26">
    <mergeCell ref="T7:T8"/>
    <mergeCell ref="U7:U8"/>
    <mergeCell ref="V7:V8"/>
    <mergeCell ref="O7:O8"/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G7:I7"/>
    <mergeCell ref="B47:C47"/>
    <mergeCell ref="A7:A8"/>
    <mergeCell ref="B7:B8"/>
    <mergeCell ref="C7:C8"/>
    <mergeCell ref="D7:D8"/>
    <mergeCell ref="E7:E8"/>
    <mergeCell ref="F7:F8"/>
    <mergeCell ref="A1:V1"/>
    <mergeCell ref="A2:V2"/>
    <mergeCell ref="A3:V3"/>
    <mergeCell ref="A4:U4"/>
    <mergeCell ref="D5:U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19382-1B3E-40B6-8601-F926D3156EE8}">
  <dimension ref="A1:U37"/>
  <sheetViews>
    <sheetView tabSelected="1" workbookViewId="0">
      <pane xSplit="3" ySplit="1" topLeftCell="D2" activePane="bottomRight" state="frozen"/>
      <selection pane="topRight"/>
      <selection pane="bottomLeft"/>
      <selection pane="bottomRight" activeCell="D2" sqref="D2:H37"/>
    </sheetView>
  </sheetViews>
  <sheetFormatPr defaultColWidth="8.88671875" defaultRowHeight="13.2"/>
  <cols>
    <col min="1" max="1" width="4.109375" style="32" customWidth="1"/>
    <col min="2" max="2" width="22.44140625" style="32" customWidth="1"/>
    <col min="3" max="3" width="7.44140625" style="32" customWidth="1"/>
    <col min="4" max="5" width="25.5546875" style="32" customWidth="1"/>
    <col min="6" max="7" width="22" style="32" customWidth="1"/>
    <col min="8" max="8" width="29.44140625" style="32" customWidth="1"/>
    <col min="9" max="9" width="8.88671875" style="32"/>
    <col min="10" max="10" width="16.33203125" style="32" customWidth="1"/>
    <col min="11" max="11" width="16.88671875" style="32" customWidth="1"/>
    <col min="12" max="12" width="21" style="32" customWidth="1"/>
    <col min="13" max="13" width="8.88671875" style="32"/>
    <col min="14" max="14" width="17.44140625" style="32" customWidth="1"/>
    <col min="15" max="15" width="12.33203125" style="32" customWidth="1"/>
    <col min="16" max="16" width="17.88671875" style="32" customWidth="1"/>
    <col min="17" max="18" width="8.88671875" style="32"/>
    <col min="19" max="19" width="17.88671875" style="32" customWidth="1"/>
    <col min="20" max="20" width="16.33203125" style="32" customWidth="1"/>
    <col min="21" max="21" width="17.88671875" style="32" customWidth="1"/>
    <col min="22" max="16384" width="8.88671875" style="32"/>
  </cols>
  <sheetData>
    <row r="1" spans="1:21" ht="12.75" customHeight="1">
      <c r="A1" s="183" t="s">
        <v>21</v>
      </c>
      <c r="B1" s="183" t="s">
        <v>22</v>
      </c>
      <c r="C1" s="183" t="s">
        <v>75</v>
      </c>
      <c r="D1" s="183" t="s">
        <v>54</v>
      </c>
      <c r="E1" s="183" t="s">
        <v>962</v>
      </c>
      <c r="F1" s="183" t="s">
        <v>82</v>
      </c>
      <c r="G1" s="183" t="s">
        <v>85</v>
      </c>
      <c r="H1" s="183" t="s">
        <v>87</v>
      </c>
      <c r="I1" s="182"/>
      <c r="J1" s="182"/>
      <c r="K1" s="182"/>
      <c r="L1" s="182"/>
      <c r="M1" s="182"/>
    </row>
    <row r="2" spans="1:21" ht="30" customHeight="1">
      <c r="A2" s="74">
        <v>1</v>
      </c>
      <c r="B2" s="75" t="s">
        <v>91</v>
      </c>
      <c r="C2" s="76">
        <v>17</v>
      </c>
      <c r="D2" s="77">
        <v>2178133560.4458003</v>
      </c>
      <c r="E2" s="77">
        <v>2209653320.2434998</v>
      </c>
      <c r="F2" s="77">
        <v>58928692.451949999</v>
      </c>
      <c r="G2" s="77">
        <v>2751236894.0335999</v>
      </c>
      <c r="H2" s="90">
        <v>7197952467.1748505</v>
      </c>
      <c r="U2" s="69">
        <v>0</v>
      </c>
    </row>
    <row r="3" spans="1:21" ht="30" customHeight="1">
      <c r="A3" s="74">
        <v>2</v>
      </c>
      <c r="B3" s="75" t="s">
        <v>92</v>
      </c>
      <c r="C3" s="79">
        <v>21</v>
      </c>
      <c r="D3" s="77">
        <v>2046262112.7989001</v>
      </c>
      <c r="E3" s="77">
        <v>2204041764.7104001</v>
      </c>
      <c r="F3" s="77">
        <v>125379990.0221</v>
      </c>
      <c r="G3" s="77">
        <v>2939260842.2164001</v>
      </c>
      <c r="H3" s="90">
        <v>7314944709.7478008</v>
      </c>
      <c r="U3" s="69">
        <v>0</v>
      </c>
    </row>
    <row r="4" spans="1:21" ht="30" customHeight="1">
      <c r="A4" s="74">
        <v>3</v>
      </c>
      <c r="B4" s="75" t="s">
        <v>93</v>
      </c>
      <c r="C4" s="79">
        <v>31</v>
      </c>
      <c r="D4" s="77">
        <v>8924042572.3379002</v>
      </c>
      <c r="E4" s="77">
        <v>6523919053.0901995</v>
      </c>
      <c r="F4" s="77">
        <v>63272568.210900001</v>
      </c>
      <c r="G4" s="77">
        <v>3228978427.7567</v>
      </c>
      <c r="H4" s="90">
        <v>18740212621.395699</v>
      </c>
      <c r="U4" s="69">
        <v>0</v>
      </c>
    </row>
    <row r="5" spans="1:21" ht="30" customHeight="1">
      <c r="A5" s="74">
        <v>4</v>
      </c>
      <c r="B5" s="75" t="s">
        <v>94</v>
      </c>
      <c r="C5" s="79">
        <v>21</v>
      </c>
      <c r="D5" s="77">
        <v>2632620305.3617001</v>
      </c>
      <c r="E5" s="77">
        <v>2475955736.4082003</v>
      </c>
      <c r="F5" s="77">
        <v>125145105.37190001</v>
      </c>
      <c r="G5" s="77">
        <v>3422084956.6276002</v>
      </c>
      <c r="H5" s="90">
        <v>8655806103.7693996</v>
      </c>
      <c r="U5" s="69">
        <v>0</v>
      </c>
    </row>
    <row r="6" spans="1:21" ht="30" customHeight="1">
      <c r="A6" s="74">
        <v>5</v>
      </c>
      <c r="B6" s="75" t="s">
        <v>95</v>
      </c>
      <c r="C6" s="79">
        <v>20</v>
      </c>
      <c r="D6" s="77">
        <v>1136513156.5594003</v>
      </c>
      <c r="E6" s="77">
        <v>2635484866.4488997</v>
      </c>
      <c r="F6" s="77">
        <v>150553754.61770001</v>
      </c>
      <c r="G6" s="77">
        <v>3291890544.9998002</v>
      </c>
      <c r="H6" s="90">
        <v>7214442322.6258011</v>
      </c>
      <c r="U6" s="69">
        <v>0</v>
      </c>
    </row>
    <row r="7" spans="1:21" ht="30" customHeight="1">
      <c r="A7" s="74">
        <v>6</v>
      </c>
      <c r="B7" s="75" t="s">
        <v>96</v>
      </c>
      <c r="C7" s="79">
        <v>8</v>
      </c>
      <c r="D7" s="77">
        <v>8168401347.9954977</v>
      </c>
      <c r="E7" s="77">
        <v>5471336467.9775</v>
      </c>
      <c r="F7" s="77">
        <v>55683493.092500001</v>
      </c>
      <c r="G7" s="77">
        <v>2907951771.7662001</v>
      </c>
      <c r="H7" s="90">
        <v>16603373080.831699</v>
      </c>
      <c r="U7" s="69">
        <v>0</v>
      </c>
    </row>
    <row r="8" spans="1:21" ht="30" customHeight="1">
      <c r="A8" s="74">
        <v>7</v>
      </c>
      <c r="B8" s="75" t="s">
        <v>97</v>
      </c>
      <c r="C8" s="79">
        <v>23</v>
      </c>
      <c r="D8" s="77">
        <v>2671836784.1307998</v>
      </c>
      <c r="E8" s="77">
        <v>2478355190.2186003</v>
      </c>
      <c r="F8" s="77">
        <v>70576938.680700004</v>
      </c>
      <c r="G8" s="77">
        <v>3242625526.6637998</v>
      </c>
      <c r="H8" s="90">
        <v>8463394439.6938992</v>
      </c>
      <c r="U8" s="69">
        <v>0</v>
      </c>
    </row>
    <row r="9" spans="1:21" ht="30" customHeight="1">
      <c r="A9" s="74">
        <v>8</v>
      </c>
      <c r="B9" s="75" t="s">
        <v>98</v>
      </c>
      <c r="C9" s="79">
        <v>27</v>
      </c>
      <c r="D9" s="77">
        <v>2923379693.7712002</v>
      </c>
      <c r="E9" s="77">
        <v>2730281300.0132999</v>
      </c>
      <c r="F9" s="77">
        <v>156378266.78670001</v>
      </c>
      <c r="G9" s="77">
        <v>3180694175.2979999</v>
      </c>
      <c r="H9" s="90">
        <v>8990733435.8692017</v>
      </c>
      <c r="U9" s="69">
        <v>0</v>
      </c>
    </row>
    <row r="10" spans="1:21" ht="30" customHeight="1">
      <c r="A10" s="74">
        <v>9</v>
      </c>
      <c r="B10" s="75" t="s">
        <v>99</v>
      </c>
      <c r="C10" s="79">
        <v>18</v>
      </c>
      <c r="D10" s="77">
        <v>1477580187.8972995</v>
      </c>
      <c r="E10" s="77">
        <v>2222090259.3083</v>
      </c>
      <c r="F10" s="77">
        <v>63283358.80105</v>
      </c>
      <c r="G10" s="77">
        <v>2786169352.8295002</v>
      </c>
      <c r="H10" s="90">
        <v>6549123158.8361502</v>
      </c>
      <c r="U10" s="69">
        <v>0</v>
      </c>
    </row>
    <row r="11" spans="1:21" ht="30" customHeight="1">
      <c r="A11" s="74">
        <v>10</v>
      </c>
      <c r="B11" s="75" t="s">
        <v>100</v>
      </c>
      <c r="C11" s="79">
        <v>25</v>
      </c>
      <c r="D11" s="77">
        <v>13268808716.804201</v>
      </c>
      <c r="E11" s="77">
        <v>9513856870.2075996</v>
      </c>
      <c r="F11" s="77">
        <v>63898534.39835</v>
      </c>
      <c r="G11" s="77">
        <v>3555589432.4239001</v>
      </c>
      <c r="H11" s="90">
        <v>26402153553.834049</v>
      </c>
      <c r="U11" s="69">
        <v>0</v>
      </c>
    </row>
    <row r="12" spans="1:21" ht="30" customHeight="1">
      <c r="A12" s="74">
        <v>11</v>
      </c>
      <c r="B12" s="75" t="s">
        <v>101</v>
      </c>
      <c r="C12" s="79">
        <v>13</v>
      </c>
      <c r="D12" s="77">
        <v>1614975505.5618</v>
      </c>
      <c r="E12" s="77">
        <v>1976514931.0021</v>
      </c>
      <c r="F12" s="77">
        <v>112603502.73469999</v>
      </c>
      <c r="G12" s="77">
        <v>2569962138.9299002</v>
      </c>
      <c r="H12" s="90">
        <v>6274056078.2285004</v>
      </c>
      <c r="U12" s="69">
        <v>0</v>
      </c>
    </row>
    <row r="13" spans="1:21" ht="30" customHeight="1">
      <c r="A13" s="74">
        <v>12</v>
      </c>
      <c r="B13" s="75" t="s">
        <v>102</v>
      </c>
      <c r="C13" s="79">
        <v>18</v>
      </c>
      <c r="D13" s="77">
        <v>2964203510.1363001</v>
      </c>
      <c r="E13" s="77">
        <v>2798704634.8424997</v>
      </c>
      <c r="F13" s="77">
        <v>58844353.629799999</v>
      </c>
      <c r="G13" s="77">
        <v>3089474601.0727</v>
      </c>
      <c r="H13" s="90">
        <v>8911227099.6813011</v>
      </c>
      <c r="U13" s="69">
        <v>0</v>
      </c>
    </row>
    <row r="14" spans="1:21" ht="30" customHeight="1">
      <c r="A14" s="74">
        <v>13</v>
      </c>
      <c r="B14" s="75" t="s">
        <v>103</v>
      </c>
      <c r="C14" s="79">
        <v>16</v>
      </c>
      <c r="D14" s="77">
        <v>1473438308.0193</v>
      </c>
      <c r="E14" s="77">
        <v>1982423732.4084997</v>
      </c>
      <c r="F14" s="77">
        <v>112539961.2375</v>
      </c>
      <c r="G14" s="77">
        <v>2713135298.8305001</v>
      </c>
      <c r="H14" s="90">
        <v>6281537300.4958</v>
      </c>
      <c r="U14" s="69">
        <v>0</v>
      </c>
    </row>
    <row r="15" spans="1:21" ht="30" customHeight="1">
      <c r="A15" s="74">
        <v>14</v>
      </c>
      <c r="B15" s="75" t="s">
        <v>104</v>
      </c>
      <c r="C15" s="79">
        <v>17</v>
      </c>
      <c r="D15" s="77">
        <v>2229996670.0197001</v>
      </c>
      <c r="E15" s="77">
        <v>2244239205.6908002</v>
      </c>
      <c r="F15" s="77">
        <v>126577641.1665</v>
      </c>
      <c r="G15" s="77">
        <v>2977651431.7919002</v>
      </c>
      <c r="H15" s="90">
        <v>7578464948.6688995</v>
      </c>
      <c r="U15" s="69">
        <v>0</v>
      </c>
    </row>
    <row r="16" spans="1:21" ht="30" customHeight="1">
      <c r="A16" s="74">
        <v>15</v>
      </c>
      <c r="B16" s="75" t="s">
        <v>105</v>
      </c>
      <c r="C16" s="79">
        <v>11</v>
      </c>
      <c r="D16" s="77">
        <v>960670538.04620039</v>
      </c>
      <c r="E16" s="77">
        <v>2075337472.6903</v>
      </c>
      <c r="F16" s="77">
        <v>118553862.4453</v>
      </c>
      <c r="G16" s="77">
        <v>2749748739.9323001</v>
      </c>
      <c r="H16" s="90">
        <v>5904310613.1141014</v>
      </c>
      <c r="U16" s="69">
        <v>0</v>
      </c>
    </row>
    <row r="17" spans="1:21" ht="30" customHeight="1">
      <c r="A17" s="74">
        <v>16</v>
      </c>
      <c r="B17" s="75" t="s">
        <v>106</v>
      </c>
      <c r="C17" s="79">
        <v>27</v>
      </c>
      <c r="D17" s="77">
        <v>1685942676.5648999</v>
      </c>
      <c r="E17" s="77">
        <v>2577529928.7439003</v>
      </c>
      <c r="F17" s="77">
        <v>65431322.532350004</v>
      </c>
      <c r="G17" s="77">
        <v>3078167947.8709002</v>
      </c>
      <c r="H17" s="90">
        <v>7407071875.7120504</v>
      </c>
      <c r="U17" s="69">
        <v>0</v>
      </c>
    </row>
    <row r="18" spans="1:21" ht="30" customHeight="1">
      <c r="A18" s="74">
        <v>17</v>
      </c>
      <c r="B18" s="75" t="s">
        <v>107</v>
      </c>
      <c r="C18" s="79">
        <v>27</v>
      </c>
      <c r="D18" s="77">
        <v>2632372719.7267003</v>
      </c>
      <c r="E18" s="77">
        <v>2466805975.1701999</v>
      </c>
      <c r="F18" s="77">
        <v>140754914.1309</v>
      </c>
      <c r="G18" s="77">
        <v>3331176520.0054002</v>
      </c>
      <c r="H18" s="90">
        <v>8571110129.0332012</v>
      </c>
      <c r="U18" s="69">
        <v>0</v>
      </c>
    </row>
    <row r="19" spans="1:21" ht="30" customHeight="1">
      <c r="A19" s="74">
        <v>18</v>
      </c>
      <c r="B19" s="75" t="s">
        <v>108</v>
      </c>
      <c r="C19" s="79">
        <v>23</v>
      </c>
      <c r="D19" s="77">
        <v>1322665304.5416</v>
      </c>
      <c r="E19" s="77">
        <v>2918594277.1928997</v>
      </c>
      <c r="F19" s="77">
        <v>164910753.1726</v>
      </c>
      <c r="G19" s="77">
        <v>3869906183.0934</v>
      </c>
      <c r="H19" s="90">
        <v>8276076518.0004997</v>
      </c>
      <c r="U19" s="69">
        <v>0</v>
      </c>
    </row>
    <row r="20" spans="1:21" ht="30" customHeight="1">
      <c r="A20" s="74">
        <v>19</v>
      </c>
      <c r="B20" s="75" t="s">
        <v>109</v>
      </c>
      <c r="C20" s="79">
        <v>44</v>
      </c>
      <c r="D20" s="77">
        <v>2968659499.6255999</v>
      </c>
      <c r="E20" s="77">
        <v>3548549735.112</v>
      </c>
      <c r="F20" s="77">
        <v>199642826.20750001</v>
      </c>
      <c r="G20" s="77">
        <v>5256961453.6077995</v>
      </c>
      <c r="H20" s="90">
        <v>11973813514.5529</v>
      </c>
      <c r="U20" s="69">
        <v>0</v>
      </c>
    </row>
    <row r="21" spans="1:21" ht="30" customHeight="1">
      <c r="A21" s="74">
        <v>20</v>
      </c>
      <c r="B21" s="75" t="s">
        <v>110</v>
      </c>
      <c r="C21" s="79">
        <v>34</v>
      </c>
      <c r="D21" s="77">
        <v>1988824013.7015998</v>
      </c>
      <c r="E21" s="77">
        <v>2724257154.3593001</v>
      </c>
      <c r="F21" s="77">
        <v>154717508.48449999</v>
      </c>
      <c r="G21" s="77">
        <v>3615492302.4061999</v>
      </c>
      <c r="H21" s="90">
        <v>8483290978.9515991</v>
      </c>
      <c r="U21" s="69">
        <v>0</v>
      </c>
    </row>
    <row r="22" spans="1:21" ht="30" customHeight="1">
      <c r="A22" s="74">
        <v>21</v>
      </c>
      <c r="B22" s="75" t="s">
        <v>111</v>
      </c>
      <c r="C22" s="79">
        <v>21</v>
      </c>
      <c r="D22" s="77">
        <v>2401334662.2523999</v>
      </c>
      <c r="E22" s="77">
        <v>2323803076.0790997</v>
      </c>
      <c r="F22" s="77">
        <v>66451555.844750002</v>
      </c>
      <c r="G22" s="77">
        <v>2861355617.1194</v>
      </c>
      <c r="H22" s="90">
        <v>7652944911.2956505</v>
      </c>
      <c r="U22" s="69">
        <v>0</v>
      </c>
    </row>
    <row r="23" spans="1:21" ht="30" customHeight="1">
      <c r="A23" s="74">
        <v>22</v>
      </c>
      <c r="B23" s="75" t="s">
        <v>112</v>
      </c>
      <c r="C23" s="79">
        <v>21</v>
      </c>
      <c r="D23" s="77">
        <v>1923528431.2276001</v>
      </c>
      <c r="E23" s="77">
        <v>2433151662.0952001</v>
      </c>
      <c r="F23" s="77">
        <v>69554717.880500004</v>
      </c>
      <c r="G23" s="77">
        <v>2976349577.6912999</v>
      </c>
      <c r="H23" s="90">
        <v>7402584388.8945999</v>
      </c>
      <c r="U23" s="69">
        <v>0</v>
      </c>
    </row>
    <row r="24" spans="1:21" ht="30" customHeight="1">
      <c r="A24" s="74">
        <v>23</v>
      </c>
      <c r="B24" s="75" t="s">
        <v>113</v>
      </c>
      <c r="C24" s="79">
        <v>16</v>
      </c>
      <c r="D24" s="77">
        <v>1533041459.8857999</v>
      </c>
      <c r="E24" s="77">
        <v>1983886721.7927997</v>
      </c>
      <c r="F24" s="77">
        <v>56019107.299400002</v>
      </c>
      <c r="G24" s="77">
        <v>2684663670.7302999</v>
      </c>
      <c r="H24" s="90">
        <v>6257610959.7082996</v>
      </c>
      <c r="U24" s="69">
        <v>0</v>
      </c>
    </row>
    <row r="25" spans="1:21" ht="30" customHeight="1">
      <c r="A25" s="74">
        <v>24</v>
      </c>
      <c r="B25" s="75" t="s">
        <v>114</v>
      </c>
      <c r="C25" s="79">
        <v>20</v>
      </c>
      <c r="D25" s="77">
        <v>683620356.2366004</v>
      </c>
      <c r="E25" s="77">
        <v>3387213743.4701996</v>
      </c>
      <c r="F25" s="77">
        <v>168611318.15180001</v>
      </c>
      <c r="G25" s="77">
        <v>10093499518.464001</v>
      </c>
      <c r="H25" s="90">
        <v>14332944936.322601</v>
      </c>
      <c r="U25" s="69">
        <v>0</v>
      </c>
    </row>
    <row r="26" spans="1:21" ht="30" customHeight="1">
      <c r="A26" s="74">
        <v>25</v>
      </c>
      <c r="B26" s="75" t="s">
        <v>115</v>
      </c>
      <c r="C26" s="79">
        <v>13</v>
      </c>
      <c r="D26" s="77">
        <v>2085943118.1040001</v>
      </c>
      <c r="E26" s="77">
        <v>2035085580.9329002</v>
      </c>
      <c r="F26" s="77">
        <v>116071831.06569999</v>
      </c>
      <c r="G26" s="77">
        <v>2471956509.0056</v>
      </c>
      <c r="H26" s="90">
        <v>6709057039.1082001</v>
      </c>
      <c r="U26" s="69">
        <v>0</v>
      </c>
    </row>
    <row r="27" spans="1:21" ht="30" customHeight="1">
      <c r="A27" s="74">
        <v>26</v>
      </c>
      <c r="B27" s="75" t="s">
        <v>116</v>
      </c>
      <c r="C27" s="79">
        <v>25</v>
      </c>
      <c r="D27" s="77">
        <v>1756074560.9365001</v>
      </c>
      <c r="E27" s="77">
        <v>2610319704.5257006</v>
      </c>
      <c r="F27" s="77">
        <v>74544549.507400006</v>
      </c>
      <c r="G27" s="77">
        <v>3281261005.0630999</v>
      </c>
      <c r="H27" s="90">
        <v>7722199820.0326996</v>
      </c>
      <c r="U27" s="69">
        <v>0</v>
      </c>
    </row>
    <row r="28" spans="1:21" ht="30" customHeight="1">
      <c r="A28" s="74">
        <v>27</v>
      </c>
      <c r="B28" s="75" t="s">
        <v>117</v>
      </c>
      <c r="C28" s="79">
        <v>20</v>
      </c>
      <c r="D28" s="77">
        <v>1235697770.8082001</v>
      </c>
      <c r="E28" s="77">
        <v>2118526813.0339003</v>
      </c>
      <c r="F28" s="77">
        <v>116933896.75740001</v>
      </c>
      <c r="G28" s="77">
        <v>3208380848.3850002</v>
      </c>
      <c r="H28" s="90">
        <v>6679539328.9845009</v>
      </c>
      <c r="U28" s="69">
        <v>0</v>
      </c>
    </row>
    <row r="29" spans="1:21" ht="30" customHeight="1">
      <c r="A29" s="74">
        <v>28</v>
      </c>
      <c r="B29" s="75" t="s">
        <v>118</v>
      </c>
      <c r="C29" s="79">
        <v>18</v>
      </c>
      <c r="D29" s="77">
        <v>2694030747.4692001</v>
      </c>
      <c r="E29" s="77">
        <v>2828629693.7893</v>
      </c>
      <c r="F29" s="77">
        <v>58582777.951449998</v>
      </c>
      <c r="G29" s="77">
        <v>3109283219.4225998</v>
      </c>
      <c r="H29" s="90">
        <v>8690526438.6325493</v>
      </c>
      <c r="U29" s="69">
        <v>0</v>
      </c>
    </row>
    <row r="30" spans="1:21" ht="30" customHeight="1">
      <c r="A30" s="74">
        <v>29</v>
      </c>
      <c r="B30" s="75" t="s">
        <v>119</v>
      </c>
      <c r="C30" s="79">
        <v>30</v>
      </c>
      <c r="D30" s="77">
        <v>1915191213.3508997</v>
      </c>
      <c r="E30" s="77">
        <v>2047742451.6901999</v>
      </c>
      <c r="F30" s="77">
        <v>114790266.0068</v>
      </c>
      <c r="G30" s="77">
        <v>2985176463.2377</v>
      </c>
      <c r="H30" s="90">
        <v>7062900394.2855997</v>
      </c>
      <c r="U30" s="69">
        <v>0</v>
      </c>
    </row>
    <row r="31" spans="1:21" ht="30" customHeight="1">
      <c r="A31" s="74">
        <v>30</v>
      </c>
      <c r="B31" s="75" t="s">
        <v>120</v>
      </c>
      <c r="C31" s="79">
        <v>33</v>
      </c>
      <c r="D31" s="77">
        <v>1106267941.6720996</v>
      </c>
      <c r="E31" s="77">
        <v>2547976794.1806998</v>
      </c>
      <c r="F31" s="77">
        <v>141169473.18270001</v>
      </c>
      <c r="G31" s="77">
        <v>5523852645.9076996</v>
      </c>
      <c r="H31" s="90">
        <v>9319266854.9431992</v>
      </c>
      <c r="U31" s="69">
        <v>0</v>
      </c>
    </row>
    <row r="32" spans="1:21" ht="30" customHeight="1">
      <c r="A32" s="74">
        <v>31</v>
      </c>
      <c r="B32" s="75" t="s">
        <v>121</v>
      </c>
      <c r="C32" s="79">
        <v>17</v>
      </c>
      <c r="D32" s="77">
        <v>1167332192.5135</v>
      </c>
      <c r="E32" s="77">
        <v>2309991604.5973001</v>
      </c>
      <c r="F32" s="77">
        <v>65716715.8094</v>
      </c>
      <c r="G32" s="77">
        <v>2934844576.5440001</v>
      </c>
      <c r="H32" s="90">
        <v>6477885089.4642</v>
      </c>
      <c r="U32" s="69">
        <v>0</v>
      </c>
    </row>
    <row r="33" spans="1:21" ht="30" customHeight="1">
      <c r="A33" s="74">
        <v>32</v>
      </c>
      <c r="B33" s="75" t="s">
        <v>122</v>
      </c>
      <c r="C33" s="79">
        <v>23</v>
      </c>
      <c r="D33" s="77">
        <v>8901329468.0557003</v>
      </c>
      <c r="E33" s="77">
        <v>6068605081.6206999</v>
      </c>
      <c r="F33" s="77">
        <v>67869817.3178</v>
      </c>
      <c r="G33" s="77">
        <v>9417381280.5883007</v>
      </c>
      <c r="H33" s="90">
        <v>24455185647.582504</v>
      </c>
      <c r="U33" s="69">
        <v>0</v>
      </c>
    </row>
    <row r="34" spans="1:21" ht="30" customHeight="1">
      <c r="A34" s="74">
        <v>33</v>
      </c>
      <c r="B34" s="75" t="s">
        <v>123</v>
      </c>
      <c r="C34" s="79">
        <v>23</v>
      </c>
      <c r="D34" s="77">
        <v>1858943580.0233002</v>
      </c>
      <c r="E34" s="77">
        <v>2428859390.4315</v>
      </c>
      <c r="F34" s="77">
        <v>138713583.78799999</v>
      </c>
      <c r="G34" s="77">
        <v>2990021201.0981002</v>
      </c>
      <c r="H34" s="90">
        <v>7416537755.3409004</v>
      </c>
      <c r="U34" s="69">
        <v>0</v>
      </c>
    </row>
    <row r="35" spans="1:21" ht="30" customHeight="1">
      <c r="A35" s="74">
        <v>34</v>
      </c>
      <c r="B35" s="75" t="s">
        <v>124</v>
      </c>
      <c r="C35" s="79">
        <v>16</v>
      </c>
      <c r="D35" s="77">
        <v>2203720381.2205</v>
      </c>
      <c r="E35" s="77">
        <v>2119518480.7979999</v>
      </c>
      <c r="F35" s="77">
        <v>121241467.80410001</v>
      </c>
      <c r="G35" s="77">
        <v>2607994661.4696999</v>
      </c>
      <c r="H35" s="90">
        <v>7052474991.2922993</v>
      </c>
      <c r="U35" s="69">
        <v>0</v>
      </c>
    </row>
    <row r="36" spans="1:21" ht="30" customHeight="1">
      <c r="A36" s="74">
        <v>35</v>
      </c>
      <c r="B36" s="75" t="s">
        <v>125</v>
      </c>
      <c r="C36" s="79">
        <v>17</v>
      </c>
      <c r="D36" s="77">
        <v>1968259812.6756003</v>
      </c>
      <c r="E36" s="77">
        <v>2181247187.2030001</v>
      </c>
      <c r="F36" s="77">
        <v>124984389.6057</v>
      </c>
      <c r="G36" s="77">
        <v>2700034308.0088</v>
      </c>
      <c r="H36" s="90">
        <v>6974525697.4931011</v>
      </c>
      <c r="U36" s="69">
        <v>0</v>
      </c>
    </row>
    <row r="37" spans="1:21" ht="30" customHeight="1">
      <c r="A37" s="74">
        <v>36</v>
      </c>
      <c r="B37" s="75" t="s">
        <v>126</v>
      </c>
      <c r="C37" s="79">
        <v>14</v>
      </c>
      <c r="D37" s="77">
        <v>1704098020.8247001</v>
      </c>
      <c r="E37" s="77">
        <v>2196889357.2271004</v>
      </c>
      <c r="F37" s="77">
        <v>125250569.86499999</v>
      </c>
      <c r="G37" s="77">
        <v>2851441291.8930001</v>
      </c>
      <c r="H37" s="90">
        <v>6877679239.8098001</v>
      </c>
      <c r="U37" s="69">
        <v>0</v>
      </c>
    </row>
  </sheetData>
  <sortState xmlns:xlrd2="http://schemas.microsoft.com/office/spreadsheetml/2017/richdata2" ref="A2:H55">
    <sortCondition ref="B1:B55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19"/>
  <sheetViews>
    <sheetView topLeftCell="B5" workbookViewId="0">
      <pane xSplit="2" ySplit="1" topLeftCell="D6" activePane="bottomRight" state="frozen"/>
      <selection pane="topRight"/>
      <selection pane="bottomLeft"/>
      <selection pane="bottomRight" sqref="A1:AB1"/>
    </sheetView>
  </sheetViews>
  <sheetFormatPr defaultColWidth="9.109375" defaultRowHeight="13.2"/>
  <cols>
    <col min="1" max="1" width="9.33203125" style="32" customWidth="1"/>
    <col min="2" max="2" width="13.88671875" style="33" customWidth="1"/>
    <col min="3" max="3" width="6.109375" style="32" customWidth="1"/>
    <col min="4" max="4" width="20.6640625" style="32" customWidth="1"/>
    <col min="5" max="12" width="19.88671875" style="32" customWidth="1"/>
    <col min="13" max="13" width="18.44140625" style="32" customWidth="1"/>
    <col min="14" max="14" width="19.6640625" style="32" customWidth="1"/>
    <col min="15" max="15" width="0.6640625" style="32" customWidth="1"/>
    <col min="16" max="16" width="4.6640625" style="32" customWidth="1"/>
    <col min="17" max="17" width="9.44140625" style="32" customWidth="1"/>
    <col min="18" max="18" width="17.88671875" style="33" customWidth="1"/>
    <col min="19" max="19" width="18.6640625" style="32" customWidth="1"/>
    <col min="20" max="24" width="21.88671875" style="32" customWidth="1"/>
    <col min="25" max="27" width="18.5546875" style="32" customWidth="1"/>
    <col min="28" max="28" width="22.109375" style="32" customWidth="1"/>
    <col min="29" max="29" width="20.6640625" style="32" customWidth="1"/>
    <col min="30" max="16384" width="9.109375" style="32"/>
  </cols>
  <sheetData>
    <row r="1" spans="1:29" ht="24.6">
      <c r="A1" s="139" t="s">
        <v>128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</row>
    <row r="2" spans="1:29" ht="24.6">
      <c r="A2" s="139" t="s">
        <v>68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</row>
    <row r="3" spans="1:29" ht="45" customHeight="1">
      <c r="B3" s="153" t="s">
        <v>129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</row>
    <row r="4" spans="1:29">
      <c r="O4" s="32">
        <v>0</v>
      </c>
    </row>
    <row r="5" spans="1:29" ht="61.5" customHeight="1">
      <c r="A5" s="34" t="s">
        <v>21</v>
      </c>
      <c r="B5" s="35" t="s">
        <v>130</v>
      </c>
      <c r="C5" s="26" t="s">
        <v>21</v>
      </c>
      <c r="D5" s="26" t="s">
        <v>131</v>
      </c>
      <c r="E5" s="26" t="s">
        <v>54</v>
      </c>
      <c r="F5" s="26" t="s">
        <v>132</v>
      </c>
      <c r="G5" s="26" t="s">
        <v>24</v>
      </c>
      <c r="H5" s="26" t="s">
        <v>25</v>
      </c>
      <c r="I5" s="26" t="s">
        <v>26</v>
      </c>
      <c r="J5" s="26" t="s">
        <v>133</v>
      </c>
      <c r="K5" s="26" t="s">
        <v>81</v>
      </c>
      <c r="L5" s="26" t="s">
        <v>82</v>
      </c>
      <c r="M5" s="26" t="s">
        <v>27</v>
      </c>
      <c r="N5" s="38" t="s">
        <v>134</v>
      </c>
      <c r="O5" s="44"/>
      <c r="P5" s="36"/>
      <c r="Q5" s="26" t="s">
        <v>21</v>
      </c>
      <c r="R5" s="35" t="s">
        <v>135</v>
      </c>
      <c r="S5" s="26" t="s">
        <v>131</v>
      </c>
      <c r="T5" s="26" t="s">
        <v>54</v>
      </c>
      <c r="U5" s="26" t="s">
        <v>132</v>
      </c>
      <c r="V5" s="26" t="s">
        <v>24</v>
      </c>
      <c r="W5" s="26" t="s">
        <v>25</v>
      </c>
      <c r="X5" s="26" t="s">
        <v>26</v>
      </c>
      <c r="Y5" s="26" t="s">
        <v>133</v>
      </c>
      <c r="Z5" s="26" t="s">
        <v>81</v>
      </c>
      <c r="AA5" s="26" t="s">
        <v>82</v>
      </c>
      <c r="AB5" s="26" t="s">
        <v>27</v>
      </c>
      <c r="AC5" s="26" t="s">
        <v>134</v>
      </c>
    </row>
    <row r="6" spans="1:29" ht="15.6">
      <c r="A6" s="36"/>
      <c r="B6" s="37"/>
      <c r="C6" s="36"/>
      <c r="D6" s="38"/>
      <c r="E6" s="127" t="s">
        <v>29</v>
      </c>
      <c r="F6" s="127" t="s">
        <v>29</v>
      </c>
      <c r="G6" s="7"/>
      <c r="H6" s="7"/>
      <c r="I6" s="7"/>
      <c r="J6" s="127" t="s">
        <v>29</v>
      </c>
      <c r="K6" s="127" t="s">
        <v>29</v>
      </c>
      <c r="L6" s="127" t="s">
        <v>29</v>
      </c>
      <c r="M6" s="127" t="s">
        <v>29</v>
      </c>
      <c r="N6" s="127" t="s">
        <v>29</v>
      </c>
      <c r="O6" s="44"/>
      <c r="P6" s="36"/>
      <c r="Q6" s="38"/>
      <c r="R6" s="39"/>
      <c r="S6" s="38"/>
      <c r="T6" s="127" t="s">
        <v>29</v>
      </c>
      <c r="U6" s="127" t="s">
        <v>29</v>
      </c>
      <c r="V6" s="127" t="s">
        <v>29</v>
      </c>
      <c r="W6" s="127" t="s">
        <v>29</v>
      </c>
      <c r="X6" s="127" t="s">
        <v>29</v>
      </c>
      <c r="Y6" s="127" t="s">
        <v>29</v>
      </c>
      <c r="Z6" s="127" t="s">
        <v>29</v>
      </c>
      <c r="AA6" s="127" t="s">
        <v>29</v>
      </c>
      <c r="AB6" s="127" t="s">
        <v>29</v>
      </c>
      <c r="AC6" s="127" t="s">
        <v>29</v>
      </c>
    </row>
    <row r="7" spans="1:29" ht="24.9" customHeight="1">
      <c r="A7" s="159">
        <v>1</v>
      </c>
      <c r="B7" s="160" t="s">
        <v>91</v>
      </c>
      <c r="C7" s="36">
        <v>1</v>
      </c>
      <c r="D7" s="40" t="s">
        <v>136</v>
      </c>
      <c r="E7" s="40">
        <v>76901410.818900004</v>
      </c>
      <c r="F7" s="40">
        <v>0</v>
      </c>
      <c r="G7" s="40">
        <v>7042599.9299999997</v>
      </c>
      <c r="H7" s="40">
        <v>57034539.539099999</v>
      </c>
      <c r="I7" s="40">
        <v>5126296.9072000002</v>
      </c>
      <c r="J7" s="40">
        <v>4229356.5108000003</v>
      </c>
      <c r="K7" s="40">
        <f>J7/2</f>
        <v>2114678.2554000001</v>
      </c>
      <c r="L7" s="40">
        <f t="shared" ref="L7:L23" si="0">J7-K7</f>
        <v>2114678.2554000001</v>
      </c>
      <c r="M7" s="40">
        <v>84399824.747199997</v>
      </c>
      <c r="N7" s="45">
        <f t="shared" ref="N7:N23" si="1">E7+F7+J7-K7+M7</f>
        <v>163415913.8215</v>
      </c>
      <c r="O7" s="44"/>
      <c r="P7" s="159">
        <v>19</v>
      </c>
      <c r="Q7" s="47">
        <v>26</v>
      </c>
      <c r="R7" s="163" t="s">
        <v>109</v>
      </c>
      <c r="S7" s="40" t="s">
        <v>137</v>
      </c>
      <c r="T7" s="40">
        <v>81410329.800899997</v>
      </c>
      <c r="U7" s="40">
        <f>-11651464.66</f>
        <v>-11651464.66</v>
      </c>
      <c r="V7" s="40">
        <v>7455524.9000000004</v>
      </c>
      <c r="W7" s="40">
        <v>60378614.962700002</v>
      </c>
      <c r="X7" s="40">
        <v>4749666.5209999997</v>
      </c>
      <c r="Y7" s="40">
        <v>4477334.0928999996</v>
      </c>
      <c r="Z7" s="40">
        <v>0</v>
      </c>
      <c r="AA7" s="40">
        <f t="shared" ref="AA7:AA25" si="2">Y7-Z7</f>
        <v>4477334.0928999996</v>
      </c>
      <c r="AB7" s="40">
        <v>92250470.129500002</v>
      </c>
      <c r="AC7" s="45">
        <f>T7+U7+V7+W7+X7+AA7+AB7</f>
        <v>239070475.74700001</v>
      </c>
    </row>
    <row r="8" spans="1:29" ht="24.9" customHeight="1">
      <c r="A8" s="159"/>
      <c r="B8" s="161"/>
      <c r="C8" s="36">
        <v>2</v>
      </c>
      <c r="D8" s="40" t="s">
        <v>138</v>
      </c>
      <c r="E8" s="40">
        <v>128299985.9412</v>
      </c>
      <c r="F8" s="40">
        <v>0</v>
      </c>
      <c r="G8" s="40">
        <v>11749660.539999999</v>
      </c>
      <c r="H8" s="40">
        <v>95154699.284700006</v>
      </c>
      <c r="I8" s="40">
        <v>8173318.0332000004</v>
      </c>
      <c r="J8" s="40">
        <v>7056130.3766999999</v>
      </c>
      <c r="K8" s="40">
        <f t="shared" ref="K8:K23" si="3">J8/2</f>
        <v>3528065.18835</v>
      </c>
      <c r="L8" s="40">
        <f t="shared" si="0"/>
        <v>3528065.18835</v>
      </c>
      <c r="M8" s="40">
        <v>148937705.99399999</v>
      </c>
      <c r="N8" s="45">
        <f t="shared" si="1"/>
        <v>280765757.12355</v>
      </c>
      <c r="O8" s="44"/>
      <c r="P8" s="159"/>
      <c r="Q8" s="47">
        <v>27</v>
      </c>
      <c r="R8" s="164"/>
      <c r="S8" s="40" t="s">
        <v>139</v>
      </c>
      <c r="T8" s="40">
        <v>79727879.312700003</v>
      </c>
      <c r="U8" s="40">
        <f t="shared" ref="U8:U25" si="4">-11651464.66</f>
        <v>-11651464.66</v>
      </c>
      <c r="V8" s="40">
        <v>7301446.7699999996</v>
      </c>
      <c r="W8" s="40">
        <v>59130812.251800001</v>
      </c>
      <c r="X8" s="40">
        <v>5073117.0730999997</v>
      </c>
      <c r="Y8" s="40">
        <v>4384804.1469999999</v>
      </c>
      <c r="Z8" s="40">
        <v>0</v>
      </c>
      <c r="AA8" s="40">
        <f t="shared" si="2"/>
        <v>4384804.1469999999</v>
      </c>
      <c r="AB8" s="40">
        <v>99101362.348299995</v>
      </c>
      <c r="AC8" s="45">
        <f t="shared" ref="AC8:AC71" si="5">T8+U8+V8+W8+X8+AA8+AB8</f>
        <v>243067957.24289995</v>
      </c>
    </row>
    <row r="9" spans="1:29" ht="24.9" customHeight="1">
      <c r="A9" s="159"/>
      <c r="B9" s="161"/>
      <c r="C9" s="36">
        <v>3</v>
      </c>
      <c r="D9" s="40" t="s">
        <v>140</v>
      </c>
      <c r="E9" s="40">
        <v>90273165.920000002</v>
      </c>
      <c r="F9" s="40">
        <v>0</v>
      </c>
      <c r="G9" s="40">
        <v>8267179.8300000001</v>
      </c>
      <c r="H9" s="40">
        <v>66951807.465700001</v>
      </c>
      <c r="I9" s="40">
        <v>5730357.6441000002</v>
      </c>
      <c r="J9" s="40">
        <v>4964764.5915999999</v>
      </c>
      <c r="K9" s="40">
        <f t="shared" si="3"/>
        <v>2482382.2958</v>
      </c>
      <c r="L9" s="40">
        <f t="shared" si="0"/>
        <v>2482382.2958</v>
      </c>
      <c r="M9" s="40">
        <v>97194222.453700006</v>
      </c>
      <c r="N9" s="45">
        <f t="shared" si="1"/>
        <v>189949770.66949999</v>
      </c>
      <c r="O9" s="44"/>
      <c r="P9" s="159"/>
      <c r="Q9" s="47">
        <v>28</v>
      </c>
      <c r="R9" s="164"/>
      <c r="S9" s="40" t="s">
        <v>141</v>
      </c>
      <c r="T9" s="40">
        <v>79800050.781900004</v>
      </c>
      <c r="U9" s="40">
        <f t="shared" si="4"/>
        <v>-11651464.66</v>
      </c>
      <c r="V9" s="40">
        <v>7308056.2000000002</v>
      </c>
      <c r="W9" s="40">
        <v>59184338.792800002</v>
      </c>
      <c r="X9" s="40">
        <v>4996277.9430999998</v>
      </c>
      <c r="Y9" s="40">
        <v>4388773.3772999998</v>
      </c>
      <c r="Z9" s="40">
        <v>0</v>
      </c>
      <c r="AA9" s="40">
        <f t="shared" si="2"/>
        <v>4388773.3772999998</v>
      </c>
      <c r="AB9" s="40">
        <v>97473859.798700005</v>
      </c>
      <c r="AC9" s="45">
        <f t="shared" si="5"/>
        <v>241499892.23380002</v>
      </c>
    </row>
    <row r="10" spans="1:29" ht="24.9" customHeight="1">
      <c r="A10" s="159"/>
      <c r="B10" s="161"/>
      <c r="C10" s="36">
        <v>4</v>
      </c>
      <c r="D10" s="40" t="s">
        <v>142</v>
      </c>
      <c r="E10" s="40">
        <v>91978578.959399998</v>
      </c>
      <c r="F10" s="40">
        <v>0</v>
      </c>
      <c r="G10" s="40">
        <v>8423360.8599999994</v>
      </c>
      <c r="H10" s="40">
        <v>68216640.534400001</v>
      </c>
      <c r="I10" s="40">
        <v>5941332.9693</v>
      </c>
      <c r="J10" s="40">
        <v>5058557.4148000004</v>
      </c>
      <c r="K10" s="40">
        <f t="shared" si="3"/>
        <v>2529278.7074000002</v>
      </c>
      <c r="L10" s="40">
        <f t="shared" si="0"/>
        <v>2529278.7074000002</v>
      </c>
      <c r="M10" s="40">
        <v>101662816.5059</v>
      </c>
      <c r="N10" s="45">
        <f t="shared" si="1"/>
        <v>196170674.17269999</v>
      </c>
      <c r="O10" s="44"/>
      <c r="P10" s="159"/>
      <c r="Q10" s="47">
        <v>29</v>
      </c>
      <c r="R10" s="164"/>
      <c r="S10" s="40" t="s">
        <v>143</v>
      </c>
      <c r="T10" s="40">
        <v>94576303.101400003</v>
      </c>
      <c r="U10" s="40">
        <f t="shared" si="4"/>
        <v>-11651464.66</v>
      </c>
      <c r="V10" s="40">
        <v>8661259.3800000008</v>
      </c>
      <c r="W10" s="40">
        <v>70143263.189400002</v>
      </c>
      <c r="X10" s="40">
        <v>5822418.9834000003</v>
      </c>
      <c r="Y10" s="40">
        <v>5201424.7686999999</v>
      </c>
      <c r="Z10" s="40">
        <v>0</v>
      </c>
      <c r="AA10" s="40">
        <f t="shared" si="2"/>
        <v>5201424.7686999999</v>
      </c>
      <c r="AB10" s="40">
        <v>114972062.19159999</v>
      </c>
      <c r="AC10" s="45">
        <f t="shared" si="5"/>
        <v>287725266.95449996</v>
      </c>
    </row>
    <row r="11" spans="1:29" ht="24.9" customHeight="1">
      <c r="A11" s="159"/>
      <c r="B11" s="161"/>
      <c r="C11" s="36">
        <v>5</v>
      </c>
      <c r="D11" s="40" t="s">
        <v>144</v>
      </c>
      <c r="E11" s="40">
        <v>83718520.956699997</v>
      </c>
      <c r="F11" s="40">
        <v>0</v>
      </c>
      <c r="G11" s="40">
        <v>7666908.1100000003</v>
      </c>
      <c r="H11" s="40">
        <v>62090503.188699998</v>
      </c>
      <c r="I11" s="40">
        <v>5420102.0791999996</v>
      </c>
      <c r="J11" s="40">
        <v>4604277.9643999999</v>
      </c>
      <c r="K11" s="40">
        <f t="shared" si="3"/>
        <v>2302138.9822</v>
      </c>
      <c r="L11" s="40">
        <f t="shared" si="0"/>
        <v>2302138.9822</v>
      </c>
      <c r="M11" s="40">
        <v>90622808.612100005</v>
      </c>
      <c r="N11" s="45">
        <f t="shared" si="1"/>
        <v>176643468.551</v>
      </c>
      <c r="O11" s="44"/>
      <c r="P11" s="159"/>
      <c r="Q11" s="47">
        <v>30</v>
      </c>
      <c r="R11" s="164"/>
      <c r="S11" s="40" t="s">
        <v>145</v>
      </c>
      <c r="T11" s="40">
        <v>95316171.411400005</v>
      </c>
      <c r="U11" s="40">
        <f t="shared" si="4"/>
        <v>-11651464.66</v>
      </c>
      <c r="V11" s="40">
        <v>8729016.2200000007</v>
      </c>
      <c r="W11" s="40">
        <v>70691992.372999996</v>
      </c>
      <c r="X11" s="40">
        <v>5739540.9797</v>
      </c>
      <c r="Y11" s="40">
        <v>5242115.4035</v>
      </c>
      <c r="Z11" s="40">
        <v>0</v>
      </c>
      <c r="AA11" s="40">
        <f t="shared" si="2"/>
        <v>5242115.4035</v>
      </c>
      <c r="AB11" s="40">
        <v>113216652.3848</v>
      </c>
      <c r="AC11" s="45">
        <f t="shared" si="5"/>
        <v>287284024.1124</v>
      </c>
    </row>
    <row r="12" spans="1:29" ht="24.9" customHeight="1">
      <c r="A12" s="159"/>
      <c r="B12" s="161"/>
      <c r="C12" s="36">
        <v>6</v>
      </c>
      <c r="D12" s="40" t="s">
        <v>146</v>
      </c>
      <c r="E12" s="40">
        <v>86459592.612900004</v>
      </c>
      <c r="F12" s="40">
        <v>0</v>
      </c>
      <c r="G12" s="40">
        <v>7917934.3399999999</v>
      </c>
      <c r="H12" s="40">
        <v>64123440.661499999</v>
      </c>
      <c r="I12" s="40">
        <v>5571709.5932</v>
      </c>
      <c r="J12" s="40">
        <v>4755029.0281999996</v>
      </c>
      <c r="K12" s="40">
        <f t="shared" si="3"/>
        <v>2377514.5140999998</v>
      </c>
      <c r="L12" s="40">
        <f t="shared" si="0"/>
        <v>2377514.5140999998</v>
      </c>
      <c r="M12" s="40">
        <v>93833953.965900004</v>
      </c>
      <c r="N12" s="45">
        <f t="shared" si="1"/>
        <v>182671061.09290001</v>
      </c>
      <c r="O12" s="44"/>
      <c r="P12" s="159"/>
      <c r="Q12" s="47">
        <v>31</v>
      </c>
      <c r="R12" s="164"/>
      <c r="S12" s="40" t="s">
        <v>115</v>
      </c>
      <c r="T12" s="40">
        <v>164799134.36269999</v>
      </c>
      <c r="U12" s="40">
        <f t="shared" si="4"/>
        <v>-11651464.66</v>
      </c>
      <c r="V12" s="40">
        <v>15092237.710000001</v>
      </c>
      <c r="W12" s="40">
        <v>122224581.3795</v>
      </c>
      <c r="X12" s="40">
        <v>9427154.6576000005</v>
      </c>
      <c r="Y12" s="40">
        <v>9063478.6022999994</v>
      </c>
      <c r="Z12" s="40">
        <v>0</v>
      </c>
      <c r="AA12" s="40">
        <f t="shared" si="2"/>
        <v>9063478.6022999994</v>
      </c>
      <c r="AB12" s="40">
        <v>191322698.84509999</v>
      </c>
      <c r="AC12" s="45">
        <f t="shared" si="5"/>
        <v>500277820.89719993</v>
      </c>
    </row>
    <row r="13" spans="1:29" ht="24.9" customHeight="1">
      <c r="A13" s="159"/>
      <c r="B13" s="161"/>
      <c r="C13" s="36">
        <v>7</v>
      </c>
      <c r="D13" s="40" t="s">
        <v>147</v>
      </c>
      <c r="E13" s="40">
        <v>83888962.6426</v>
      </c>
      <c r="F13" s="40">
        <v>0</v>
      </c>
      <c r="G13" s="40">
        <v>7682517.0899999999</v>
      </c>
      <c r="H13" s="40">
        <v>62216912.612999998</v>
      </c>
      <c r="I13" s="40">
        <v>5388983.0983999996</v>
      </c>
      <c r="J13" s="40">
        <v>4613651.7676999997</v>
      </c>
      <c r="K13" s="40">
        <f t="shared" si="3"/>
        <v>2306825.8838499999</v>
      </c>
      <c r="L13" s="40">
        <f t="shared" si="0"/>
        <v>2306825.8838499999</v>
      </c>
      <c r="M13" s="40">
        <v>89963688.439400002</v>
      </c>
      <c r="N13" s="45">
        <f t="shared" si="1"/>
        <v>176159476.96585</v>
      </c>
      <c r="O13" s="44"/>
      <c r="P13" s="159"/>
      <c r="Q13" s="47">
        <v>32</v>
      </c>
      <c r="R13" s="164"/>
      <c r="S13" s="40" t="s">
        <v>148</v>
      </c>
      <c r="T13" s="40">
        <v>82544247.605100006</v>
      </c>
      <c r="U13" s="40">
        <f t="shared" si="4"/>
        <v>-11651464.66</v>
      </c>
      <c r="V13" s="40">
        <v>7559368.6299999999</v>
      </c>
      <c r="W13" s="40">
        <v>61219594.070299998</v>
      </c>
      <c r="X13" s="40">
        <v>5081188.1675000004</v>
      </c>
      <c r="Y13" s="40">
        <v>4539696.3103</v>
      </c>
      <c r="Z13" s="40">
        <v>0</v>
      </c>
      <c r="AA13" s="40">
        <f t="shared" si="2"/>
        <v>4539696.3103</v>
      </c>
      <c r="AB13" s="40">
        <v>99272313.355599999</v>
      </c>
      <c r="AC13" s="45">
        <f t="shared" si="5"/>
        <v>248564943.47879997</v>
      </c>
    </row>
    <row r="14" spans="1:29" ht="24.9" customHeight="1">
      <c r="A14" s="159"/>
      <c r="B14" s="161"/>
      <c r="C14" s="36">
        <v>8</v>
      </c>
      <c r="D14" s="40" t="s">
        <v>149</v>
      </c>
      <c r="E14" s="40">
        <v>81796969.5484</v>
      </c>
      <c r="F14" s="40">
        <v>0</v>
      </c>
      <c r="G14" s="40">
        <v>7490933.21</v>
      </c>
      <c r="H14" s="40">
        <v>60665369.389399998</v>
      </c>
      <c r="I14" s="40">
        <v>5193273.5066999998</v>
      </c>
      <c r="J14" s="40">
        <v>4498598.1682000002</v>
      </c>
      <c r="K14" s="40">
        <f t="shared" si="3"/>
        <v>2249299.0841000001</v>
      </c>
      <c r="L14" s="40">
        <f t="shared" si="0"/>
        <v>2249299.0841000001</v>
      </c>
      <c r="M14" s="40">
        <v>85818432.5097</v>
      </c>
      <c r="N14" s="45">
        <f t="shared" si="1"/>
        <v>169864701.14219999</v>
      </c>
      <c r="O14" s="44"/>
      <c r="P14" s="159"/>
      <c r="Q14" s="47">
        <v>33</v>
      </c>
      <c r="R14" s="164"/>
      <c r="S14" s="40" t="s">
        <v>150</v>
      </c>
      <c r="T14" s="40">
        <v>81691652.051400006</v>
      </c>
      <c r="U14" s="40">
        <f t="shared" si="4"/>
        <v>-11651464.66</v>
      </c>
      <c r="V14" s="40">
        <v>7481288.2800000003</v>
      </c>
      <c r="W14" s="40">
        <v>60587259.834799998</v>
      </c>
      <c r="X14" s="40">
        <v>4689682.3015999999</v>
      </c>
      <c r="Y14" s="40">
        <v>4492806.0065000001</v>
      </c>
      <c r="Z14" s="40">
        <v>0</v>
      </c>
      <c r="AA14" s="40">
        <f t="shared" si="2"/>
        <v>4492806.0065000001</v>
      </c>
      <c r="AB14" s="40">
        <v>90979965.506899998</v>
      </c>
      <c r="AC14" s="45">
        <f t="shared" si="5"/>
        <v>238271189.32120001</v>
      </c>
    </row>
    <row r="15" spans="1:29" ht="24.9" customHeight="1">
      <c r="A15" s="159"/>
      <c r="B15" s="161"/>
      <c r="C15" s="36">
        <v>9</v>
      </c>
      <c r="D15" s="40" t="s">
        <v>151</v>
      </c>
      <c r="E15" s="40">
        <v>88247281.812199995</v>
      </c>
      <c r="F15" s="40">
        <v>0</v>
      </c>
      <c r="G15" s="40">
        <v>8081650.1900000004</v>
      </c>
      <c r="H15" s="40">
        <v>65449294.4947</v>
      </c>
      <c r="I15" s="40">
        <v>5669891.8558999998</v>
      </c>
      <c r="J15" s="40">
        <v>4853346.7992000002</v>
      </c>
      <c r="K15" s="40">
        <f t="shared" si="3"/>
        <v>2426673.3996000001</v>
      </c>
      <c r="L15" s="40">
        <f t="shared" si="0"/>
        <v>2426673.3996000001</v>
      </c>
      <c r="M15" s="40">
        <v>95913517.890400007</v>
      </c>
      <c r="N15" s="45">
        <f t="shared" si="1"/>
        <v>186587473.1022</v>
      </c>
      <c r="O15" s="44"/>
      <c r="P15" s="159"/>
      <c r="Q15" s="47">
        <v>34</v>
      </c>
      <c r="R15" s="164"/>
      <c r="S15" s="40" t="s">
        <v>152</v>
      </c>
      <c r="T15" s="40">
        <v>97786976.505600005</v>
      </c>
      <c r="U15" s="40">
        <f t="shared" si="4"/>
        <v>-11651464.66</v>
      </c>
      <c r="V15" s="40">
        <v>8955291.5500000007</v>
      </c>
      <c r="W15" s="40">
        <v>72524484.512500003</v>
      </c>
      <c r="X15" s="40">
        <v>5873879.4336999999</v>
      </c>
      <c r="Y15" s="40">
        <v>5378002.5806</v>
      </c>
      <c r="Z15" s="40">
        <v>0</v>
      </c>
      <c r="AA15" s="40">
        <f t="shared" si="2"/>
        <v>5378002.5806</v>
      </c>
      <c r="AB15" s="40">
        <v>116062027.8625</v>
      </c>
      <c r="AC15" s="45">
        <f t="shared" si="5"/>
        <v>294929197.78490001</v>
      </c>
    </row>
    <row r="16" spans="1:29" ht="24.9" customHeight="1">
      <c r="A16" s="159"/>
      <c r="B16" s="161"/>
      <c r="C16" s="36">
        <v>10</v>
      </c>
      <c r="D16" s="40" t="s">
        <v>153</v>
      </c>
      <c r="E16" s="40">
        <v>89553134.951800004</v>
      </c>
      <c r="F16" s="40">
        <v>0</v>
      </c>
      <c r="G16" s="40">
        <v>8201239.6799999997</v>
      </c>
      <c r="H16" s="40">
        <v>66417790.803599998</v>
      </c>
      <c r="I16" s="40">
        <v>5838546.9080999997</v>
      </c>
      <c r="J16" s="40">
        <v>4925164.9627</v>
      </c>
      <c r="K16" s="40">
        <f t="shared" si="3"/>
        <v>2462582.48135</v>
      </c>
      <c r="L16" s="40">
        <f t="shared" si="0"/>
        <v>2462582.48135</v>
      </c>
      <c r="M16" s="40">
        <v>99485741.147499993</v>
      </c>
      <c r="N16" s="45">
        <f t="shared" si="1"/>
        <v>191501458.58064997</v>
      </c>
      <c r="O16" s="44"/>
      <c r="P16" s="159"/>
      <c r="Q16" s="47">
        <v>35</v>
      </c>
      <c r="R16" s="164"/>
      <c r="S16" s="40" t="s">
        <v>154</v>
      </c>
      <c r="T16" s="40">
        <v>80683680.903899997</v>
      </c>
      <c r="U16" s="40">
        <f t="shared" si="4"/>
        <v>-11651464.66</v>
      </c>
      <c r="V16" s="40">
        <v>7388978.6900000004</v>
      </c>
      <c r="W16" s="40">
        <v>59839690.061399996</v>
      </c>
      <c r="X16" s="40">
        <v>5034649.3512000004</v>
      </c>
      <c r="Y16" s="40">
        <v>4437370.4889000002</v>
      </c>
      <c r="Z16" s="40">
        <v>0</v>
      </c>
      <c r="AA16" s="40">
        <f t="shared" si="2"/>
        <v>4437370.4889000002</v>
      </c>
      <c r="AB16" s="40">
        <v>98286591.079400003</v>
      </c>
      <c r="AC16" s="45">
        <f t="shared" si="5"/>
        <v>244019495.91480002</v>
      </c>
    </row>
    <row r="17" spans="1:29" ht="24.9" customHeight="1">
      <c r="A17" s="159"/>
      <c r="B17" s="161"/>
      <c r="C17" s="36">
        <v>11</v>
      </c>
      <c r="D17" s="40" t="s">
        <v>155</v>
      </c>
      <c r="E17" s="40">
        <v>97933516.298199996</v>
      </c>
      <c r="F17" s="40">
        <v>0</v>
      </c>
      <c r="G17" s="40">
        <v>8968711.5999999996</v>
      </c>
      <c r="H17" s="40">
        <v>72633166.908600003</v>
      </c>
      <c r="I17" s="40">
        <v>6452113.8147</v>
      </c>
      <c r="J17" s="40">
        <v>5386061.8461999996</v>
      </c>
      <c r="K17" s="40">
        <f t="shared" si="3"/>
        <v>2693030.9230999998</v>
      </c>
      <c r="L17" s="40">
        <f t="shared" si="0"/>
        <v>2693030.9230999998</v>
      </c>
      <c r="M17" s="40">
        <v>112481485.6849</v>
      </c>
      <c r="N17" s="45">
        <f t="shared" si="1"/>
        <v>213108032.90619999</v>
      </c>
      <c r="O17" s="44"/>
      <c r="P17" s="159"/>
      <c r="Q17" s="47">
        <v>36</v>
      </c>
      <c r="R17" s="164"/>
      <c r="S17" s="40" t="s">
        <v>156</v>
      </c>
      <c r="T17" s="40">
        <v>102119947.5337</v>
      </c>
      <c r="U17" s="40">
        <f t="shared" si="4"/>
        <v>-11651464.66</v>
      </c>
      <c r="V17" s="40">
        <v>9352103.2699999996</v>
      </c>
      <c r="W17" s="40">
        <v>75738066.744499996</v>
      </c>
      <c r="X17" s="40">
        <v>6123515.1083000004</v>
      </c>
      <c r="Y17" s="40">
        <v>5616303.5283000004</v>
      </c>
      <c r="Z17" s="40">
        <v>0</v>
      </c>
      <c r="AA17" s="40">
        <f t="shared" si="2"/>
        <v>5616303.5283000004</v>
      </c>
      <c r="AB17" s="40">
        <v>121349473.15979999</v>
      </c>
      <c r="AC17" s="45">
        <f t="shared" si="5"/>
        <v>308647944.6846</v>
      </c>
    </row>
    <row r="18" spans="1:29" ht="24.9" customHeight="1">
      <c r="A18" s="159"/>
      <c r="B18" s="161"/>
      <c r="C18" s="36">
        <v>12</v>
      </c>
      <c r="D18" s="40" t="s">
        <v>157</v>
      </c>
      <c r="E18" s="40">
        <v>94292566.700399995</v>
      </c>
      <c r="F18" s="40">
        <v>0</v>
      </c>
      <c r="G18" s="40">
        <v>8635274.9199999999</v>
      </c>
      <c r="H18" s="40">
        <v>69932827.843500003</v>
      </c>
      <c r="I18" s="40">
        <v>6206398.1107000001</v>
      </c>
      <c r="J18" s="40">
        <v>5185820.0862999996</v>
      </c>
      <c r="K18" s="40">
        <f t="shared" si="3"/>
        <v>2592910.0431499998</v>
      </c>
      <c r="L18" s="40">
        <f t="shared" si="0"/>
        <v>2592910.0431499998</v>
      </c>
      <c r="M18" s="40">
        <v>107277067.90549999</v>
      </c>
      <c r="N18" s="45">
        <f t="shared" si="1"/>
        <v>204162544.64905</v>
      </c>
      <c r="O18" s="44"/>
      <c r="P18" s="159"/>
      <c r="Q18" s="47">
        <v>37</v>
      </c>
      <c r="R18" s="164"/>
      <c r="S18" s="40" t="s">
        <v>158</v>
      </c>
      <c r="T18" s="40">
        <v>89677685.000100002</v>
      </c>
      <c r="U18" s="40">
        <f t="shared" si="4"/>
        <v>-11651464.66</v>
      </c>
      <c r="V18" s="40">
        <v>8212645.9299999997</v>
      </c>
      <c r="W18" s="40">
        <v>66510164.331900001</v>
      </c>
      <c r="X18" s="40">
        <v>5633104.6264000004</v>
      </c>
      <c r="Y18" s="40">
        <v>4932014.8600000003</v>
      </c>
      <c r="Z18" s="40">
        <v>0</v>
      </c>
      <c r="AA18" s="40">
        <f t="shared" si="2"/>
        <v>4932014.8600000003</v>
      </c>
      <c r="AB18" s="40">
        <v>110962261.4754</v>
      </c>
      <c r="AC18" s="45">
        <f t="shared" si="5"/>
        <v>274276411.56379998</v>
      </c>
    </row>
    <row r="19" spans="1:29" ht="24.9" customHeight="1">
      <c r="A19" s="159"/>
      <c r="B19" s="161"/>
      <c r="C19" s="36">
        <v>13</v>
      </c>
      <c r="D19" s="40" t="s">
        <v>159</v>
      </c>
      <c r="E19" s="40">
        <v>72003883.802300006</v>
      </c>
      <c r="F19" s="40">
        <v>0</v>
      </c>
      <c r="G19" s="40">
        <v>6594086.4000000004</v>
      </c>
      <c r="H19" s="40">
        <v>53402249.893299997</v>
      </c>
      <c r="I19" s="40">
        <v>4886764.5476000002</v>
      </c>
      <c r="J19" s="40">
        <v>3960006.6009</v>
      </c>
      <c r="K19" s="40">
        <f t="shared" si="3"/>
        <v>1980003.30045</v>
      </c>
      <c r="L19" s="40">
        <f t="shared" si="0"/>
        <v>1980003.30045</v>
      </c>
      <c r="M19" s="40">
        <v>79326374.207300007</v>
      </c>
      <c r="N19" s="45">
        <f t="shared" si="1"/>
        <v>153310261.31005001</v>
      </c>
      <c r="O19" s="44"/>
      <c r="P19" s="159"/>
      <c r="Q19" s="47">
        <v>38</v>
      </c>
      <c r="R19" s="164"/>
      <c r="S19" s="40" t="s">
        <v>160</v>
      </c>
      <c r="T19" s="40">
        <v>93251666.492300004</v>
      </c>
      <c r="U19" s="40">
        <f t="shared" si="4"/>
        <v>-11651464.66</v>
      </c>
      <c r="V19" s="40">
        <v>8539949.6999999993</v>
      </c>
      <c r="W19" s="40">
        <v>69160835.971799999</v>
      </c>
      <c r="X19" s="40">
        <v>5812479.4018000001</v>
      </c>
      <c r="Y19" s="40">
        <v>5128573.5640000002</v>
      </c>
      <c r="Z19" s="40">
        <v>0</v>
      </c>
      <c r="AA19" s="40">
        <f t="shared" si="2"/>
        <v>5128573.5640000002</v>
      </c>
      <c r="AB19" s="40">
        <v>114761535.41410001</v>
      </c>
      <c r="AC19" s="45">
        <f t="shared" si="5"/>
        <v>285003575.88400006</v>
      </c>
    </row>
    <row r="20" spans="1:29" ht="24.9" customHeight="1">
      <c r="A20" s="159"/>
      <c r="B20" s="161"/>
      <c r="C20" s="36">
        <v>14</v>
      </c>
      <c r="D20" s="40" t="s">
        <v>161</v>
      </c>
      <c r="E20" s="40">
        <v>68033835.156100005</v>
      </c>
      <c r="F20" s="40">
        <v>0</v>
      </c>
      <c r="G20" s="40">
        <v>6230510.96</v>
      </c>
      <c r="H20" s="40">
        <v>50457831.916100003</v>
      </c>
      <c r="I20" s="40">
        <v>4657990.4368000003</v>
      </c>
      <c r="J20" s="40">
        <v>3741665.3421999998</v>
      </c>
      <c r="K20" s="40">
        <f t="shared" si="3"/>
        <v>1870832.6710999999</v>
      </c>
      <c r="L20" s="40">
        <f t="shared" si="0"/>
        <v>1870832.6710999999</v>
      </c>
      <c r="M20" s="40">
        <v>74480790.3442</v>
      </c>
      <c r="N20" s="45">
        <f t="shared" si="1"/>
        <v>144385458.17140001</v>
      </c>
      <c r="O20" s="44"/>
      <c r="P20" s="159"/>
      <c r="Q20" s="47">
        <v>39</v>
      </c>
      <c r="R20" s="164"/>
      <c r="S20" s="40" t="s">
        <v>162</v>
      </c>
      <c r="T20" s="40">
        <v>73412702.840000004</v>
      </c>
      <c r="U20" s="40">
        <f t="shared" si="4"/>
        <v>-11651464.66</v>
      </c>
      <c r="V20" s="40">
        <v>6723105.4800000004</v>
      </c>
      <c r="W20" s="40">
        <v>54447111.674800001</v>
      </c>
      <c r="X20" s="40">
        <v>4621723.3016999997</v>
      </c>
      <c r="Y20" s="40">
        <v>4037487.5954</v>
      </c>
      <c r="Z20" s="40">
        <v>0</v>
      </c>
      <c r="AA20" s="40">
        <f t="shared" si="2"/>
        <v>4037487.5954</v>
      </c>
      <c r="AB20" s="40">
        <v>89540549.865199998</v>
      </c>
      <c r="AC20" s="45">
        <f t="shared" si="5"/>
        <v>221131216.09710002</v>
      </c>
    </row>
    <row r="21" spans="1:29" ht="24.9" customHeight="1">
      <c r="A21" s="159"/>
      <c r="B21" s="161"/>
      <c r="C21" s="36">
        <v>15</v>
      </c>
      <c r="D21" s="40" t="s">
        <v>163</v>
      </c>
      <c r="E21" s="40">
        <v>70843150.485499993</v>
      </c>
      <c r="F21" s="40">
        <v>0</v>
      </c>
      <c r="G21" s="40">
        <v>6487786.9199999999</v>
      </c>
      <c r="H21" s="40">
        <v>52541382.848800004</v>
      </c>
      <c r="I21" s="40">
        <v>4943946.0361000001</v>
      </c>
      <c r="J21" s="40">
        <v>3896169.6101000002</v>
      </c>
      <c r="K21" s="40">
        <f t="shared" si="3"/>
        <v>1948084.8050500001</v>
      </c>
      <c r="L21" s="40">
        <f t="shared" si="0"/>
        <v>1948084.8050500001</v>
      </c>
      <c r="M21" s="40">
        <v>80537515.174500003</v>
      </c>
      <c r="N21" s="45">
        <f t="shared" si="1"/>
        <v>153328750.46504998</v>
      </c>
      <c r="O21" s="44"/>
      <c r="P21" s="159"/>
      <c r="Q21" s="47">
        <v>40</v>
      </c>
      <c r="R21" s="164"/>
      <c r="S21" s="40" t="s">
        <v>164</v>
      </c>
      <c r="T21" s="40">
        <v>80940111.984899998</v>
      </c>
      <c r="U21" s="40">
        <f t="shared" si="4"/>
        <v>-11651464.66</v>
      </c>
      <c r="V21" s="40">
        <v>7412462.54</v>
      </c>
      <c r="W21" s="40">
        <v>60029874.200599998</v>
      </c>
      <c r="X21" s="40">
        <v>5199085.8600000003</v>
      </c>
      <c r="Y21" s="40">
        <v>4451473.4654999999</v>
      </c>
      <c r="Z21" s="40">
        <v>0</v>
      </c>
      <c r="AA21" s="40">
        <f t="shared" si="2"/>
        <v>4451473.4654999999</v>
      </c>
      <c r="AB21" s="40">
        <v>101769462.8554</v>
      </c>
      <c r="AC21" s="45">
        <f t="shared" si="5"/>
        <v>248151006.24640003</v>
      </c>
    </row>
    <row r="22" spans="1:29" ht="24.9" customHeight="1">
      <c r="A22" s="159"/>
      <c r="B22" s="161"/>
      <c r="C22" s="36">
        <v>16</v>
      </c>
      <c r="D22" s="40" t="s">
        <v>165</v>
      </c>
      <c r="E22" s="40">
        <v>105604292.12100001</v>
      </c>
      <c r="F22" s="40">
        <v>0</v>
      </c>
      <c r="G22" s="40">
        <v>9671198.1300000008</v>
      </c>
      <c r="H22" s="40">
        <v>78322258.465000004</v>
      </c>
      <c r="I22" s="40">
        <v>6216299.1667999998</v>
      </c>
      <c r="J22" s="40">
        <v>5807932.4576000003</v>
      </c>
      <c r="K22" s="40">
        <f t="shared" si="3"/>
        <v>2903966.2288000002</v>
      </c>
      <c r="L22" s="40">
        <f t="shared" si="0"/>
        <v>2903966.2288000002</v>
      </c>
      <c r="M22" s="40">
        <v>107486778.68780001</v>
      </c>
      <c r="N22" s="45">
        <f t="shared" si="1"/>
        <v>215995037.03760001</v>
      </c>
      <c r="O22" s="44"/>
      <c r="P22" s="159"/>
      <c r="Q22" s="47">
        <v>41</v>
      </c>
      <c r="R22" s="164"/>
      <c r="S22" s="40" t="s">
        <v>166</v>
      </c>
      <c r="T22" s="40">
        <v>99802032.595200002</v>
      </c>
      <c r="U22" s="40">
        <f t="shared" si="4"/>
        <v>-11651464.66</v>
      </c>
      <c r="V22" s="40">
        <v>9139829.5600000005</v>
      </c>
      <c r="W22" s="40">
        <v>74018966.798299998</v>
      </c>
      <c r="X22" s="40">
        <v>5912404.9439000003</v>
      </c>
      <c r="Y22" s="40">
        <v>5488824.8717999998</v>
      </c>
      <c r="Z22" s="40">
        <v>0</v>
      </c>
      <c r="AA22" s="40">
        <f t="shared" si="2"/>
        <v>5488824.8717999998</v>
      </c>
      <c r="AB22" s="40">
        <v>116878023.1242</v>
      </c>
      <c r="AC22" s="45">
        <f t="shared" si="5"/>
        <v>299588617.23339999</v>
      </c>
    </row>
    <row r="23" spans="1:29" ht="24.9" customHeight="1">
      <c r="A23" s="159"/>
      <c r="B23" s="162"/>
      <c r="C23" s="36">
        <v>17</v>
      </c>
      <c r="D23" s="40" t="s">
        <v>167</v>
      </c>
      <c r="E23" s="40">
        <v>91248303.378399998</v>
      </c>
      <c r="F23" s="40">
        <v>0</v>
      </c>
      <c r="G23" s="40">
        <v>8356482.5199999996</v>
      </c>
      <c r="H23" s="40">
        <v>67675025.8741</v>
      </c>
      <c r="I23" s="40">
        <v>5425659.3841000004</v>
      </c>
      <c r="J23" s="40">
        <v>5018394.3575999998</v>
      </c>
      <c r="K23" s="40">
        <f t="shared" si="3"/>
        <v>2509197.1787999999</v>
      </c>
      <c r="L23" s="40">
        <f t="shared" si="0"/>
        <v>2509197.1787999999</v>
      </c>
      <c r="M23" s="40">
        <v>90740515.928599998</v>
      </c>
      <c r="N23" s="45">
        <f t="shared" si="1"/>
        <v>184498016.4858</v>
      </c>
      <c r="O23" s="44"/>
      <c r="P23" s="159"/>
      <c r="Q23" s="47">
        <v>42</v>
      </c>
      <c r="R23" s="164"/>
      <c r="S23" s="40" t="s">
        <v>168</v>
      </c>
      <c r="T23" s="40">
        <v>116685710.8792</v>
      </c>
      <c r="U23" s="40">
        <f t="shared" si="4"/>
        <v>-11651464.66</v>
      </c>
      <c r="V23" s="40">
        <v>10686029.960000001</v>
      </c>
      <c r="W23" s="40">
        <v>86540880.328799993</v>
      </c>
      <c r="X23" s="40">
        <v>7240716.3781000003</v>
      </c>
      <c r="Y23" s="40">
        <v>6417378.6363000004</v>
      </c>
      <c r="Z23" s="40">
        <v>0</v>
      </c>
      <c r="AA23" s="40">
        <f t="shared" si="2"/>
        <v>6417378.6363000004</v>
      </c>
      <c r="AB23" s="40">
        <v>145012519.7552</v>
      </c>
      <c r="AC23" s="45">
        <f t="shared" si="5"/>
        <v>360931771.27759999</v>
      </c>
    </row>
    <row r="24" spans="1:29" ht="24.9" customHeight="1">
      <c r="A24" s="36"/>
      <c r="B24" s="154" t="s">
        <v>169</v>
      </c>
      <c r="C24" s="155"/>
      <c r="D24" s="41"/>
      <c r="E24" s="41">
        <f>SUM(E7:E23)</f>
        <v>1501077152.1060004</v>
      </c>
      <c r="F24" s="41">
        <f t="shared" ref="F24:M24" si="6">SUM(F7:F23)</f>
        <v>0</v>
      </c>
      <c r="G24" s="41">
        <f t="shared" si="6"/>
        <v>137468035.22999999</v>
      </c>
      <c r="H24" s="41">
        <f t="shared" si="6"/>
        <v>1113285741.7242</v>
      </c>
      <c r="I24" s="41">
        <f t="shared" si="6"/>
        <v>96842984.092100009</v>
      </c>
      <c r="J24" s="41">
        <f t="shared" si="6"/>
        <v>82554927.885200009</v>
      </c>
      <c r="K24" s="41">
        <f t="shared" si="6"/>
        <v>41277463.942600004</v>
      </c>
      <c r="L24" s="41">
        <f t="shared" si="6"/>
        <v>41277463.942600004</v>
      </c>
      <c r="M24" s="41">
        <f t="shared" si="6"/>
        <v>1640163240.1985998</v>
      </c>
      <c r="N24" s="41">
        <f>E24+F24+G24+H24+I24+J24-K24+M24</f>
        <v>4530114617.2935009</v>
      </c>
      <c r="O24" s="44"/>
      <c r="P24" s="159"/>
      <c r="Q24" s="47">
        <v>43</v>
      </c>
      <c r="R24" s="164"/>
      <c r="S24" s="40" t="s">
        <v>170</v>
      </c>
      <c r="T24" s="40">
        <v>76149324.980700001</v>
      </c>
      <c r="U24" s="40">
        <f t="shared" si="4"/>
        <v>-11651464.66</v>
      </c>
      <c r="V24" s="40">
        <v>6973724.2199999997</v>
      </c>
      <c r="W24" s="40">
        <v>56476749.129000001</v>
      </c>
      <c r="X24" s="40">
        <v>4920806.4686000003</v>
      </c>
      <c r="Y24" s="40">
        <v>4187993.9533000002</v>
      </c>
      <c r="Z24" s="40">
        <v>0</v>
      </c>
      <c r="AA24" s="40">
        <f t="shared" si="2"/>
        <v>4187993.9533000002</v>
      </c>
      <c r="AB24" s="40">
        <v>95875325.081</v>
      </c>
      <c r="AC24" s="45">
        <f t="shared" si="5"/>
        <v>232932459.1726</v>
      </c>
    </row>
    <row r="25" spans="1:29" ht="24.9" customHeight="1">
      <c r="A25" s="159">
        <v>2</v>
      </c>
      <c r="B25" s="160" t="s">
        <v>171</v>
      </c>
      <c r="C25" s="36">
        <v>1</v>
      </c>
      <c r="D25" s="40" t="s">
        <v>172</v>
      </c>
      <c r="E25" s="40">
        <v>93578112.596699998</v>
      </c>
      <c r="F25" s="40">
        <v>0</v>
      </c>
      <c r="G25" s="40">
        <v>8569845.5</v>
      </c>
      <c r="H25" s="40">
        <v>69402947.306999996</v>
      </c>
      <c r="I25" s="40">
        <v>5043750.8436000003</v>
      </c>
      <c r="J25" s="40">
        <v>5146527.1671000002</v>
      </c>
      <c r="K25" s="40">
        <v>0</v>
      </c>
      <c r="L25" s="40">
        <f t="shared" ref="L25:L56" si="7">J25-K25</f>
        <v>5146527.1671000002</v>
      </c>
      <c r="M25" s="40">
        <v>101571727.1032</v>
      </c>
      <c r="N25" s="41">
        <f t="shared" ref="N25:N88" si="8">E25+F25+J25-K25+G25+M25+H25+I25</f>
        <v>283312910.51759994</v>
      </c>
      <c r="O25" s="44"/>
      <c r="P25" s="159"/>
      <c r="Q25" s="47">
        <v>44</v>
      </c>
      <c r="R25" s="165"/>
      <c r="S25" s="40" t="s">
        <v>173</v>
      </c>
      <c r="T25" s="40">
        <v>89541005.914100006</v>
      </c>
      <c r="U25" s="40">
        <f t="shared" si="4"/>
        <v>-11651464.66</v>
      </c>
      <c r="V25" s="40">
        <v>8200128.9100000001</v>
      </c>
      <c r="W25" s="40">
        <v>66408795.206799999</v>
      </c>
      <c r="X25" s="40">
        <v>5464035.4249999998</v>
      </c>
      <c r="Y25" s="40">
        <v>4924497.9035999998</v>
      </c>
      <c r="Z25" s="40">
        <v>0</v>
      </c>
      <c r="AA25" s="40">
        <f t="shared" si="2"/>
        <v>4924497.9035999998</v>
      </c>
      <c r="AB25" s="40">
        <v>107381266.2692</v>
      </c>
      <c r="AC25" s="45">
        <f t="shared" si="5"/>
        <v>270268264.96870005</v>
      </c>
    </row>
    <row r="26" spans="1:29" ht="24.9" customHeight="1">
      <c r="A26" s="159"/>
      <c r="B26" s="161"/>
      <c r="C26" s="36">
        <v>2</v>
      </c>
      <c r="D26" s="40" t="s">
        <v>174</v>
      </c>
      <c r="E26" s="40">
        <v>114319456.9049</v>
      </c>
      <c r="F26" s="40">
        <v>0</v>
      </c>
      <c r="G26" s="40">
        <v>10469329.380000001</v>
      </c>
      <c r="H26" s="40">
        <v>84785929.354300007</v>
      </c>
      <c r="I26" s="40">
        <v>5304144.7669000002</v>
      </c>
      <c r="J26" s="40">
        <v>6287241.4676999999</v>
      </c>
      <c r="K26" s="40">
        <v>0</v>
      </c>
      <c r="L26" s="40">
        <f t="shared" si="7"/>
        <v>6287241.4676999999</v>
      </c>
      <c r="M26" s="40">
        <v>107087039.0773</v>
      </c>
      <c r="N26" s="41">
        <f t="shared" si="8"/>
        <v>328253140.95109999</v>
      </c>
      <c r="O26" s="44"/>
      <c r="P26" s="46"/>
      <c r="Q26" s="155"/>
      <c r="R26" s="156"/>
      <c r="S26" s="41"/>
      <c r="T26" s="41">
        <f>1759916614.0572+2373154208.96</f>
        <v>4133070823.0172</v>
      </c>
      <c r="U26" s="41">
        <f>SUM(U7:U25)-291286616.5</f>
        <v>-512664445.03999996</v>
      </c>
      <c r="V26" s="41">
        <f>SUM(V7:V25)+217332497.49</f>
        <v>378504945.38999999</v>
      </c>
      <c r="W26" s="41">
        <f>SUM(W7:W25)+1760068588.11</f>
        <v>3065324663.9246998</v>
      </c>
      <c r="X26" s="41">
        <f>SUM(X7:X25)+144900388.13</f>
        <v>252315835.0557</v>
      </c>
      <c r="Y26" s="41">
        <f>SUM(Y7:Y25)+130516658.85</f>
        <v>227307013.00619999</v>
      </c>
      <c r="Z26" s="41">
        <f t="shared" ref="Z26" si="9">SUM(Z7:Z25)</f>
        <v>0</v>
      </c>
      <c r="AA26" s="41">
        <f>SUM(AA7:AA25)+130516658.85</f>
        <v>227307013.00619999</v>
      </c>
      <c r="AB26" s="41">
        <f>SUM(AB7:AB25)+2860320495.97</f>
        <v>4976788916.4719</v>
      </c>
      <c r="AC26" s="48">
        <f t="shared" si="5"/>
        <v>12520647751.825699</v>
      </c>
    </row>
    <row r="27" spans="1:29" ht="24.9" customHeight="1">
      <c r="A27" s="159"/>
      <c r="B27" s="161"/>
      <c r="C27" s="36">
        <v>3</v>
      </c>
      <c r="D27" s="40" t="s">
        <v>175</v>
      </c>
      <c r="E27" s="40">
        <v>97343050.304800004</v>
      </c>
      <c r="F27" s="40">
        <v>0</v>
      </c>
      <c r="G27" s="40">
        <v>8914636.9700000007</v>
      </c>
      <c r="H27" s="40">
        <v>72195243.1347</v>
      </c>
      <c r="I27" s="40">
        <v>4888069.2569000004</v>
      </c>
      <c r="J27" s="40">
        <v>5353587.9130999995</v>
      </c>
      <c r="K27" s="40">
        <v>0</v>
      </c>
      <c r="L27" s="40">
        <f t="shared" si="7"/>
        <v>5353587.9130999995</v>
      </c>
      <c r="M27" s="40">
        <v>98274290.250400007</v>
      </c>
      <c r="N27" s="41">
        <f t="shared" si="8"/>
        <v>286968877.82990003</v>
      </c>
      <c r="O27" s="44"/>
      <c r="P27" s="160">
        <v>20</v>
      </c>
      <c r="Q27" s="47">
        <v>1</v>
      </c>
      <c r="R27" s="160" t="s">
        <v>110</v>
      </c>
      <c r="S27" s="40" t="s">
        <v>176</v>
      </c>
      <c r="T27" s="40">
        <v>90986764.972599998</v>
      </c>
      <c r="U27" s="40">
        <v>0</v>
      </c>
      <c r="V27" s="40">
        <v>8332530.9400000004</v>
      </c>
      <c r="W27" s="40">
        <v>67481053.846900001</v>
      </c>
      <c r="X27" s="40">
        <v>4634347.6054999996</v>
      </c>
      <c r="Y27" s="40">
        <v>5004010.4945999999</v>
      </c>
      <c r="Z27" s="40">
        <v>0</v>
      </c>
      <c r="AA27" s="40">
        <f t="shared" ref="AA27:AA58" si="10">Y27-Z27</f>
        <v>5004010.4945999999</v>
      </c>
      <c r="AB27" s="40">
        <v>92334997.511299998</v>
      </c>
      <c r="AC27" s="45">
        <f t="shared" si="5"/>
        <v>268773705.37090003</v>
      </c>
    </row>
    <row r="28" spans="1:29" ht="24.9" customHeight="1">
      <c r="A28" s="159"/>
      <c r="B28" s="161"/>
      <c r="C28" s="36">
        <v>4</v>
      </c>
      <c r="D28" s="40" t="s">
        <v>177</v>
      </c>
      <c r="E28" s="40">
        <v>85225243.116899997</v>
      </c>
      <c r="F28" s="40">
        <v>0</v>
      </c>
      <c r="G28" s="40">
        <v>7804893.1100000003</v>
      </c>
      <c r="H28" s="40">
        <v>63207975.595299996</v>
      </c>
      <c r="I28" s="40">
        <v>4559716.3335999995</v>
      </c>
      <c r="J28" s="40">
        <v>4687143.3514</v>
      </c>
      <c r="K28" s="40">
        <v>0</v>
      </c>
      <c r="L28" s="40">
        <f t="shared" si="7"/>
        <v>4687143.3514</v>
      </c>
      <c r="M28" s="40">
        <v>91319562.634599999</v>
      </c>
      <c r="N28" s="41">
        <f t="shared" si="8"/>
        <v>256804534.14179999</v>
      </c>
      <c r="O28" s="44"/>
      <c r="P28" s="161"/>
      <c r="Q28" s="47">
        <v>2</v>
      </c>
      <c r="R28" s="161"/>
      <c r="S28" s="40" t="s">
        <v>178</v>
      </c>
      <c r="T28" s="40">
        <v>93756527.048099995</v>
      </c>
      <c r="U28" s="40">
        <v>0</v>
      </c>
      <c r="V28" s="40">
        <v>8586184.6199999992</v>
      </c>
      <c r="W28" s="40">
        <v>69535269.795900002</v>
      </c>
      <c r="X28" s="40">
        <v>4973410.6206999999</v>
      </c>
      <c r="Y28" s="40">
        <v>5156339.4452999998</v>
      </c>
      <c r="Z28" s="40">
        <v>0</v>
      </c>
      <c r="AA28" s="40">
        <f t="shared" si="10"/>
        <v>5156339.4452999998</v>
      </c>
      <c r="AB28" s="40">
        <v>99516571.809900001</v>
      </c>
      <c r="AC28" s="45">
        <f t="shared" si="5"/>
        <v>281524303.33990002</v>
      </c>
    </row>
    <row r="29" spans="1:29" ht="24.9" customHeight="1">
      <c r="A29" s="159"/>
      <c r="B29" s="161"/>
      <c r="C29" s="36">
        <v>5</v>
      </c>
      <c r="D29" s="40" t="s">
        <v>179</v>
      </c>
      <c r="E29" s="40">
        <v>84333432.088400006</v>
      </c>
      <c r="F29" s="40">
        <v>-1E-4</v>
      </c>
      <c r="G29" s="40">
        <v>7723221.4199999999</v>
      </c>
      <c r="H29" s="40">
        <v>62546556.892700002</v>
      </c>
      <c r="I29" s="40">
        <v>4717998.3921999997</v>
      </c>
      <c r="J29" s="40">
        <v>4638096.3093999997</v>
      </c>
      <c r="K29" s="40">
        <v>0</v>
      </c>
      <c r="L29" s="40">
        <f t="shared" si="7"/>
        <v>4638096.3093999997</v>
      </c>
      <c r="M29" s="40">
        <v>94672079.167500004</v>
      </c>
      <c r="N29" s="41">
        <f t="shared" si="8"/>
        <v>258631384.2701</v>
      </c>
      <c r="O29" s="44"/>
      <c r="P29" s="161"/>
      <c r="Q29" s="47">
        <v>3</v>
      </c>
      <c r="R29" s="161"/>
      <c r="S29" s="40" t="s">
        <v>180</v>
      </c>
      <c r="T29" s="40">
        <v>101998244.0069</v>
      </c>
      <c r="U29" s="40">
        <v>0</v>
      </c>
      <c r="V29" s="40">
        <v>9340957.7100000009</v>
      </c>
      <c r="W29" s="40">
        <v>75647804.361300007</v>
      </c>
      <c r="X29" s="40">
        <v>5208445.1268999996</v>
      </c>
      <c r="Y29" s="40">
        <v>5609610.1809999999</v>
      </c>
      <c r="Z29" s="40">
        <v>0</v>
      </c>
      <c r="AA29" s="40">
        <f t="shared" si="10"/>
        <v>5609610.1809999999</v>
      </c>
      <c r="AB29" s="40">
        <v>104494754.903</v>
      </c>
      <c r="AC29" s="45">
        <f t="shared" si="5"/>
        <v>302299816.28909993</v>
      </c>
    </row>
    <row r="30" spans="1:29" ht="24.9" customHeight="1">
      <c r="A30" s="159"/>
      <c r="B30" s="161"/>
      <c r="C30" s="36">
        <v>6</v>
      </c>
      <c r="D30" s="40" t="s">
        <v>181</v>
      </c>
      <c r="E30" s="40">
        <v>90164591.423700005</v>
      </c>
      <c r="F30" s="40">
        <v>0</v>
      </c>
      <c r="G30" s="40">
        <v>8257236.6200000001</v>
      </c>
      <c r="H30" s="40">
        <v>66871282.331799999</v>
      </c>
      <c r="I30" s="40">
        <v>5019999.8664999995</v>
      </c>
      <c r="J30" s="40">
        <v>4958793.3126999997</v>
      </c>
      <c r="K30" s="40">
        <v>0</v>
      </c>
      <c r="L30" s="40">
        <f t="shared" si="7"/>
        <v>4958793.3126999997</v>
      </c>
      <c r="M30" s="40">
        <v>101068666.02429999</v>
      </c>
      <c r="N30" s="41">
        <f t="shared" si="8"/>
        <v>276340569.579</v>
      </c>
      <c r="O30" s="44"/>
      <c r="P30" s="161"/>
      <c r="Q30" s="47">
        <v>4</v>
      </c>
      <c r="R30" s="161"/>
      <c r="S30" s="40" t="s">
        <v>182</v>
      </c>
      <c r="T30" s="40">
        <v>95633497.787300006</v>
      </c>
      <c r="U30" s="40">
        <v>0</v>
      </c>
      <c r="V30" s="40">
        <v>8758076.8399999999</v>
      </c>
      <c r="W30" s="40">
        <v>70927339.989399999</v>
      </c>
      <c r="X30" s="40">
        <v>5097173.8221000005</v>
      </c>
      <c r="Y30" s="40">
        <v>5259567.4433000004</v>
      </c>
      <c r="Z30" s="40">
        <v>0</v>
      </c>
      <c r="AA30" s="40">
        <f t="shared" si="10"/>
        <v>5259567.4433000004</v>
      </c>
      <c r="AB30" s="40">
        <v>102137956.5883</v>
      </c>
      <c r="AC30" s="45">
        <f t="shared" si="5"/>
        <v>287813612.47040004</v>
      </c>
    </row>
    <row r="31" spans="1:29" ht="24.9" customHeight="1">
      <c r="A31" s="159"/>
      <c r="B31" s="161"/>
      <c r="C31" s="36">
        <v>7</v>
      </c>
      <c r="D31" s="40" t="s">
        <v>183</v>
      </c>
      <c r="E31" s="40">
        <v>98210857.971499994</v>
      </c>
      <c r="F31" s="40">
        <v>0</v>
      </c>
      <c r="G31" s="40">
        <v>8994110.4399999995</v>
      </c>
      <c r="H31" s="40">
        <v>72838859.554100007</v>
      </c>
      <c r="I31" s="40">
        <v>4936601.7684000004</v>
      </c>
      <c r="J31" s="40">
        <v>5401314.8356999997</v>
      </c>
      <c r="K31" s="40">
        <v>0</v>
      </c>
      <c r="L31" s="40">
        <f t="shared" si="7"/>
        <v>5401314.8356999997</v>
      </c>
      <c r="M31" s="40">
        <v>99302240.281399995</v>
      </c>
      <c r="N31" s="41">
        <f t="shared" si="8"/>
        <v>289683984.85110003</v>
      </c>
      <c r="O31" s="44"/>
      <c r="P31" s="161"/>
      <c r="Q31" s="47">
        <v>5</v>
      </c>
      <c r="R31" s="161"/>
      <c r="S31" s="40" t="s">
        <v>184</v>
      </c>
      <c r="T31" s="40">
        <v>89438187.347399995</v>
      </c>
      <c r="U31" s="40">
        <v>0</v>
      </c>
      <c r="V31" s="40">
        <v>8190712.8300000001</v>
      </c>
      <c r="W31" s="40">
        <v>66332539.003600001</v>
      </c>
      <c r="X31" s="40">
        <v>4663097.2675000001</v>
      </c>
      <c r="Y31" s="40">
        <v>4918843.1705</v>
      </c>
      <c r="Z31" s="40">
        <v>0</v>
      </c>
      <c r="AA31" s="40">
        <f t="shared" si="10"/>
        <v>4918843.1705</v>
      </c>
      <c r="AB31" s="40">
        <v>92943933.975400001</v>
      </c>
      <c r="AC31" s="45">
        <f t="shared" si="5"/>
        <v>266487313.59440002</v>
      </c>
    </row>
    <row r="32" spans="1:29" ht="24.9" customHeight="1">
      <c r="A32" s="159"/>
      <c r="B32" s="161"/>
      <c r="C32" s="36">
        <v>8</v>
      </c>
      <c r="D32" s="40" t="s">
        <v>185</v>
      </c>
      <c r="E32" s="40">
        <v>102736750.1207</v>
      </c>
      <c r="F32" s="40">
        <v>0</v>
      </c>
      <c r="G32" s="40">
        <v>9408589.8000000007</v>
      </c>
      <c r="H32" s="40">
        <v>76195523.261500001</v>
      </c>
      <c r="I32" s="40">
        <v>4930312.4787999997</v>
      </c>
      <c r="J32" s="40">
        <v>5650225.8914000001</v>
      </c>
      <c r="K32" s="40">
        <v>0</v>
      </c>
      <c r="L32" s="40">
        <f t="shared" si="7"/>
        <v>5650225.8914000001</v>
      </c>
      <c r="M32" s="40">
        <v>99169029.054900005</v>
      </c>
      <c r="N32" s="41">
        <f t="shared" si="8"/>
        <v>298090430.60729998</v>
      </c>
      <c r="O32" s="44"/>
      <c r="P32" s="161"/>
      <c r="Q32" s="47">
        <v>6</v>
      </c>
      <c r="R32" s="161"/>
      <c r="S32" s="40" t="s">
        <v>186</v>
      </c>
      <c r="T32" s="40">
        <v>83659114.065099999</v>
      </c>
      <c r="U32" s="40">
        <v>0</v>
      </c>
      <c r="V32" s="40">
        <v>7661467.6500000004</v>
      </c>
      <c r="W32" s="40">
        <v>62046443.597800002</v>
      </c>
      <c r="X32" s="40">
        <v>4521101.8683000002</v>
      </c>
      <c r="Y32" s="40">
        <v>4601010.7598999999</v>
      </c>
      <c r="Z32" s="40">
        <v>0</v>
      </c>
      <c r="AA32" s="40">
        <f t="shared" si="10"/>
        <v>4601010.7598999999</v>
      </c>
      <c r="AB32" s="40">
        <v>89936379.439400002</v>
      </c>
      <c r="AC32" s="45">
        <f t="shared" si="5"/>
        <v>252425517.38050002</v>
      </c>
    </row>
    <row r="33" spans="1:29" ht="24.9" customHeight="1">
      <c r="A33" s="159"/>
      <c r="B33" s="161"/>
      <c r="C33" s="36">
        <v>9</v>
      </c>
      <c r="D33" s="40" t="s">
        <v>187</v>
      </c>
      <c r="E33" s="40">
        <v>89324492.592999995</v>
      </c>
      <c r="F33" s="40">
        <v>0</v>
      </c>
      <c r="G33" s="40">
        <v>8180300.71</v>
      </c>
      <c r="H33" s="40">
        <v>66248216.389799997</v>
      </c>
      <c r="I33" s="40">
        <v>5217077.1139000002</v>
      </c>
      <c r="J33" s="40">
        <v>4912590.2895</v>
      </c>
      <c r="K33" s="40">
        <v>0</v>
      </c>
      <c r="L33" s="40">
        <f t="shared" si="7"/>
        <v>4912590.2895</v>
      </c>
      <c r="M33" s="40">
        <v>105242889.7858</v>
      </c>
      <c r="N33" s="41">
        <f t="shared" si="8"/>
        <v>279125566.88199997</v>
      </c>
      <c r="O33" s="44"/>
      <c r="P33" s="161"/>
      <c r="Q33" s="47">
        <v>7</v>
      </c>
      <c r="R33" s="161"/>
      <c r="S33" s="40" t="s">
        <v>188</v>
      </c>
      <c r="T33" s="40">
        <v>83932891.228200004</v>
      </c>
      <c r="U33" s="40">
        <v>0</v>
      </c>
      <c r="V33" s="40">
        <v>7686540.0499999998</v>
      </c>
      <c r="W33" s="40">
        <v>62249492.595899999</v>
      </c>
      <c r="X33" s="40">
        <v>4290700.0547000002</v>
      </c>
      <c r="Y33" s="40">
        <v>4616067.7147000004</v>
      </c>
      <c r="Z33" s="40">
        <v>0</v>
      </c>
      <c r="AA33" s="40">
        <f t="shared" si="10"/>
        <v>4616067.7147000004</v>
      </c>
      <c r="AB33" s="40">
        <v>85056319.776500002</v>
      </c>
      <c r="AC33" s="45">
        <f t="shared" si="5"/>
        <v>247832011.42000002</v>
      </c>
    </row>
    <row r="34" spans="1:29" ht="24.9" customHeight="1">
      <c r="A34" s="159"/>
      <c r="B34" s="161"/>
      <c r="C34" s="36">
        <v>10</v>
      </c>
      <c r="D34" s="40" t="s">
        <v>189</v>
      </c>
      <c r="E34" s="40">
        <v>79978336.132400006</v>
      </c>
      <c r="F34" s="40">
        <v>0</v>
      </c>
      <c r="G34" s="40">
        <v>7324383.5</v>
      </c>
      <c r="H34" s="40">
        <v>59316565.533</v>
      </c>
      <c r="I34" s="40">
        <v>4394133.6908</v>
      </c>
      <c r="J34" s="40">
        <v>4398578.5599999996</v>
      </c>
      <c r="K34" s="40">
        <v>0</v>
      </c>
      <c r="L34" s="40">
        <f t="shared" si="7"/>
        <v>4398578.5599999996</v>
      </c>
      <c r="M34" s="40">
        <v>87812414.999599993</v>
      </c>
      <c r="N34" s="41">
        <f t="shared" si="8"/>
        <v>243224412.41580001</v>
      </c>
      <c r="O34" s="44"/>
      <c r="P34" s="161"/>
      <c r="Q34" s="47">
        <v>8</v>
      </c>
      <c r="R34" s="161"/>
      <c r="S34" s="40" t="s">
        <v>190</v>
      </c>
      <c r="T34" s="40">
        <v>89866934.734400004</v>
      </c>
      <c r="U34" s="40">
        <v>0</v>
      </c>
      <c r="V34" s="40">
        <v>8229977.3399999999</v>
      </c>
      <c r="W34" s="40">
        <v>66650522.894100003</v>
      </c>
      <c r="X34" s="40">
        <v>4599366.4423000002</v>
      </c>
      <c r="Y34" s="40">
        <v>4942423.0488</v>
      </c>
      <c r="Z34" s="40">
        <v>0</v>
      </c>
      <c r="AA34" s="40">
        <f t="shared" si="10"/>
        <v>4942423.0488</v>
      </c>
      <c r="AB34" s="40">
        <v>91594073.813600004</v>
      </c>
      <c r="AC34" s="45">
        <f t="shared" si="5"/>
        <v>265883298.27320001</v>
      </c>
    </row>
    <row r="35" spans="1:29" ht="24.9" customHeight="1">
      <c r="A35" s="159"/>
      <c r="B35" s="161"/>
      <c r="C35" s="36">
        <v>11</v>
      </c>
      <c r="D35" s="40" t="s">
        <v>191</v>
      </c>
      <c r="E35" s="40">
        <v>81275872.616899997</v>
      </c>
      <c r="F35" s="40">
        <v>0</v>
      </c>
      <c r="G35" s="40">
        <v>7443211.3700000001</v>
      </c>
      <c r="H35" s="40">
        <v>60278893.728799999</v>
      </c>
      <c r="I35" s="40">
        <v>4606255.1498999996</v>
      </c>
      <c r="J35" s="40">
        <v>4469939.3304000003</v>
      </c>
      <c r="K35" s="40">
        <v>0</v>
      </c>
      <c r="L35" s="40">
        <f t="shared" si="7"/>
        <v>4469939.3304000003</v>
      </c>
      <c r="M35" s="40">
        <v>92305284.910799995</v>
      </c>
      <c r="N35" s="41">
        <f t="shared" si="8"/>
        <v>250379457.10679999</v>
      </c>
      <c r="O35" s="44"/>
      <c r="P35" s="161"/>
      <c r="Q35" s="47">
        <v>9</v>
      </c>
      <c r="R35" s="161"/>
      <c r="S35" s="40" t="s">
        <v>192</v>
      </c>
      <c r="T35" s="40">
        <v>84290912.078500003</v>
      </c>
      <c r="U35" s="40">
        <v>0</v>
      </c>
      <c r="V35" s="40">
        <v>7719327.4500000002</v>
      </c>
      <c r="W35" s="40">
        <v>62515021.591200002</v>
      </c>
      <c r="X35" s="40">
        <v>4406392.1617999999</v>
      </c>
      <c r="Y35" s="40">
        <v>4635757.8300999999</v>
      </c>
      <c r="Z35" s="40">
        <v>0</v>
      </c>
      <c r="AA35" s="40">
        <f t="shared" si="10"/>
        <v>4635757.8300999999</v>
      </c>
      <c r="AB35" s="40">
        <v>87506753.547499999</v>
      </c>
      <c r="AC35" s="45">
        <f t="shared" si="5"/>
        <v>251074164.6591</v>
      </c>
    </row>
    <row r="36" spans="1:29" ht="24.9" customHeight="1">
      <c r="A36" s="159"/>
      <c r="B36" s="161"/>
      <c r="C36" s="36">
        <v>12</v>
      </c>
      <c r="D36" s="40" t="s">
        <v>193</v>
      </c>
      <c r="E36" s="40">
        <v>79574311.550500005</v>
      </c>
      <c r="F36" s="40">
        <v>0</v>
      </c>
      <c r="G36" s="40">
        <v>7287383.0999999996</v>
      </c>
      <c r="H36" s="40">
        <v>59016917.506499998</v>
      </c>
      <c r="I36" s="40">
        <v>4378839.0632999996</v>
      </c>
      <c r="J36" s="40">
        <v>4376358.3617000002</v>
      </c>
      <c r="K36" s="40">
        <v>0</v>
      </c>
      <c r="L36" s="40">
        <f t="shared" si="7"/>
        <v>4376358.3617000002</v>
      </c>
      <c r="M36" s="40">
        <v>87488464.880700007</v>
      </c>
      <c r="N36" s="41">
        <f t="shared" si="8"/>
        <v>242122274.46270001</v>
      </c>
      <c r="O36" s="44"/>
      <c r="P36" s="161"/>
      <c r="Q36" s="47">
        <v>10</v>
      </c>
      <c r="R36" s="161"/>
      <c r="S36" s="40" t="s">
        <v>194</v>
      </c>
      <c r="T36" s="40">
        <v>101629008.9788</v>
      </c>
      <c r="U36" s="40">
        <v>0</v>
      </c>
      <c r="V36" s="40">
        <v>9307143.3200000003</v>
      </c>
      <c r="W36" s="40">
        <v>75373958.282499999</v>
      </c>
      <c r="X36" s="40">
        <v>5311915.0159</v>
      </c>
      <c r="Y36" s="40">
        <v>5589303.3179000001</v>
      </c>
      <c r="Z36" s="40">
        <v>0</v>
      </c>
      <c r="AA36" s="40">
        <f t="shared" si="10"/>
        <v>5589303.3179000001</v>
      </c>
      <c r="AB36" s="40">
        <v>106686314.17730001</v>
      </c>
      <c r="AC36" s="45">
        <f t="shared" si="5"/>
        <v>303897643.09239995</v>
      </c>
    </row>
    <row r="37" spans="1:29" ht="24.9" customHeight="1">
      <c r="A37" s="159"/>
      <c r="B37" s="161"/>
      <c r="C37" s="36">
        <v>13</v>
      </c>
      <c r="D37" s="40" t="s">
        <v>195</v>
      </c>
      <c r="E37" s="40">
        <v>92268124.993900001</v>
      </c>
      <c r="F37" s="40">
        <v>0</v>
      </c>
      <c r="G37" s="40">
        <v>8449877.3699999992</v>
      </c>
      <c r="H37" s="40">
        <v>68431384.640799999</v>
      </c>
      <c r="I37" s="40">
        <v>4782528.6217999998</v>
      </c>
      <c r="J37" s="40">
        <v>5074481.6090000002</v>
      </c>
      <c r="K37" s="40">
        <v>0</v>
      </c>
      <c r="L37" s="40">
        <f t="shared" si="7"/>
        <v>5074481.6090000002</v>
      </c>
      <c r="M37" s="40">
        <v>96038871.230900005</v>
      </c>
      <c r="N37" s="41">
        <f t="shared" si="8"/>
        <v>275045268.46640003</v>
      </c>
      <c r="O37" s="44"/>
      <c r="P37" s="161"/>
      <c r="Q37" s="47">
        <v>11</v>
      </c>
      <c r="R37" s="161"/>
      <c r="S37" s="40" t="s">
        <v>196</v>
      </c>
      <c r="T37" s="40">
        <v>83876159.645999998</v>
      </c>
      <c r="U37" s="40">
        <v>0</v>
      </c>
      <c r="V37" s="40">
        <v>7681344.5899999999</v>
      </c>
      <c r="W37" s="40">
        <v>62207417.169399999</v>
      </c>
      <c r="X37" s="40">
        <v>4351685.9373000003</v>
      </c>
      <c r="Y37" s="40">
        <v>4612947.6445000004</v>
      </c>
      <c r="Z37" s="40">
        <v>0</v>
      </c>
      <c r="AA37" s="40">
        <f t="shared" si="10"/>
        <v>4612947.6445000004</v>
      </c>
      <c r="AB37" s="40">
        <v>86348040.275900006</v>
      </c>
      <c r="AC37" s="45">
        <f t="shared" si="5"/>
        <v>249077595.2631</v>
      </c>
    </row>
    <row r="38" spans="1:29" ht="24.9" customHeight="1">
      <c r="A38" s="159"/>
      <c r="B38" s="161"/>
      <c r="C38" s="36">
        <v>14</v>
      </c>
      <c r="D38" s="40" t="s">
        <v>197</v>
      </c>
      <c r="E38" s="40">
        <v>89448482.761600003</v>
      </c>
      <c r="F38" s="40">
        <v>1E-4</v>
      </c>
      <c r="G38" s="40">
        <v>8191655.6799999997</v>
      </c>
      <c r="H38" s="40">
        <v>66340174.678999998</v>
      </c>
      <c r="I38" s="40">
        <v>4803457.6052000001</v>
      </c>
      <c r="J38" s="40">
        <v>4919409.3932999996</v>
      </c>
      <c r="K38" s="40">
        <v>0</v>
      </c>
      <c r="L38" s="40">
        <f t="shared" si="7"/>
        <v>4919409.3932999996</v>
      </c>
      <c r="M38" s="40">
        <v>96482160.656800002</v>
      </c>
      <c r="N38" s="41">
        <f t="shared" si="8"/>
        <v>270185340.77600002</v>
      </c>
      <c r="O38" s="44"/>
      <c r="P38" s="161"/>
      <c r="Q38" s="47">
        <v>12</v>
      </c>
      <c r="R38" s="161"/>
      <c r="S38" s="40" t="s">
        <v>198</v>
      </c>
      <c r="T38" s="40">
        <v>93158896.524200007</v>
      </c>
      <c r="U38" s="40">
        <v>0</v>
      </c>
      <c r="V38" s="40">
        <v>8531453.8599999994</v>
      </c>
      <c r="W38" s="40">
        <v>69092032.391299993</v>
      </c>
      <c r="X38" s="40">
        <v>4829864.5696999999</v>
      </c>
      <c r="Y38" s="40">
        <v>5123471.4874</v>
      </c>
      <c r="Z38" s="40">
        <v>0</v>
      </c>
      <c r="AA38" s="40">
        <f t="shared" si="10"/>
        <v>5123471.4874</v>
      </c>
      <c r="AB38" s="40">
        <v>96476173.464699998</v>
      </c>
      <c r="AC38" s="45">
        <f t="shared" si="5"/>
        <v>277211892.29729998</v>
      </c>
    </row>
    <row r="39" spans="1:29" ht="24.9" customHeight="1">
      <c r="A39" s="159"/>
      <c r="B39" s="161"/>
      <c r="C39" s="36">
        <v>15</v>
      </c>
      <c r="D39" s="40" t="s">
        <v>199</v>
      </c>
      <c r="E39" s="40">
        <v>85355374.675699994</v>
      </c>
      <c r="F39" s="40">
        <v>0</v>
      </c>
      <c r="G39" s="40">
        <v>7816810.5099999998</v>
      </c>
      <c r="H39" s="40">
        <v>63304488.695100002</v>
      </c>
      <c r="I39" s="40">
        <v>4762716.8781000003</v>
      </c>
      <c r="J39" s="40">
        <v>4694300.2211999996</v>
      </c>
      <c r="K39" s="40">
        <v>0</v>
      </c>
      <c r="L39" s="40">
        <f t="shared" si="7"/>
        <v>4694300.2211999996</v>
      </c>
      <c r="M39" s="40">
        <v>95619245.667500004</v>
      </c>
      <c r="N39" s="41">
        <f t="shared" si="8"/>
        <v>261552936.64760002</v>
      </c>
      <c r="O39" s="44"/>
      <c r="P39" s="161"/>
      <c r="Q39" s="47">
        <v>13</v>
      </c>
      <c r="R39" s="161"/>
      <c r="S39" s="40" t="s">
        <v>200</v>
      </c>
      <c r="T39" s="40">
        <v>101522077.7855</v>
      </c>
      <c r="U39" s="40">
        <v>0</v>
      </c>
      <c r="V39" s="40">
        <v>9297350.5999999996</v>
      </c>
      <c r="W39" s="40">
        <v>75294651.917300001</v>
      </c>
      <c r="X39" s="40">
        <v>5083786.2072999999</v>
      </c>
      <c r="Y39" s="40">
        <v>5583422.4111000001</v>
      </c>
      <c r="Z39" s="40">
        <v>0</v>
      </c>
      <c r="AA39" s="40">
        <f t="shared" si="10"/>
        <v>5583422.4111000001</v>
      </c>
      <c r="AB39" s="40">
        <v>101854398.2348</v>
      </c>
      <c r="AC39" s="45">
        <f t="shared" si="5"/>
        <v>298635687.15600002</v>
      </c>
    </row>
    <row r="40" spans="1:29" ht="24.9" customHeight="1">
      <c r="A40" s="159"/>
      <c r="B40" s="161"/>
      <c r="C40" s="36">
        <v>16</v>
      </c>
      <c r="D40" s="40" t="s">
        <v>201</v>
      </c>
      <c r="E40" s="40">
        <v>79519198.973399997</v>
      </c>
      <c r="F40" s="40">
        <v>0</v>
      </c>
      <c r="G40" s="40">
        <v>7282335.9100000001</v>
      </c>
      <c r="H40" s="40">
        <v>58976042.827799998</v>
      </c>
      <c r="I40" s="40">
        <v>4549526.3361999998</v>
      </c>
      <c r="J40" s="40">
        <v>4373327.3339999998</v>
      </c>
      <c r="K40" s="40">
        <v>0</v>
      </c>
      <c r="L40" s="40">
        <f t="shared" si="7"/>
        <v>4373327.3339999998</v>
      </c>
      <c r="M40" s="40">
        <v>91103731.887799993</v>
      </c>
      <c r="N40" s="41">
        <f t="shared" si="8"/>
        <v>245804163.2692</v>
      </c>
      <c r="O40" s="44"/>
      <c r="P40" s="161"/>
      <c r="Q40" s="47">
        <v>14</v>
      </c>
      <c r="R40" s="161"/>
      <c r="S40" s="40" t="s">
        <v>202</v>
      </c>
      <c r="T40" s="40">
        <v>101284698.22499999</v>
      </c>
      <c r="U40" s="40">
        <v>0</v>
      </c>
      <c r="V40" s="40">
        <v>9275611.4800000004</v>
      </c>
      <c r="W40" s="40">
        <v>75118597.488800004</v>
      </c>
      <c r="X40" s="40">
        <v>5368258.5745000001</v>
      </c>
      <c r="Y40" s="40">
        <v>5570367.2115000002</v>
      </c>
      <c r="Z40" s="40">
        <v>0</v>
      </c>
      <c r="AA40" s="40">
        <f t="shared" si="10"/>
        <v>5570367.2115000002</v>
      </c>
      <c r="AB40" s="40">
        <v>107879707.2476</v>
      </c>
      <c r="AC40" s="45">
        <f t="shared" si="5"/>
        <v>304497240.2274</v>
      </c>
    </row>
    <row r="41" spans="1:29" ht="24.9" customHeight="1">
      <c r="A41" s="159"/>
      <c r="B41" s="161"/>
      <c r="C41" s="36">
        <v>17</v>
      </c>
      <c r="D41" s="40" t="s">
        <v>203</v>
      </c>
      <c r="E41" s="40">
        <v>75571628.539399996</v>
      </c>
      <c r="F41" s="40">
        <v>0</v>
      </c>
      <c r="G41" s="40">
        <v>6920819.0099999998</v>
      </c>
      <c r="H41" s="40">
        <v>56048295.994499996</v>
      </c>
      <c r="I41" s="40">
        <v>4181472.8746000002</v>
      </c>
      <c r="J41" s="40">
        <v>4156222.3059999999</v>
      </c>
      <c r="K41" s="40">
        <v>0</v>
      </c>
      <c r="L41" s="40">
        <f t="shared" si="7"/>
        <v>4156222.3059999999</v>
      </c>
      <c r="M41" s="40">
        <v>83308121.154699996</v>
      </c>
      <c r="N41" s="41">
        <f t="shared" si="8"/>
        <v>230186559.87919998</v>
      </c>
      <c r="O41" s="44"/>
      <c r="P41" s="161"/>
      <c r="Q41" s="47">
        <v>15</v>
      </c>
      <c r="R41" s="161"/>
      <c r="S41" s="40" t="s">
        <v>204</v>
      </c>
      <c r="T41" s="40">
        <v>88447408.8741</v>
      </c>
      <c r="U41" s="40">
        <v>0</v>
      </c>
      <c r="V41" s="40">
        <v>8099977.7400000002</v>
      </c>
      <c r="W41" s="40">
        <v>65597720.312899999</v>
      </c>
      <c r="X41" s="40">
        <v>4830654.3426999999</v>
      </c>
      <c r="Y41" s="40">
        <v>4864353.2056</v>
      </c>
      <c r="Z41" s="40">
        <v>0</v>
      </c>
      <c r="AA41" s="40">
        <f t="shared" si="10"/>
        <v>4864353.2056</v>
      </c>
      <c r="AB41" s="40">
        <v>96492901.367500007</v>
      </c>
      <c r="AC41" s="45">
        <f t="shared" si="5"/>
        <v>268333015.84279999</v>
      </c>
    </row>
    <row r="42" spans="1:29" ht="24.9" customHeight="1">
      <c r="A42" s="159"/>
      <c r="B42" s="161"/>
      <c r="C42" s="36">
        <v>18</v>
      </c>
      <c r="D42" s="40" t="s">
        <v>205</v>
      </c>
      <c r="E42" s="40">
        <v>85610214.018900007</v>
      </c>
      <c r="F42" s="40">
        <v>0</v>
      </c>
      <c r="G42" s="40">
        <v>7840148.5899999999</v>
      </c>
      <c r="H42" s="40">
        <v>63493492.309500001</v>
      </c>
      <c r="I42" s="40">
        <v>4743425.2289000005</v>
      </c>
      <c r="J42" s="40">
        <v>4708315.6498999996</v>
      </c>
      <c r="K42" s="40">
        <v>0</v>
      </c>
      <c r="L42" s="40">
        <f t="shared" si="7"/>
        <v>4708315.6498999996</v>
      </c>
      <c r="M42" s="40">
        <v>95210636.040199995</v>
      </c>
      <c r="N42" s="41">
        <f t="shared" si="8"/>
        <v>261606231.83740002</v>
      </c>
      <c r="O42" s="44"/>
      <c r="P42" s="161"/>
      <c r="Q42" s="47">
        <v>16</v>
      </c>
      <c r="R42" s="161"/>
      <c r="S42" s="40" t="s">
        <v>206</v>
      </c>
      <c r="T42" s="40">
        <v>99642666.378900006</v>
      </c>
      <c r="U42" s="40">
        <v>0</v>
      </c>
      <c r="V42" s="40">
        <v>9125234.8699999992</v>
      </c>
      <c r="W42" s="40">
        <v>73900771.583499998</v>
      </c>
      <c r="X42" s="40">
        <v>4830606.1858000001</v>
      </c>
      <c r="Y42" s="40">
        <v>5480060.1889000004</v>
      </c>
      <c r="Z42" s="40">
        <v>0</v>
      </c>
      <c r="AA42" s="40">
        <f t="shared" si="10"/>
        <v>5480060.1889000004</v>
      </c>
      <c r="AB42" s="40">
        <v>96491881.373500004</v>
      </c>
      <c r="AC42" s="45">
        <f t="shared" si="5"/>
        <v>289471220.58060002</v>
      </c>
    </row>
    <row r="43" spans="1:29" ht="24.9" customHeight="1">
      <c r="A43" s="159"/>
      <c r="B43" s="161"/>
      <c r="C43" s="36">
        <v>19</v>
      </c>
      <c r="D43" s="40" t="s">
        <v>207</v>
      </c>
      <c r="E43" s="40">
        <v>107759109.45379999</v>
      </c>
      <c r="F43" s="40">
        <v>0</v>
      </c>
      <c r="G43" s="40">
        <v>9868535.4299999997</v>
      </c>
      <c r="H43" s="40">
        <v>79920395.782100007</v>
      </c>
      <c r="I43" s="40">
        <v>5163622.9685000004</v>
      </c>
      <c r="J43" s="40">
        <v>5926441.2171</v>
      </c>
      <c r="K43" s="40">
        <v>0</v>
      </c>
      <c r="L43" s="40">
        <f t="shared" si="7"/>
        <v>5926441.2171</v>
      </c>
      <c r="M43" s="40">
        <v>104110696.3601</v>
      </c>
      <c r="N43" s="41">
        <f t="shared" si="8"/>
        <v>312748801.21160001</v>
      </c>
      <c r="O43" s="44"/>
      <c r="P43" s="161"/>
      <c r="Q43" s="47">
        <v>17</v>
      </c>
      <c r="R43" s="161"/>
      <c r="S43" s="40" t="s">
        <v>208</v>
      </c>
      <c r="T43" s="40">
        <v>102859747.1074</v>
      </c>
      <c r="U43" s="40">
        <v>0</v>
      </c>
      <c r="V43" s="40">
        <v>9419853.8200000003</v>
      </c>
      <c r="W43" s="40">
        <v>76286744.949300006</v>
      </c>
      <c r="X43" s="40">
        <v>5149751.5121999998</v>
      </c>
      <c r="Y43" s="40">
        <v>5656990.3717</v>
      </c>
      <c r="Z43" s="40">
        <v>0</v>
      </c>
      <c r="AA43" s="40">
        <f t="shared" si="10"/>
        <v>5656990.3717</v>
      </c>
      <c r="AB43" s="40">
        <v>103251586.12180001</v>
      </c>
      <c r="AC43" s="45">
        <f t="shared" si="5"/>
        <v>302624673.88239998</v>
      </c>
    </row>
    <row r="44" spans="1:29" ht="24.9" customHeight="1">
      <c r="A44" s="159"/>
      <c r="B44" s="161"/>
      <c r="C44" s="36">
        <v>20</v>
      </c>
      <c r="D44" s="40" t="s">
        <v>209</v>
      </c>
      <c r="E44" s="40">
        <v>92325942.743300006</v>
      </c>
      <c r="F44" s="40">
        <v>0</v>
      </c>
      <c r="G44" s="40">
        <v>8455172.3000000007</v>
      </c>
      <c r="H44" s="40">
        <v>68474265.631899998</v>
      </c>
      <c r="I44" s="40">
        <v>3808902.2969999998</v>
      </c>
      <c r="J44" s="40">
        <v>5077661.4212999996</v>
      </c>
      <c r="K44" s="40">
        <v>0</v>
      </c>
      <c r="L44" s="40">
        <f t="shared" si="7"/>
        <v>5077661.4212999996</v>
      </c>
      <c r="M44" s="40">
        <v>75416834.977200001</v>
      </c>
      <c r="N44" s="41">
        <f t="shared" si="8"/>
        <v>253558779.3707</v>
      </c>
      <c r="O44" s="44"/>
      <c r="P44" s="161"/>
      <c r="Q44" s="47">
        <v>18</v>
      </c>
      <c r="R44" s="161"/>
      <c r="S44" s="40" t="s">
        <v>210</v>
      </c>
      <c r="T44" s="40">
        <v>98465057.641800001</v>
      </c>
      <c r="U44" s="40">
        <v>0</v>
      </c>
      <c r="V44" s="40">
        <v>9017389.9399999995</v>
      </c>
      <c r="W44" s="40">
        <v>73027388.750100002</v>
      </c>
      <c r="X44" s="40">
        <v>4971734.7609999999</v>
      </c>
      <c r="Y44" s="40">
        <v>5415295.0917999996</v>
      </c>
      <c r="Z44" s="40">
        <v>0</v>
      </c>
      <c r="AA44" s="40">
        <f t="shared" si="10"/>
        <v>5415295.0917999996</v>
      </c>
      <c r="AB44" s="40">
        <v>99481076.016100004</v>
      </c>
      <c r="AC44" s="45">
        <f t="shared" si="5"/>
        <v>290377942.2008</v>
      </c>
    </row>
    <row r="45" spans="1:29" ht="24.9" customHeight="1">
      <c r="A45" s="159"/>
      <c r="B45" s="161"/>
      <c r="C45" s="42">
        <v>21</v>
      </c>
      <c r="D45" s="40" t="s">
        <v>211</v>
      </c>
      <c r="E45" s="40">
        <v>89470804.128299996</v>
      </c>
      <c r="F45" s="40">
        <v>0</v>
      </c>
      <c r="G45" s="40">
        <v>8193699.8600000003</v>
      </c>
      <c r="H45" s="40">
        <v>66356729.497199997</v>
      </c>
      <c r="I45" s="40">
        <v>5182018.8996000001</v>
      </c>
      <c r="J45" s="40">
        <v>4920637.0088</v>
      </c>
      <c r="K45" s="40">
        <v>0</v>
      </c>
      <c r="L45" s="40">
        <f t="shared" si="7"/>
        <v>4920637.0088</v>
      </c>
      <c r="M45" s="40">
        <v>104500334.0976</v>
      </c>
      <c r="N45" s="41">
        <f t="shared" si="8"/>
        <v>278624223.49150002</v>
      </c>
      <c r="O45" s="44"/>
      <c r="P45" s="161"/>
      <c r="Q45" s="47">
        <v>19</v>
      </c>
      <c r="R45" s="161"/>
      <c r="S45" s="40" t="s">
        <v>212</v>
      </c>
      <c r="T45" s="40">
        <v>107978166.62360001</v>
      </c>
      <c r="U45" s="40">
        <v>0</v>
      </c>
      <c r="V45" s="40">
        <v>9888596.5899999999</v>
      </c>
      <c r="W45" s="40">
        <v>80082861.264599994</v>
      </c>
      <c r="X45" s="40">
        <v>5562504.1968999999</v>
      </c>
      <c r="Y45" s="40">
        <v>5938488.7366000004</v>
      </c>
      <c r="Z45" s="40">
        <v>0</v>
      </c>
      <c r="AA45" s="40">
        <f t="shared" si="10"/>
        <v>5938488.7366000004</v>
      </c>
      <c r="AB45" s="40">
        <v>111993955.3573</v>
      </c>
      <c r="AC45" s="45">
        <f t="shared" si="5"/>
        <v>321444572.76900005</v>
      </c>
    </row>
    <row r="46" spans="1:29" ht="24.9" customHeight="1">
      <c r="A46" s="36"/>
      <c r="B46" s="157" t="s">
        <v>213</v>
      </c>
      <c r="C46" s="157"/>
      <c r="D46" s="41"/>
      <c r="E46" s="41">
        <f>SUM(E25:E45)</f>
        <v>1893393387.7086997</v>
      </c>
      <c r="F46" s="41">
        <f t="shared" ref="F46:M46" si="11">SUM(F25:F45)</f>
        <v>0</v>
      </c>
      <c r="G46" s="41">
        <f t="shared" si="11"/>
        <v>173396196.58000004</v>
      </c>
      <c r="H46" s="41">
        <f t="shared" si="11"/>
        <v>1404250180.6473999</v>
      </c>
      <c r="I46" s="41">
        <f t="shared" si="11"/>
        <v>99974570.434699997</v>
      </c>
      <c r="J46" s="41">
        <f t="shared" si="11"/>
        <v>104131192.95069999</v>
      </c>
      <c r="K46" s="41">
        <f t="shared" si="11"/>
        <v>0</v>
      </c>
      <c r="L46" s="41">
        <f t="shared" si="11"/>
        <v>104131192.95069999</v>
      </c>
      <c r="M46" s="41">
        <f t="shared" si="11"/>
        <v>2007104320.2433002</v>
      </c>
      <c r="N46" s="41">
        <f>E46+F46+G46+H46+I46+J46-K46+M46</f>
        <v>5682249848.5647993</v>
      </c>
      <c r="O46" s="44"/>
      <c r="P46" s="161"/>
      <c r="Q46" s="47">
        <v>20</v>
      </c>
      <c r="R46" s="161"/>
      <c r="S46" s="40" t="s">
        <v>214</v>
      </c>
      <c r="T46" s="40">
        <v>85985442.7315</v>
      </c>
      <c r="U46" s="40">
        <v>0</v>
      </c>
      <c r="V46" s="40">
        <v>7874511.8799999999</v>
      </c>
      <c r="W46" s="40">
        <v>63771783.651799999</v>
      </c>
      <c r="X46" s="40">
        <v>4654217.1374000004</v>
      </c>
      <c r="Y46" s="40">
        <v>4728952.1514999997</v>
      </c>
      <c r="Z46" s="40">
        <v>0</v>
      </c>
      <c r="AA46" s="40">
        <f t="shared" si="10"/>
        <v>4728952.1514999997</v>
      </c>
      <c r="AB46" s="40">
        <v>92755847.067599997</v>
      </c>
      <c r="AC46" s="45">
        <f t="shared" si="5"/>
        <v>259770754.61979997</v>
      </c>
    </row>
    <row r="47" spans="1:29" ht="24.9" customHeight="1">
      <c r="A47" s="159">
        <v>3</v>
      </c>
      <c r="B47" s="160" t="s">
        <v>215</v>
      </c>
      <c r="C47" s="43">
        <v>1</v>
      </c>
      <c r="D47" s="40" t="s">
        <v>216</v>
      </c>
      <c r="E47" s="40">
        <v>85913123.081799999</v>
      </c>
      <c r="F47" s="40">
        <v>0</v>
      </c>
      <c r="G47" s="40">
        <v>7867888.8799999999</v>
      </c>
      <c r="H47" s="40">
        <v>63718147.2117</v>
      </c>
      <c r="I47" s="40">
        <v>4592643.2452999996</v>
      </c>
      <c r="J47" s="40">
        <v>4724974.7789000003</v>
      </c>
      <c r="K47" s="40">
        <f>J47/2</f>
        <v>2362487.3894500001</v>
      </c>
      <c r="L47" s="40">
        <f t="shared" si="7"/>
        <v>2362487.3894500001</v>
      </c>
      <c r="M47" s="40">
        <v>93404339.633300006</v>
      </c>
      <c r="N47" s="41">
        <f t="shared" si="8"/>
        <v>257858629.44154999</v>
      </c>
      <c r="O47" s="44"/>
      <c r="P47" s="161"/>
      <c r="Q47" s="47">
        <v>21</v>
      </c>
      <c r="R47" s="161"/>
      <c r="S47" s="40" t="s">
        <v>110</v>
      </c>
      <c r="T47" s="40">
        <v>118424679.5543</v>
      </c>
      <c r="U47" s="40">
        <v>0</v>
      </c>
      <c r="V47" s="40">
        <v>10845284</v>
      </c>
      <c r="W47" s="40">
        <v>87830600.200000003</v>
      </c>
      <c r="X47" s="40">
        <v>6262897.9720000001</v>
      </c>
      <c r="Y47" s="40">
        <v>6513016.9126000004</v>
      </c>
      <c r="Z47" s="40">
        <v>0</v>
      </c>
      <c r="AA47" s="40">
        <f t="shared" si="10"/>
        <v>6513016.9126000004</v>
      </c>
      <c r="AB47" s="40">
        <v>126828749.2159</v>
      </c>
      <c r="AC47" s="45">
        <f t="shared" si="5"/>
        <v>356705227.85479999</v>
      </c>
    </row>
    <row r="48" spans="1:29" ht="24.9" customHeight="1">
      <c r="A48" s="159"/>
      <c r="B48" s="161"/>
      <c r="C48" s="36">
        <v>2</v>
      </c>
      <c r="D48" s="40" t="s">
        <v>217</v>
      </c>
      <c r="E48" s="40">
        <v>67080835.875299998</v>
      </c>
      <c r="F48" s="40">
        <v>0</v>
      </c>
      <c r="G48" s="40">
        <v>6143235.6699999999</v>
      </c>
      <c r="H48" s="40">
        <v>49751032.462399997</v>
      </c>
      <c r="I48" s="40">
        <v>3836127.4331999999</v>
      </c>
      <c r="J48" s="40">
        <v>3689253.1201999998</v>
      </c>
      <c r="K48" s="40">
        <f t="shared" ref="K48:K77" si="12">J48/2</f>
        <v>1844626.5600999999</v>
      </c>
      <c r="L48" s="40">
        <f t="shared" si="7"/>
        <v>1844626.5600999999</v>
      </c>
      <c r="M48" s="40">
        <v>77380844.677200004</v>
      </c>
      <c r="N48" s="41">
        <f t="shared" si="8"/>
        <v>206036702.67819998</v>
      </c>
      <c r="O48" s="44"/>
      <c r="P48" s="161"/>
      <c r="Q48" s="47">
        <v>22</v>
      </c>
      <c r="R48" s="161"/>
      <c r="S48" s="40" t="s">
        <v>218</v>
      </c>
      <c r="T48" s="40">
        <v>83328694.667999998</v>
      </c>
      <c r="U48" s="40">
        <v>0</v>
      </c>
      <c r="V48" s="40">
        <v>7631207.9699999997</v>
      </c>
      <c r="W48" s="40">
        <v>61801385.438500002</v>
      </c>
      <c r="X48" s="40">
        <v>4328166.1133000003</v>
      </c>
      <c r="Y48" s="40">
        <v>4582838.6431999998</v>
      </c>
      <c r="Z48" s="40">
        <v>0</v>
      </c>
      <c r="AA48" s="40">
        <f t="shared" si="10"/>
        <v>4582838.6431999998</v>
      </c>
      <c r="AB48" s="40">
        <v>85849875.168599993</v>
      </c>
      <c r="AC48" s="45">
        <f t="shared" si="5"/>
        <v>247522168.0016</v>
      </c>
    </row>
    <row r="49" spans="1:29" ht="24.9" customHeight="1">
      <c r="A49" s="159"/>
      <c r="B49" s="161"/>
      <c r="C49" s="36">
        <v>3</v>
      </c>
      <c r="D49" s="40" t="s">
        <v>219</v>
      </c>
      <c r="E49" s="40">
        <v>88565707.114999995</v>
      </c>
      <c r="F49" s="40">
        <v>0</v>
      </c>
      <c r="G49" s="40">
        <v>8110811.4500000002</v>
      </c>
      <c r="H49" s="40">
        <v>65685457.138800003</v>
      </c>
      <c r="I49" s="40">
        <v>4914976.5576999998</v>
      </c>
      <c r="J49" s="40">
        <v>4870859.2675999999</v>
      </c>
      <c r="K49" s="40">
        <f t="shared" si="12"/>
        <v>2435429.6338</v>
      </c>
      <c r="L49" s="40">
        <f t="shared" si="7"/>
        <v>2435429.6338</v>
      </c>
      <c r="M49" s="40">
        <v>100231567.9895</v>
      </c>
      <c r="N49" s="41">
        <f t="shared" si="8"/>
        <v>269943949.88480002</v>
      </c>
      <c r="O49" s="44"/>
      <c r="P49" s="161"/>
      <c r="Q49" s="47">
        <v>23</v>
      </c>
      <c r="R49" s="161"/>
      <c r="S49" s="40" t="s">
        <v>220</v>
      </c>
      <c r="T49" s="40">
        <v>78723527.031000003</v>
      </c>
      <c r="U49" s="40">
        <v>0</v>
      </c>
      <c r="V49" s="40">
        <v>7209468.5999999996</v>
      </c>
      <c r="W49" s="40">
        <v>58385926.4388</v>
      </c>
      <c r="X49" s="40">
        <v>4151777.0649999999</v>
      </c>
      <c r="Y49" s="40">
        <v>4329567.6640999997</v>
      </c>
      <c r="Z49" s="40">
        <v>0</v>
      </c>
      <c r="AA49" s="40">
        <f t="shared" si="10"/>
        <v>4329567.6640999997</v>
      </c>
      <c r="AB49" s="40">
        <v>82113840.8627</v>
      </c>
      <c r="AC49" s="45">
        <f t="shared" si="5"/>
        <v>234914107.66159999</v>
      </c>
    </row>
    <row r="50" spans="1:29" ht="24.9" customHeight="1">
      <c r="A50" s="159"/>
      <c r="B50" s="161"/>
      <c r="C50" s="36">
        <v>4</v>
      </c>
      <c r="D50" s="40" t="s">
        <v>221</v>
      </c>
      <c r="E50" s="40">
        <v>67895674.078799993</v>
      </c>
      <c r="F50" s="40">
        <v>0</v>
      </c>
      <c r="G50" s="40">
        <v>6217858.2199999997</v>
      </c>
      <c r="H50" s="40">
        <v>50355363.660499997</v>
      </c>
      <c r="I50" s="40">
        <v>3971467.5504999999</v>
      </c>
      <c r="J50" s="40">
        <v>3734066.8821999999</v>
      </c>
      <c r="K50" s="40">
        <f t="shared" si="12"/>
        <v>1867033.4410999999</v>
      </c>
      <c r="L50" s="40">
        <f t="shared" si="7"/>
        <v>1867033.4410999999</v>
      </c>
      <c r="M50" s="40">
        <v>80247436.0317</v>
      </c>
      <c r="N50" s="41">
        <f t="shared" si="8"/>
        <v>210554832.9826</v>
      </c>
      <c r="O50" s="44"/>
      <c r="P50" s="161"/>
      <c r="Q50" s="47">
        <v>24</v>
      </c>
      <c r="R50" s="161"/>
      <c r="S50" s="40" t="s">
        <v>222</v>
      </c>
      <c r="T50" s="40">
        <v>95765990.655200005</v>
      </c>
      <c r="U50" s="40">
        <v>0</v>
      </c>
      <c r="V50" s="40">
        <v>8770210.4800000004</v>
      </c>
      <c r="W50" s="40">
        <v>71025604.372799993</v>
      </c>
      <c r="X50" s="40">
        <v>5133320.3821</v>
      </c>
      <c r="Y50" s="40">
        <v>5266854.1608999996</v>
      </c>
      <c r="Z50" s="40">
        <v>0</v>
      </c>
      <c r="AA50" s="40">
        <f t="shared" si="10"/>
        <v>5266854.1608999996</v>
      </c>
      <c r="AB50" s="40">
        <v>102903564.1426</v>
      </c>
      <c r="AC50" s="45">
        <f t="shared" si="5"/>
        <v>288865544.1936</v>
      </c>
    </row>
    <row r="51" spans="1:29" ht="24.9" customHeight="1">
      <c r="A51" s="159"/>
      <c r="B51" s="161"/>
      <c r="C51" s="36">
        <v>5</v>
      </c>
      <c r="D51" s="40" t="s">
        <v>223</v>
      </c>
      <c r="E51" s="40">
        <v>91240637.135000005</v>
      </c>
      <c r="F51" s="40">
        <v>0</v>
      </c>
      <c r="G51" s="40">
        <v>8355780.4500000002</v>
      </c>
      <c r="H51" s="40">
        <v>67669340.143900007</v>
      </c>
      <c r="I51" s="40">
        <v>5108673.1914999997</v>
      </c>
      <c r="J51" s="40">
        <v>5017972.7282999996</v>
      </c>
      <c r="K51" s="40">
        <f t="shared" si="12"/>
        <v>2508986.3641499998</v>
      </c>
      <c r="L51" s="40">
        <f t="shared" si="7"/>
        <v>2508986.3641499998</v>
      </c>
      <c r="M51" s="40">
        <v>104334188.16680001</v>
      </c>
      <c r="N51" s="41">
        <f t="shared" si="8"/>
        <v>279217605.45135003</v>
      </c>
      <c r="O51" s="44"/>
      <c r="P51" s="161"/>
      <c r="Q51" s="47">
        <v>25</v>
      </c>
      <c r="R51" s="161"/>
      <c r="S51" s="40" t="s">
        <v>224</v>
      </c>
      <c r="T51" s="40">
        <v>95298660.563500002</v>
      </c>
      <c r="U51" s="40">
        <v>0</v>
      </c>
      <c r="V51" s="40">
        <v>8727412.5800000001</v>
      </c>
      <c r="W51" s="40">
        <v>70679005.314300001</v>
      </c>
      <c r="X51" s="40">
        <v>4957470.6908</v>
      </c>
      <c r="Y51" s="40">
        <v>5241152.3563000001</v>
      </c>
      <c r="Z51" s="40">
        <v>0</v>
      </c>
      <c r="AA51" s="40">
        <f t="shared" si="10"/>
        <v>5241152.3563000001</v>
      </c>
      <c r="AB51" s="40">
        <v>99178953.770400003</v>
      </c>
      <c r="AC51" s="45">
        <f t="shared" si="5"/>
        <v>284082655.27530003</v>
      </c>
    </row>
    <row r="52" spans="1:29" ht="24.9" customHeight="1">
      <c r="A52" s="159"/>
      <c r="B52" s="161"/>
      <c r="C52" s="36">
        <v>6</v>
      </c>
      <c r="D52" s="40" t="s">
        <v>225</v>
      </c>
      <c r="E52" s="40">
        <v>79526493.244399995</v>
      </c>
      <c r="F52" s="40">
        <v>0</v>
      </c>
      <c r="G52" s="40">
        <v>7283003.9100000001</v>
      </c>
      <c r="H52" s="40">
        <v>58981452.681599997</v>
      </c>
      <c r="I52" s="40">
        <v>4268335.5005999999</v>
      </c>
      <c r="J52" s="40">
        <v>4373728.4977000002</v>
      </c>
      <c r="K52" s="40">
        <f t="shared" si="12"/>
        <v>2186864.2488500001</v>
      </c>
      <c r="L52" s="40">
        <f t="shared" si="7"/>
        <v>2186864.2488500001</v>
      </c>
      <c r="M52" s="40">
        <v>86535291.519899994</v>
      </c>
      <c r="N52" s="41">
        <f t="shared" si="8"/>
        <v>238781441.10535002</v>
      </c>
      <c r="O52" s="44"/>
      <c r="P52" s="161"/>
      <c r="Q52" s="47">
        <v>26</v>
      </c>
      <c r="R52" s="161"/>
      <c r="S52" s="40" t="s">
        <v>226</v>
      </c>
      <c r="T52" s="40">
        <v>90397628.097599998</v>
      </c>
      <c r="U52" s="40">
        <v>0</v>
      </c>
      <c r="V52" s="40">
        <v>8278578.0199999996</v>
      </c>
      <c r="W52" s="40">
        <v>67044115.824199997</v>
      </c>
      <c r="X52" s="40">
        <v>4900125.4688999997</v>
      </c>
      <c r="Y52" s="40">
        <v>4971609.6575999996</v>
      </c>
      <c r="Z52" s="40">
        <v>0</v>
      </c>
      <c r="AA52" s="40">
        <f t="shared" si="10"/>
        <v>4971609.6575999996</v>
      </c>
      <c r="AB52" s="40">
        <v>97964344.823300004</v>
      </c>
      <c r="AC52" s="45">
        <f t="shared" si="5"/>
        <v>273556401.89160001</v>
      </c>
    </row>
    <row r="53" spans="1:29" ht="24.9" customHeight="1">
      <c r="A53" s="159"/>
      <c r="B53" s="161"/>
      <c r="C53" s="36">
        <v>7</v>
      </c>
      <c r="D53" s="40" t="s">
        <v>227</v>
      </c>
      <c r="E53" s="40">
        <v>90196894.067699999</v>
      </c>
      <c r="F53" s="40">
        <v>0</v>
      </c>
      <c r="G53" s="40">
        <v>8260194.8799999999</v>
      </c>
      <c r="H53" s="40">
        <v>66895239.843199998</v>
      </c>
      <c r="I53" s="40">
        <v>4883453.0590000004</v>
      </c>
      <c r="J53" s="40">
        <v>4960569.8673</v>
      </c>
      <c r="K53" s="40">
        <f t="shared" si="12"/>
        <v>2480284.93365</v>
      </c>
      <c r="L53" s="40">
        <f t="shared" si="7"/>
        <v>2480284.93365</v>
      </c>
      <c r="M53" s="40">
        <v>99563879.866600007</v>
      </c>
      <c r="N53" s="41">
        <f t="shared" si="8"/>
        <v>272279946.65015</v>
      </c>
      <c r="O53" s="44"/>
      <c r="P53" s="161"/>
      <c r="Q53" s="47">
        <v>27</v>
      </c>
      <c r="R53" s="161"/>
      <c r="S53" s="40" t="s">
        <v>228</v>
      </c>
      <c r="T53" s="40">
        <v>92296183.775600001</v>
      </c>
      <c r="U53" s="40">
        <v>0</v>
      </c>
      <c r="V53" s="40">
        <v>8452446.9800000004</v>
      </c>
      <c r="W53" s="40">
        <v>68452194.658299997</v>
      </c>
      <c r="X53" s="40">
        <v>4863218.0301999999</v>
      </c>
      <c r="Y53" s="40">
        <v>5076024.7630000003</v>
      </c>
      <c r="Z53" s="40">
        <v>0</v>
      </c>
      <c r="AA53" s="40">
        <f t="shared" si="10"/>
        <v>5076024.7630000003</v>
      </c>
      <c r="AB53" s="40">
        <v>97182621.362499997</v>
      </c>
      <c r="AC53" s="45">
        <f t="shared" si="5"/>
        <v>276322689.56960005</v>
      </c>
    </row>
    <row r="54" spans="1:29" ht="24.9" customHeight="1">
      <c r="A54" s="159"/>
      <c r="B54" s="161"/>
      <c r="C54" s="36">
        <v>8</v>
      </c>
      <c r="D54" s="40" t="s">
        <v>229</v>
      </c>
      <c r="E54" s="40">
        <v>72270176.433300003</v>
      </c>
      <c r="F54" s="40">
        <v>0</v>
      </c>
      <c r="G54" s="40">
        <v>6618473.3700000001</v>
      </c>
      <c r="H54" s="40">
        <v>53599747.929099999</v>
      </c>
      <c r="I54" s="40">
        <v>3979028.1819000002</v>
      </c>
      <c r="J54" s="40">
        <v>3974651.9309</v>
      </c>
      <c r="K54" s="40">
        <f t="shared" si="12"/>
        <v>1987325.96545</v>
      </c>
      <c r="L54" s="40">
        <f t="shared" si="7"/>
        <v>1987325.96545</v>
      </c>
      <c r="M54" s="40">
        <v>80407575.101799995</v>
      </c>
      <c r="N54" s="41">
        <f t="shared" si="8"/>
        <v>218862326.98154998</v>
      </c>
      <c r="O54" s="44"/>
      <c r="P54" s="161"/>
      <c r="Q54" s="47">
        <v>28</v>
      </c>
      <c r="R54" s="161"/>
      <c r="S54" s="40" t="s">
        <v>230</v>
      </c>
      <c r="T54" s="40">
        <v>77742421.394500002</v>
      </c>
      <c r="U54" s="40">
        <v>0</v>
      </c>
      <c r="V54" s="40">
        <v>7119619.3399999999</v>
      </c>
      <c r="W54" s="40">
        <v>57658281.684</v>
      </c>
      <c r="X54" s="40">
        <v>4306437.7255999995</v>
      </c>
      <c r="Y54" s="40">
        <v>4275609.6722999997</v>
      </c>
      <c r="Z54" s="40">
        <v>0</v>
      </c>
      <c r="AA54" s="40">
        <f t="shared" si="10"/>
        <v>4275609.6722999997</v>
      </c>
      <c r="AB54" s="40">
        <v>85389653.840900004</v>
      </c>
      <c r="AC54" s="45">
        <f t="shared" si="5"/>
        <v>236492023.65730003</v>
      </c>
    </row>
    <row r="55" spans="1:29" ht="24.9" customHeight="1">
      <c r="A55" s="159"/>
      <c r="B55" s="161"/>
      <c r="C55" s="36">
        <v>9</v>
      </c>
      <c r="D55" s="40" t="s">
        <v>231</v>
      </c>
      <c r="E55" s="40">
        <v>83872040.351999998</v>
      </c>
      <c r="F55" s="40">
        <v>0</v>
      </c>
      <c r="G55" s="40">
        <v>7680967.3499999996</v>
      </c>
      <c r="H55" s="40">
        <v>62204362.062399998</v>
      </c>
      <c r="I55" s="40">
        <v>4573486.4353999998</v>
      </c>
      <c r="J55" s="40">
        <v>4612721.0925000003</v>
      </c>
      <c r="K55" s="40">
        <f t="shared" si="12"/>
        <v>2306360.5462500001</v>
      </c>
      <c r="L55" s="40">
        <f t="shared" si="7"/>
        <v>2306360.5462500001</v>
      </c>
      <c r="M55" s="40">
        <v>92998585.989399999</v>
      </c>
      <c r="N55" s="41">
        <f t="shared" si="8"/>
        <v>253635802.73544997</v>
      </c>
      <c r="O55" s="44"/>
      <c r="P55" s="161"/>
      <c r="Q55" s="47">
        <v>29</v>
      </c>
      <c r="R55" s="161"/>
      <c r="S55" s="40" t="s">
        <v>232</v>
      </c>
      <c r="T55" s="40">
        <v>93023725.765400007</v>
      </c>
      <c r="U55" s="40">
        <v>0</v>
      </c>
      <c r="V55" s="40">
        <v>8519074.9800000004</v>
      </c>
      <c r="W55" s="40">
        <v>68991781.929000005</v>
      </c>
      <c r="X55" s="40">
        <v>4849541.4740000004</v>
      </c>
      <c r="Y55" s="40">
        <v>5116037.4808999998</v>
      </c>
      <c r="Z55" s="40">
        <v>0</v>
      </c>
      <c r="AA55" s="40">
        <f t="shared" si="10"/>
        <v>5116037.4808999998</v>
      </c>
      <c r="AB55" s="40">
        <v>96892943.044599995</v>
      </c>
      <c r="AC55" s="45">
        <f t="shared" si="5"/>
        <v>277393104.67390001</v>
      </c>
    </row>
    <row r="56" spans="1:29" ht="24.9" customHeight="1">
      <c r="A56" s="159"/>
      <c r="B56" s="161"/>
      <c r="C56" s="36">
        <v>10</v>
      </c>
      <c r="D56" s="40" t="s">
        <v>233</v>
      </c>
      <c r="E56" s="40">
        <v>91248897.058699995</v>
      </c>
      <c r="F56" s="40">
        <v>0</v>
      </c>
      <c r="G56" s="40">
        <v>8356536.8899999997</v>
      </c>
      <c r="H56" s="40">
        <v>67675466.181700006</v>
      </c>
      <c r="I56" s="40">
        <v>5079509.3803000003</v>
      </c>
      <c r="J56" s="40">
        <v>5018427.0072999997</v>
      </c>
      <c r="K56" s="40">
        <f t="shared" si="12"/>
        <v>2509213.5036499999</v>
      </c>
      <c r="L56" s="40">
        <f t="shared" si="7"/>
        <v>2509213.5036499999</v>
      </c>
      <c r="M56" s="40">
        <v>103716479.7536</v>
      </c>
      <c r="N56" s="41">
        <f t="shared" si="8"/>
        <v>278586102.76795</v>
      </c>
      <c r="O56" s="44"/>
      <c r="P56" s="161"/>
      <c r="Q56" s="47">
        <v>30</v>
      </c>
      <c r="R56" s="161"/>
      <c r="S56" s="40" t="s">
        <v>234</v>
      </c>
      <c r="T56" s="40">
        <v>83912999.658899993</v>
      </c>
      <c r="U56" s="40">
        <v>0</v>
      </c>
      <c r="V56" s="40">
        <v>7684718.3899999997</v>
      </c>
      <c r="W56" s="40">
        <v>62234739.856299996</v>
      </c>
      <c r="X56" s="40">
        <v>4676465.6195</v>
      </c>
      <c r="Y56" s="40">
        <v>4614973.7355000004</v>
      </c>
      <c r="Z56" s="40">
        <v>0</v>
      </c>
      <c r="AA56" s="40">
        <f t="shared" si="10"/>
        <v>4614973.7355000004</v>
      </c>
      <c r="AB56" s="40">
        <v>93227084.331200004</v>
      </c>
      <c r="AC56" s="45">
        <f t="shared" si="5"/>
        <v>256350981.59140003</v>
      </c>
    </row>
    <row r="57" spans="1:29" ht="24.9" customHeight="1">
      <c r="A57" s="159"/>
      <c r="B57" s="161"/>
      <c r="C57" s="36">
        <v>11</v>
      </c>
      <c r="D57" s="40" t="s">
        <v>235</v>
      </c>
      <c r="E57" s="40">
        <v>70227677.920000002</v>
      </c>
      <c r="F57" s="40">
        <v>0</v>
      </c>
      <c r="G57" s="40">
        <v>6431422.1900000004</v>
      </c>
      <c r="H57" s="40">
        <v>52084912.752899997</v>
      </c>
      <c r="I57" s="40">
        <v>3955517.9893</v>
      </c>
      <c r="J57" s="40">
        <v>3862320.3901999998</v>
      </c>
      <c r="K57" s="40">
        <f t="shared" si="12"/>
        <v>1931160.1950999999</v>
      </c>
      <c r="L57" s="40">
        <f t="shared" ref="L57:L77" si="13">J57-K57</f>
        <v>1931160.1950999999</v>
      </c>
      <c r="M57" s="40">
        <v>79909613.993399993</v>
      </c>
      <c r="N57" s="41">
        <f t="shared" si="8"/>
        <v>214540305.04070002</v>
      </c>
      <c r="O57" s="44"/>
      <c r="P57" s="161"/>
      <c r="Q57" s="47">
        <v>31</v>
      </c>
      <c r="R57" s="161"/>
      <c r="S57" s="40" t="s">
        <v>236</v>
      </c>
      <c r="T57" s="40">
        <v>86941223.563299999</v>
      </c>
      <c r="U57" s="40">
        <v>0</v>
      </c>
      <c r="V57" s="40">
        <v>7962041.9000000004</v>
      </c>
      <c r="W57" s="40">
        <v>64480646.064900003</v>
      </c>
      <c r="X57" s="40">
        <v>4506048.0252</v>
      </c>
      <c r="Y57" s="40">
        <v>4781517.3487999998</v>
      </c>
      <c r="Z57" s="40">
        <v>0</v>
      </c>
      <c r="AA57" s="40">
        <f t="shared" si="10"/>
        <v>4781517.3487999998</v>
      </c>
      <c r="AB57" s="40">
        <v>89617529.290900007</v>
      </c>
      <c r="AC57" s="45">
        <f t="shared" si="5"/>
        <v>258289006.19310004</v>
      </c>
    </row>
    <row r="58" spans="1:29" ht="24.9" customHeight="1">
      <c r="A58" s="159"/>
      <c r="B58" s="161"/>
      <c r="C58" s="36">
        <v>12</v>
      </c>
      <c r="D58" s="40" t="s">
        <v>237</v>
      </c>
      <c r="E58" s="40">
        <v>83066723.519199997</v>
      </c>
      <c r="F58" s="40">
        <v>0</v>
      </c>
      <c r="G58" s="40">
        <v>7607216.7599999998</v>
      </c>
      <c r="H58" s="40">
        <v>61607092.464199997</v>
      </c>
      <c r="I58" s="40">
        <v>4523432.1662999997</v>
      </c>
      <c r="J58" s="40">
        <v>4568430.9795000004</v>
      </c>
      <c r="K58" s="40">
        <f t="shared" si="12"/>
        <v>2284215.4897500002</v>
      </c>
      <c r="L58" s="40">
        <f t="shared" si="13"/>
        <v>2284215.4897500002</v>
      </c>
      <c r="M58" s="40">
        <v>91938404.145600006</v>
      </c>
      <c r="N58" s="41">
        <f t="shared" si="8"/>
        <v>251027084.54505</v>
      </c>
      <c r="O58" s="44"/>
      <c r="P58" s="161"/>
      <c r="Q58" s="47">
        <v>32</v>
      </c>
      <c r="R58" s="161"/>
      <c r="S58" s="40" t="s">
        <v>238</v>
      </c>
      <c r="T58" s="40">
        <v>93286148.113199994</v>
      </c>
      <c r="U58" s="40">
        <v>0</v>
      </c>
      <c r="V58" s="40">
        <v>8543107.5099999998</v>
      </c>
      <c r="W58" s="40">
        <v>69186409.538699999</v>
      </c>
      <c r="X58" s="40">
        <v>4965744.0440999996</v>
      </c>
      <c r="Y58" s="40">
        <v>5130469.9595999997</v>
      </c>
      <c r="Z58" s="40">
        <v>0</v>
      </c>
      <c r="AA58" s="40">
        <f t="shared" si="10"/>
        <v>5130469.9595999997</v>
      </c>
      <c r="AB58" s="40">
        <v>99354188.752900004</v>
      </c>
      <c r="AC58" s="45">
        <f t="shared" si="5"/>
        <v>280466067.91849995</v>
      </c>
    </row>
    <row r="59" spans="1:29" ht="24.9" customHeight="1">
      <c r="A59" s="159"/>
      <c r="B59" s="161"/>
      <c r="C59" s="36">
        <v>13</v>
      </c>
      <c r="D59" s="40" t="s">
        <v>239</v>
      </c>
      <c r="E59" s="40">
        <v>83090143.609999999</v>
      </c>
      <c r="F59" s="40">
        <v>0</v>
      </c>
      <c r="G59" s="40">
        <v>7609361.5700000003</v>
      </c>
      <c r="H59" s="40">
        <v>61624462.159699999</v>
      </c>
      <c r="I59" s="40">
        <v>4524578.3002000004</v>
      </c>
      <c r="J59" s="40">
        <v>4569719.0230999999</v>
      </c>
      <c r="K59" s="40">
        <f t="shared" si="12"/>
        <v>2284859.5115499999</v>
      </c>
      <c r="L59" s="40">
        <f t="shared" si="13"/>
        <v>2284859.5115499999</v>
      </c>
      <c r="M59" s="40">
        <v>91962680.004600003</v>
      </c>
      <c r="N59" s="41">
        <f t="shared" si="8"/>
        <v>251096085.15605003</v>
      </c>
      <c r="O59" s="44"/>
      <c r="P59" s="161"/>
      <c r="Q59" s="47">
        <v>33</v>
      </c>
      <c r="R59" s="161"/>
      <c r="S59" s="40" t="s">
        <v>240</v>
      </c>
      <c r="T59" s="40">
        <v>90411850.319199994</v>
      </c>
      <c r="U59" s="40">
        <v>0</v>
      </c>
      <c r="V59" s="40">
        <v>8279880.4900000002</v>
      </c>
      <c r="W59" s="40">
        <v>67054663.8473</v>
      </c>
      <c r="X59" s="40">
        <v>4517962.0393000003</v>
      </c>
      <c r="Y59" s="40">
        <v>4972391.835</v>
      </c>
      <c r="Z59" s="40">
        <v>0</v>
      </c>
      <c r="AA59" s="40">
        <f t="shared" ref="AA59:AA82" si="14">Y59-Z59</f>
        <v>4972391.835</v>
      </c>
      <c r="AB59" s="40">
        <v>89869875.825599998</v>
      </c>
      <c r="AC59" s="45">
        <f t="shared" si="5"/>
        <v>265106624.35639998</v>
      </c>
    </row>
    <row r="60" spans="1:29" ht="24.9" customHeight="1">
      <c r="A60" s="159"/>
      <c r="B60" s="161"/>
      <c r="C60" s="36">
        <v>14</v>
      </c>
      <c r="D60" s="40" t="s">
        <v>241</v>
      </c>
      <c r="E60" s="40">
        <v>85695122.579099998</v>
      </c>
      <c r="F60" s="40">
        <v>0</v>
      </c>
      <c r="G60" s="40">
        <v>7847924.4800000004</v>
      </c>
      <c r="H60" s="40">
        <v>63556465.414800003</v>
      </c>
      <c r="I60" s="40">
        <v>4631043.5476000002</v>
      </c>
      <c r="J60" s="40">
        <v>4712985.3698000005</v>
      </c>
      <c r="K60" s="40">
        <f t="shared" si="12"/>
        <v>2356492.6849000002</v>
      </c>
      <c r="L60" s="40">
        <f t="shared" si="13"/>
        <v>2356492.6849000002</v>
      </c>
      <c r="M60" s="40">
        <v>94217682.910500005</v>
      </c>
      <c r="N60" s="41">
        <f t="shared" si="8"/>
        <v>258304731.6169</v>
      </c>
      <c r="O60" s="44"/>
      <c r="P60" s="162"/>
      <c r="Q60" s="47">
        <v>34</v>
      </c>
      <c r="R60" s="162"/>
      <c r="S60" s="40" t="s">
        <v>242</v>
      </c>
      <c r="T60" s="40">
        <v>88611031.400600001</v>
      </c>
      <c r="U60" s="40">
        <v>0</v>
      </c>
      <c r="V60" s="40">
        <v>8114962.2199999997</v>
      </c>
      <c r="W60" s="40">
        <v>65719072.253799997</v>
      </c>
      <c r="X60" s="40">
        <v>4686087.3657</v>
      </c>
      <c r="Y60" s="40">
        <v>4873351.9796000002</v>
      </c>
      <c r="Z60" s="40">
        <v>0</v>
      </c>
      <c r="AA60" s="40">
        <f t="shared" si="14"/>
        <v>4873351.9796000002</v>
      </c>
      <c r="AB60" s="40">
        <v>93430879.147799999</v>
      </c>
      <c r="AC60" s="45">
        <f t="shared" si="5"/>
        <v>265435384.36750001</v>
      </c>
    </row>
    <row r="61" spans="1:29" ht="24.9" customHeight="1">
      <c r="A61" s="159"/>
      <c r="B61" s="161"/>
      <c r="C61" s="36">
        <v>15</v>
      </c>
      <c r="D61" s="40" t="s">
        <v>243</v>
      </c>
      <c r="E61" s="40">
        <v>78290892.502100006</v>
      </c>
      <c r="F61" s="40">
        <v>0</v>
      </c>
      <c r="G61" s="40">
        <v>7169848.0999999996</v>
      </c>
      <c r="H61" s="40">
        <v>58065059.618699998</v>
      </c>
      <c r="I61" s="40">
        <v>4208409.0695000002</v>
      </c>
      <c r="J61" s="40">
        <v>4305774.0037000002</v>
      </c>
      <c r="K61" s="40">
        <f t="shared" si="12"/>
        <v>2152887.0018500001</v>
      </c>
      <c r="L61" s="40">
        <f t="shared" si="13"/>
        <v>2152887.0018500001</v>
      </c>
      <c r="M61" s="40">
        <v>85266010.890300006</v>
      </c>
      <c r="N61" s="41">
        <f t="shared" si="8"/>
        <v>235153107.18245</v>
      </c>
      <c r="O61" s="44"/>
      <c r="P61" s="36"/>
      <c r="Q61" s="155" t="s">
        <v>244</v>
      </c>
      <c r="R61" s="156"/>
      <c r="S61" s="41"/>
      <c r="T61" s="41">
        <f t="shared" ref="T61:U61" si="15">SUM(T27:T60)</f>
        <v>3146577168.3455997</v>
      </c>
      <c r="U61" s="41">
        <f t="shared" si="15"/>
        <v>0</v>
      </c>
      <c r="V61" s="41">
        <f t="shared" ref="V61:Y61" si="16">SUM(V27:V60)</f>
        <v>288162257.57999998</v>
      </c>
      <c r="W61" s="41">
        <f t="shared" si="16"/>
        <v>2333683842.8585</v>
      </c>
      <c r="X61" s="41">
        <f t="shared" si="16"/>
        <v>164444275.4262</v>
      </c>
      <c r="Y61" s="41">
        <f t="shared" si="16"/>
        <v>173052698.07610002</v>
      </c>
      <c r="Z61" s="41">
        <f t="shared" ref="Z61:AC61" si="17">SUM(Z27:Z60)</f>
        <v>0</v>
      </c>
      <c r="AA61" s="41">
        <f t="shared" si="14"/>
        <v>173052698.07610002</v>
      </c>
      <c r="AB61" s="41">
        <f t="shared" si="17"/>
        <v>3285037725.648901</v>
      </c>
      <c r="AC61" s="41">
        <f t="shared" si="17"/>
        <v>9390957967.9352989</v>
      </c>
    </row>
    <row r="62" spans="1:29" ht="24.9" customHeight="1">
      <c r="A62" s="159"/>
      <c r="B62" s="161"/>
      <c r="C62" s="36">
        <v>16</v>
      </c>
      <c r="D62" s="40" t="s">
        <v>245</v>
      </c>
      <c r="E62" s="40">
        <v>79938945.210600004</v>
      </c>
      <c r="F62" s="40">
        <v>0</v>
      </c>
      <c r="G62" s="40">
        <v>7320776.0999999996</v>
      </c>
      <c r="H62" s="40">
        <v>59287350.944399998</v>
      </c>
      <c r="I62" s="40">
        <v>4476517.7263000002</v>
      </c>
      <c r="J62" s="40">
        <v>4396412.1645999998</v>
      </c>
      <c r="K62" s="40">
        <f t="shared" si="12"/>
        <v>2198206.0822999999</v>
      </c>
      <c r="L62" s="40">
        <f t="shared" si="13"/>
        <v>2198206.0822999999</v>
      </c>
      <c r="M62" s="40">
        <v>90944725.915600002</v>
      </c>
      <c r="N62" s="41">
        <f t="shared" si="8"/>
        <v>244166521.97920001</v>
      </c>
      <c r="O62" s="44"/>
      <c r="P62" s="160">
        <v>21</v>
      </c>
      <c r="Q62" s="47">
        <v>1</v>
      </c>
      <c r="R62" s="160" t="s">
        <v>111</v>
      </c>
      <c r="S62" s="40" t="s">
        <v>246</v>
      </c>
      <c r="T62" s="40">
        <v>70947648.928100005</v>
      </c>
      <c r="U62" s="40">
        <v>0</v>
      </c>
      <c r="V62" s="40">
        <v>6497356.8399999999</v>
      </c>
      <c r="W62" s="40">
        <v>52618884.945100002</v>
      </c>
      <c r="X62" s="40">
        <v>3796550.5134999999</v>
      </c>
      <c r="Y62" s="40">
        <v>3901916.7261999999</v>
      </c>
      <c r="Z62" s="40">
        <f>Y62/2</f>
        <v>1950958.3631</v>
      </c>
      <c r="AA62" s="40">
        <f t="shared" si="14"/>
        <v>1950958.3631</v>
      </c>
      <c r="AB62" s="40">
        <v>75490621.794799998</v>
      </c>
      <c r="AC62" s="45">
        <f t="shared" si="5"/>
        <v>211302021.38459998</v>
      </c>
    </row>
    <row r="63" spans="1:29" ht="24.9" customHeight="1">
      <c r="A63" s="159"/>
      <c r="B63" s="161"/>
      <c r="C63" s="36">
        <v>17</v>
      </c>
      <c r="D63" s="40" t="s">
        <v>247</v>
      </c>
      <c r="E63" s="40">
        <v>74618253.566799998</v>
      </c>
      <c r="F63" s="40">
        <v>0</v>
      </c>
      <c r="G63" s="40">
        <v>6833509.3200000003</v>
      </c>
      <c r="H63" s="40">
        <v>55341217.9058</v>
      </c>
      <c r="I63" s="40">
        <v>4254793.7838000003</v>
      </c>
      <c r="J63" s="40">
        <v>4103789.4241999998</v>
      </c>
      <c r="K63" s="40">
        <f t="shared" si="12"/>
        <v>2051894.7120999999</v>
      </c>
      <c r="L63" s="40">
        <f t="shared" si="13"/>
        <v>2051894.7120999999</v>
      </c>
      <c r="M63" s="40">
        <v>86248469.185399994</v>
      </c>
      <c r="N63" s="41">
        <f t="shared" si="8"/>
        <v>229348138.47389996</v>
      </c>
      <c r="O63" s="44"/>
      <c r="P63" s="161"/>
      <c r="Q63" s="47">
        <v>2</v>
      </c>
      <c r="R63" s="161"/>
      <c r="S63" s="40" t="s">
        <v>248</v>
      </c>
      <c r="T63" s="40">
        <v>115925648.8601</v>
      </c>
      <c r="U63" s="40">
        <v>0</v>
      </c>
      <c r="V63" s="40">
        <v>10616423.789999999</v>
      </c>
      <c r="W63" s="40">
        <v>85977174.321199998</v>
      </c>
      <c r="X63" s="40">
        <v>4933602.0524000004</v>
      </c>
      <c r="Y63" s="40">
        <v>6375577.4053999996</v>
      </c>
      <c r="Z63" s="40">
        <f t="shared" ref="Z63:Z121" si="18">Y63/2</f>
        <v>3187788.7026999998</v>
      </c>
      <c r="AA63" s="40">
        <f t="shared" si="14"/>
        <v>3187788.7026999998</v>
      </c>
      <c r="AB63" s="40">
        <v>99574109.948799998</v>
      </c>
      <c r="AC63" s="45">
        <f t="shared" si="5"/>
        <v>320214747.67519999</v>
      </c>
    </row>
    <row r="64" spans="1:29" ht="24.9" customHeight="1">
      <c r="A64" s="159"/>
      <c r="B64" s="161"/>
      <c r="C64" s="36">
        <v>18</v>
      </c>
      <c r="D64" s="40" t="s">
        <v>249</v>
      </c>
      <c r="E64" s="40">
        <v>92706061.393299997</v>
      </c>
      <c r="F64" s="40">
        <v>0</v>
      </c>
      <c r="G64" s="40">
        <v>8489983.4100000001</v>
      </c>
      <c r="H64" s="40">
        <v>68756183.635000005</v>
      </c>
      <c r="I64" s="40">
        <v>4967746.8751999997</v>
      </c>
      <c r="J64" s="40">
        <v>5098566.8509</v>
      </c>
      <c r="K64" s="40">
        <f t="shared" si="12"/>
        <v>2549283.42545</v>
      </c>
      <c r="L64" s="40">
        <f t="shared" si="13"/>
        <v>2549283.42545</v>
      </c>
      <c r="M64" s="40">
        <v>101349277.4993</v>
      </c>
      <c r="N64" s="41">
        <f t="shared" si="8"/>
        <v>278818536.23824996</v>
      </c>
      <c r="O64" s="44"/>
      <c r="P64" s="161"/>
      <c r="Q64" s="47">
        <v>3</v>
      </c>
      <c r="R64" s="161"/>
      <c r="S64" s="40" t="s">
        <v>250</v>
      </c>
      <c r="T64" s="40">
        <v>97643218.157499999</v>
      </c>
      <c r="U64" s="40">
        <v>0</v>
      </c>
      <c r="V64" s="40">
        <v>8942126.2200000007</v>
      </c>
      <c r="W64" s="40">
        <v>72417864.996700004</v>
      </c>
      <c r="X64" s="40">
        <v>5043919.8508000001</v>
      </c>
      <c r="Y64" s="40">
        <v>5370096.2845999999</v>
      </c>
      <c r="Z64" s="40">
        <f t="shared" si="18"/>
        <v>2685048.1422999999</v>
      </c>
      <c r="AA64" s="40">
        <f t="shared" si="14"/>
        <v>2685048.1422999999</v>
      </c>
      <c r="AB64" s="40">
        <v>101910712.3809</v>
      </c>
      <c r="AC64" s="45">
        <f t="shared" si="5"/>
        <v>288642889.7482</v>
      </c>
    </row>
    <row r="65" spans="1:29" ht="24.9" customHeight="1">
      <c r="A65" s="159"/>
      <c r="B65" s="161"/>
      <c r="C65" s="36">
        <v>19</v>
      </c>
      <c r="D65" s="40" t="s">
        <v>251</v>
      </c>
      <c r="E65" s="40">
        <v>77356344.303900003</v>
      </c>
      <c r="F65" s="40">
        <v>0</v>
      </c>
      <c r="G65" s="40">
        <v>7084262.5599999996</v>
      </c>
      <c r="H65" s="40">
        <v>57371944.556299999</v>
      </c>
      <c r="I65" s="40">
        <v>4299088.4890999999</v>
      </c>
      <c r="J65" s="40">
        <v>4254376.5458000004</v>
      </c>
      <c r="K65" s="40">
        <f t="shared" si="12"/>
        <v>2127188.2729000002</v>
      </c>
      <c r="L65" s="40">
        <f t="shared" si="13"/>
        <v>2127188.2729000002</v>
      </c>
      <c r="M65" s="40">
        <v>87186659.737599999</v>
      </c>
      <c r="N65" s="41">
        <f t="shared" si="8"/>
        <v>235425487.91980001</v>
      </c>
      <c r="O65" s="44"/>
      <c r="P65" s="161"/>
      <c r="Q65" s="47">
        <v>4</v>
      </c>
      <c r="R65" s="161"/>
      <c r="S65" s="40" t="s">
        <v>252</v>
      </c>
      <c r="T65" s="40">
        <v>80620920.342999995</v>
      </c>
      <c r="U65" s="40">
        <v>0</v>
      </c>
      <c r="V65" s="40">
        <v>7383231.0999999996</v>
      </c>
      <c r="W65" s="40">
        <v>59793143.195</v>
      </c>
      <c r="X65" s="40">
        <v>4290775.0208000001</v>
      </c>
      <c r="Y65" s="40">
        <v>4433918.8361</v>
      </c>
      <c r="Z65" s="40">
        <f t="shared" si="18"/>
        <v>2216959.41805</v>
      </c>
      <c r="AA65" s="40">
        <f t="shared" si="14"/>
        <v>2216959.41805</v>
      </c>
      <c r="AB65" s="40">
        <v>85958617.010100007</v>
      </c>
      <c r="AC65" s="45">
        <f t="shared" si="5"/>
        <v>240263646.08694997</v>
      </c>
    </row>
    <row r="66" spans="1:29" ht="24.9" customHeight="1">
      <c r="A66" s="159"/>
      <c r="B66" s="161"/>
      <c r="C66" s="36">
        <v>20</v>
      </c>
      <c r="D66" s="40" t="s">
        <v>253</v>
      </c>
      <c r="E66" s="40">
        <v>81391772.027400002</v>
      </c>
      <c r="F66" s="40">
        <v>0</v>
      </c>
      <c r="G66" s="40">
        <v>7453825.3899999997</v>
      </c>
      <c r="H66" s="40">
        <v>60364851.4432</v>
      </c>
      <c r="I66" s="40">
        <v>4488056.1166000003</v>
      </c>
      <c r="J66" s="40">
        <v>4476313.4641000004</v>
      </c>
      <c r="K66" s="40">
        <f t="shared" si="12"/>
        <v>2238156.7320500002</v>
      </c>
      <c r="L66" s="40">
        <f t="shared" si="13"/>
        <v>2238156.7320500002</v>
      </c>
      <c r="M66" s="40">
        <v>91189116.4965</v>
      </c>
      <c r="N66" s="41">
        <f t="shared" si="8"/>
        <v>247125778.20575002</v>
      </c>
      <c r="O66" s="44"/>
      <c r="P66" s="161"/>
      <c r="Q66" s="47">
        <v>5</v>
      </c>
      <c r="R66" s="161"/>
      <c r="S66" s="40" t="s">
        <v>254</v>
      </c>
      <c r="T66" s="40">
        <v>107371350.08130001</v>
      </c>
      <c r="U66" s="40">
        <v>0</v>
      </c>
      <c r="V66" s="40">
        <v>9833024.5800000001</v>
      </c>
      <c r="W66" s="40">
        <v>79632810.976699993</v>
      </c>
      <c r="X66" s="40">
        <v>5451644.9565000003</v>
      </c>
      <c r="Y66" s="40">
        <v>5905115.5717000002</v>
      </c>
      <c r="Z66" s="40">
        <f t="shared" si="18"/>
        <v>2952557.7858500001</v>
      </c>
      <c r="AA66" s="40">
        <f t="shared" si="14"/>
        <v>2952557.7858500001</v>
      </c>
      <c r="AB66" s="40">
        <v>110546594.23469999</v>
      </c>
      <c r="AC66" s="45">
        <f t="shared" si="5"/>
        <v>315787982.61504996</v>
      </c>
    </row>
    <row r="67" spans="1:29" ht="24.9" customHeight="1">
      <c r="A67" s="159"/>
      <c r="B67" s="161"/>
      <c r="C67" s="36">
        <v>21</v>
      </c>
      <c r="D67" s="40" t="s">
        <v>255</v>
      </c>
      <c r="E67" s="40">
        <v>84659264.567699999</v>
      </c>
      <c r="F67" s="40">
        <v>0</v>
      </c>
      <c r="G67" s="40">
        <v>7753061.0300000003</v>
      </c>
      <c r="H67" s="40">
        <v>62788213.1281</v>
      </c>
      <c r="I67" s="40">
        <v>4681165.2363999998</v>
      </c>
      <c r="J67" s="40">
        <v>4656016.1607999997</v>
      </c>
      <c r="K67" s="40">
        <f t="shared" si="12"/>
        <v>2328008.0803999999</v>
      </c>
      <c r="L67" s="40">
        <f t="shared" si="13"/>
        <v>2328008.0803999999</v>
      </c>
      <c r="M67" s="40">
        <v>95279292.746000007</v>
      </c>
      <c r="N67" s="41">
        <f t="shared" si="8"/>
        <v>257489004.7886</v>
      </c>
      <c r="O67" s="44"/>
      <c r="P67" s="161"/>
      <c r="Q67" s="47">
        <v>6</v>
      </c>
      <c r="R67" s="161"/>
      <c r="S67" s="40" t="s">
        <v>256</v>
      </c>
      <c r="T67" s="40">
        <v>131362351.6622</v>
      </c>
      <c r="U67" s="40">
        <v>0</v>
      </c>
      <c r="V67" s="40">
        <v>12030110.75</v>
      </c>
      <c r="W67" s="40">
        <v>97425927.041700006</v>
      </c>
      <c r="X67" s="40">
        <v>5746394.0034999996</v>
      </c>
      <c r="Y67" s="40">
        <v>7224551.6810999997</v>
      </c>
      <c r="Z67" s="40">
        <f t="shared" si="18"/>
        <v>3612275.8405499998</v>
      </c>
      <c r="AA67" s="40">
        <f t="shared" si="14"/>
        <v>3612275.8405499998</v>
      </c>
      <c r="AB67" s="40">
        <v>116789569.98360001</v>
      </c>
      <c r="AC67" s="45">
        <f t="shared" si="5"/>
        <v>366966629.28155005</v>
      </c>
    </row>
    <row r="68" spans="1:29" ht="24.9" customHeight="1">
      <c r="A68" s="159"/>
      <c r="B68" s="161"/>
      <c r="C68" s="36">
        <v>22</v>
      </c>
      <c r="D68" s="40" t="s">
        <v>257</v>
      </c>
      <c r="E68" s="40">
        <v>72766853.694800004</v>
      </c>
      <c r="F68" s="40">
        <v>0</v>
      </c>
      <c r="G68" s="40">
        <v>6663958.8700000001</v>
      </c>
      <c r="H68" s="40">
        <v>53968112.548299998</v>
      </c>
      <c r="I68" s="40">
        <v>4255227.1957999999</v>
      </c>
      <c r="J68" s="40">
        <v>4001967.7571999999</v>
      </c>
      <c r="K68" s="40">
        <f t="shared" si="12"/>
        <v>2000983.8785999999</v>
      </c>
      <c r="L68" s="40">
        <f t="shared" si="13"/>
        <v>2000983.8785999999</v>
      </c>
      <c r="M68" s="40">
        <v>86257649.132100001</v>
      </c>
      <c r="N68" s="41">
        <f t="shared" si="8"/>
        <v>225912785.31960002</v>
      </c>
      <c r="O68" s="44"/>
      <c r="P68" s="161"/>
      <c r="Q68" s="47">
        <v>7</v>
      </c>
      <c r="R68" s="161"/>
      <c r="S68" s="40" t="s">
        <v>258</v>
      </c>
      <c r="T68" s="40">
        <v>89493534.980199993</v>
      </c>
      <c r="U68" s="40">
        <v>0</v>
      </c>
      <c r="V68" s="40">
        <v>8195781.54</v>
      </c>
      <c r="W68" s="40">
        <v>66373588.0132</v>
      </c>
      <c r="X68" s="40">
        <v>4330976.3907000003</v>
      </c>
      <c r="Y68" s="40">
        <v>4921887.1398</v>
      </c>
      <c r="Z68" s="40">
        <f t="shared" si="18"/>
        <v>2460943.5699</v>
      </c>
      <c r="AA68" s="40">
        <f t="shared" si="14"/>
        <v>2460943.5699</v>
      </c>
      <c r="AB68" s="40">
        <v>86810108.065799996</v>
      </c>
      <c r="AC68" s="45">
        <f t="shared" si="5"/>
        <v>257664932.55980003</v>
      </c>
    </row>
    <row r="69" spans="1:29" ht="24.9" customHeight="1">
      <c r="A69" s="159"/>
      <c r="B69" s="161"/>
      <c r="C69" s="36">
        <v>23</v>
      </c>
      <c r="D69" s="40" t="s">
        <v>259</v>
      </c>
      <c r="E69" s="40">
        <v>75982750.765900001</v>
      </c>
      <c r="F69" s="40">
        <v>0</v>
      </c>
      <c r="G69" s="40">
        <v>6958469.4199999999</v>
      </c>
      <c r="H69" s="40">
        <v>56353208.045299999</v>
      </c>
      <c r="I69" s="40">
        <v>4441266.8843999999</v>
      </c>
      <c r="J69" s="40">
        <v>4178832.8443999998</v>
      </c>
      <c r="K69" s="40">
        <f t="shared" si="12"/>
        <v>2089416.4221999999</v>
      </c>
      <c r="L69" s="40">
        <f t="shared" si="13"/>
        <v>2089416.4221999999</v>
      </c>
      <c r="M69" s="40">
        <v>90198090.251100004</v>
      </c>
      <c r="N69" s="41">
        <f t="shared" si="8"/>
        <v>236023201.78890002</v>
      </c>
      <c r="O69" s="44"/>
      <c r="P69" s="161"/>
      <c r="Q69" s="47">
        <v>8</v>
      </c>
      <c r="R69" s="161"/>
      <c r="S69" s="40" t="s">
        <v>260</v>
      </c>
      <c r="T69" s="40">
        <v>95073883.400399998</v>
      </c>
      <c r="U69" s="40">
        <v>0</v>
      </c>
      <c r="V69" s="40">
        <v>8706827.5800000001</v>
      </c>
      <c r="W69" s="40">
        <v>70512297.553499997</v>
      </c>
      <c r="X69" s="40">
        <v>4550687.3753000004</v>
      </c>
      <c r="Y69" s="40">
        <v>5228790.2586000003</v>
      </c>
      <c r="Z69" s="40">
        <f t="shared" si="18"/>
        <v>2614395.1293000001</v>
      </c>
      <c r="AA69" s="40">
        <f t="shared" si="14"/>
        <v>2614395.1293000001</v>
      </c>
      <c r="AB69" s="40">
        <v>91463729.043500006</v>
      </c>
      <c r="AC69" s="45">
        <f t="shared" si="5"/>
        <v>272921820.08200002</v>
      </c>
    </row>
    <row r="70" spans="1:29" ht="24.9" customHeight="1">
      <c r="A70" s="159"/>
      <c r="B70" s="161"/>
      <c r="C70" s="36">
        <v>24</v>
      </c>
      <c r="D70" s="40" t="s">
        <v>261</v>
      </c>
      <c r="E70" s="40">
        <v>77827706.581599995</v>
      </c>
      <c r="F70" s="40">
        <v>0</v>
      </c>
      <c r="G70" s="40">
        <v>7127429.7199999997</v>
      </c>
      <c r="H70" s="40">
        <v>57721534.117600001</v>
      </c>
      <c r="I70" s="40">
        <v>4095384.8539999998</v>
      </c>
      <c r="J70" s="40">
        <v>4280300.1108999997</v>
      </c>
      <c r="K70" s="40">
        <f t="shared" si="12"/>
        <v>2140150.0554499999</v>
      </c>
      <c r="L70" s="40">
        <f t="shared" si="13"/>
        <v>2140150.0554499999</v>
      </c>
      <c r="M70" s="40">
        <v>82872084.791099995</v>
      </c>
      <c r="N70" s="41">
        <f t="shared" si="8"/>
        <v>231784290.11974999</v>
      </c>
      <c r="O70" s="44"/>
      <c r="P70" s="161"/>
      <c r="Q70" s="47">
        <v>9</v>
      </c>
      <c r="R70" s="161"/>
      <c r="S70" s="40" t="s">
        <v>262</v>
      </c>
      <c r="T70" s="40">
        <v>118111607.39659999</v>
      </c>
      <c r="U70" s="40">
        <v>0</v>
      </c>
      <c r="V70" s="40">
        <v>10816612.98</v>
      </c>
      <c r="W70" s="40">
        <v>87598407.758300006</v>
      </c>
      <c r="X70" s="40">
        <v>5715409.8618999999</v>
      </c>
      <c r="Y70" s="40">
        <v>6495798.8446000004</v>
      </c>
      <c r="Z70" s="40">
        <f t="shared" si="18"/>
        <v>3247899.4223000002</v>
      </c>
      <c r="AA70" s="40">
        <f t="shared" si="14"/>
        <v>3247899.4223000002</v>
      </c>
      <c r="AB70" s="40">
        <v>116133305.7943</v>
      </c>
      <c r="AC70" s="45">
        <f t="shared" si="5"/>
        <v>341623243.21340001</v>
      </c>
    </row>
    <row r="71" spans="1:29" ht="24.9" customHeight="1">
      <c r="A71" s="159"/>
      <c r="B71" s="161"/>
      <c r="C71" s="36">
        <v>25</v>
      </c>
      <c r="D71" s="40" t="s">
        <v>263</v>
      </c>
      <c r="E71" s="40">
        <v>91698279.224999994</v>
      </c>
      <c r="F71" s="40">
        <v>0</v>
      </c>
      <c r="G71" s="40">
        <v>8397691.1300000008</v>
      </c>
      <c r="H71" s="40">
        <v>68008754.019400001</v>
      </c>
      <c r="I71" s="40">
        <v>4915910.8013000004</v>
      </c>
      <c r="J71" s="40">
        <v>5043141.7273000004</v>
      </c>
      <c r="K71" s="40">
        <f t="shared" si="12"/>
        <v>2521570.8636500002</v>
      </c>
      <c r="L71" s="40">
        <f t="shared" si="13"/>
        <v>2521570.8636500002</v>
      </c>
      <c r="M71" s="40">
        <v>100251355.87459999</v>
      </c>
      <c r="N71" s="41">
        <f t="shared" si="8"/>
        <v>275793561.91394997</v>
      </c>
      <c r="O71" s="44"/>
      <c r="P71" s="161"/>
      <c r="Q71" s="47">
        <v>10</v>
      </c>
      <c r="R71" s="161"/>
      <c r="S71" s="40" t="s">
        <v>264</v>
      </c>
      <c r="T71" s="40">
        <v>82241981.805800006</v>
      </c>
      <c r="U71" s="40">
        <v>0</v>
      </c>
      <c r="V71" s="40">
        <v>7531687.25</v>
      </c>
      <c r="W71" s="40">
        <v>60995416.249600001</v>
      </c>
      <c r="X71" s="40">
        <v>4328578.1776999999</v>
      </c>
      <c r="Y71" s="40">
        <v>4523072.5617000004</v>
      </c>
      <c r="Z71" s="40">
        <f t="shared" si="18"/>
        <v>2261536.2808500002</v>
      </c>
      <c r="AA71" s="40">
        <f t="shared" si="14"/>
        <v>2261536.2808500002</v>
      </c>
      <c r="AB71" s="40">
        <v>86759312.360699996</v>
      </c>
      <c r="AC71" s="45">
        <f t="shared" si="5"/>
        <v>244118512.12465</v>
      </c>
    </row>
    <row r="72" spans="1:29" ht="24.9" customHeight="1">
      <c r="A72" s="159"/>
      <c r="B72" s="161"/>
      <c r="C72" s="36">
        <v>26</v>
      </c>
      <c r="D72" s="40" t="s">
        <v>265</v>
      </c>
      <c r="E72" s="40">
        <v>68306663.329899997</v>
      </c>
      <c r="F72" s="40">
        <v>0</v>
      </c>
      <c r="G72" s="40">
        <v>6255496.4500000002</v>
      </c>
      <c r="H72" s="40">
        <v>50660177.089000002</v>
      </c>
      <c r="I72" s="40">
        <v>3766155.4753999999</v>
      </c>
      <c r="J72" s="40">
        <v>3756670.1025999999</v>
      </c>
      <c r="K72" s="40">
        <f t="shared" si="12"/>
        <v>1878335.0512999999</v>
      </c>
      <c r="L72" s="40">
        <f t="shared" si="13"/>
        <v>1878335.0512999999</v>
      </c>
      <c r="M72" s="40">
        <v>75898793.283099994</v>
      </c>
      <c r="N72" s="41">
        <f t="shared" si="8"/>
        <v>206765620.6787</v>
      </c>
      <c r="O72" s="44"/>
      <c r="P72" s="161"/>
      <c r="Q72" s="47">
        <v>11</v>
      </c>
      <c r="R72" s="161"/>
      <c r="S72" s="40" t="s">
        <v>266</v>
      </c>
      <c r="T72" s="40">
        <v>86868996.707100004</v>
      </c>
      <c r="U72" s="40">
        <v>0</v>
      </c>
      <c r="V72" s="40">
        <v>7955427.4000000004</v>
      </c>
      <c r="W72" s="40">
        <v>64427078.445699997</v>
      </c>
      <c r="X72" s="40">
        <v>4615660.6481999997</v>
      </c>
      <c r="Y72" s="40">
        <v>4777545.0745999999</v>
      </c>
      <c r="Z72" s="40">
        <f t="shared" si="18"/>
        <v>2388772.5373</v>
      </c>
      <c r="AA72" s="40">
        <f t="shared" si="14"/>
        <v>2388772.5373</v>
      </c>
      <c r="AB72" s="40">
        <v>92839905.052499995</v>
      </c>
      <c r="AC72" s="45">
        <f t="shared" ref="AC72:AC135" si="19">T72+U72+V72+W72+X72+AA72+AB72</f>
        <v>259095840.79079998</v>
      </c>
    </row>
    <row r="73" spans="1:29" ht="24.9" customHeight="1">
      <c r="A73" s="159"/>
      <c r="B73" s="161"/>
      <c r="C73" s="36">
        <v>27</v>
      </c>
      <c r="D73" s="40" t="s">
        <v>267</v>
      </c>
      <c r="E73" s="40">
        <v>83812833.722499996</v>
      </c>
      <c r="F73" s="40">
        <v>0</v>
      </c>
      <c r="G73" s="40">
        <v>7675545.2300000004</v>
      </c>
      <c r="H73" s="40">
        <v>62160450.997400001</v>
      </c>
      <c r="I73" s="40">
        <v>4476517.7263000002</v>
      </c>
      <c r="J73" s="40">
        <v>4609464.9016000004</v>
      </c>
      <c r="K73" s="40">
        <f t="shared" si="12"/>
        <v>2304732.4508000002</v>
      </c>
      <c r="L73" s="40">
        <f t="shared" si="13"/>
        <v>2304732.4508000002</v>
      </c>
      <c r="M73" s="40">
        <v>90944725.915600002</v>
      </c>
      <c r="N73" s="41">
        <f t="shared" si="8"/>
        <v>251374806.04259998</v>
      </c>
      <c r="O73" s="44"/>
      <c r="P73" s="161"/>
      <c r="Q73" s="47">
        <v>12</v>
      </c>
      <c r="R73" s="161"/>
      <c r="S73" s="40" t="s">
        <v>268</v>
      </c>
      <c r="T73" s="40">
        <v>95835385.508300006</v>
      </c>
      <c r="U73" s="40">
        <v>0</v>
      </c>
      <c r="V73" s="40">
        <v>8776565.6400000006</v>
      </c>
      <c r="W73" s="40">
        <v>71077071.614399999</v>
      </c>
      <c r="X73" s="40">
        <v>5023385.7538999999</v>
      </c>
      <c r="Y73" s="40">
        <v>5270670.6836000001</v>
      </c>
      <c r="Z73" s="40">
        <f t="shared" si="18"/>
        <v>2635335.3418000001</v>
      </c>
      <c r="AA73" s="40">
        <f t="shared" si="14"/>
        <v>2635335.3418000001</v>
      </c>
      <c r="AB73" s="40">
        <v>101475786.90629999</v>
      </c>
      <c r="AC73" s="45">
        <f t="shared" si="19"/>
        <v>284823530.7647</v>
      </c>
    </row>
    <row r="74" spans="1:29" ht="24.9" customHeight="1">
      <c r="A74" s="159"/>
      <c r="B74" s="161"/>
      <c r="C74" s="36">
        <v>28</v>
      </c>
      <c r="D74" s="40" t="s">
        <v>269</v>
      </c>
      <c r="E74" s="40">
        <v>68330988.167899996</v>
      </c>
      <c r="F74" s="40">
        <v>0</v>
      </c>
      <c r="G74" s="40">
        <v>6257724.1100000003</v>
      </c>
      <c r="H74" s="40">
        <v>50678217.797499999</v>
      </c>
      <c r="I74" s="40">
        <v>3866543.3234999999</v>
      </c>
      <c r="J74" s="40">
        <v>3758007.8988999999</v>
      </c>
      <c r="K74" s="40">
        <f t="shared" si="12"/>
        <v>1879003.94945</v>
      </c>
      <c r="L74" s="40">
        <f t="shared" si="13"/>
        <v>1879003.94945</v>
      </c>
      <c r="M74" s="40">
        <v>78025072.936399996</v>
      </c>
      <c r="N74" s="41">
        <f t="shared" si="8"/>
        <v>209037550.28475001</v>
      </c>
      <c r="O74" s="44"/>
      <c r="P74" s="161"/>
      <c r="Q74" s="47">
        <v>13</v>
      </c>
      <c r="R74" s="161"/>
      <c r="S74" s="40" t="s">
        <v>270</v>
      </c>
      <c r="T74" s="40">
        <v>79755974.244000003</v>
      </c>
      <c r="U74" s="40">
        <v>0</v>
      </c>
      <c r="V74" s="40">
        <v>7304019.6900000004</v>
      </c>
      <c r="W74" s="40">
        <v>59151649.079899997</v>
      </c>
      <c r="X74" s="40">
        <v>3983688.1792000001</v>
      </c>
      <c r="Y74" s="40">
        <v>4386349.2896999996</v>
      </c>
      <c r="Z74" s="40">
        <f t="shared" si="18"/>
        <v>2193174.6448499998</v>
      </c>
      <c r="AA74" s="40">
        <f t="shared" si="14"/>
        <v>2193174.6448499998</v>
      </c>
      <c r="AB74" s="40">
        <v>79454318.778799996</v>
      </c>
      <c r="AC74" s="45">
        <f t="shared" si="19"/>
        <v>231842824.61674994</v>
      </c>
    </row>
    <row r="75" spans="1:29" ht="24.9" customHeight="1">
      <c r="A75" s="159"/>
      <c r="B75" s="161"/>
      <c r="C75" s="36">
        <v>29</v>
      </c>
      <c r="D75" s="40" t="s">
        <v>271</v>
      </c>
      <c r="E75" s="40">
        <v>89114578.231000006</v>
      </c>
      <c r="F75" s="40">
        <v>0</v>
      </c>
      <c r="G75" s="40">
        <v>8161076.8399999999</v>
      </c>
      <c r="H75" s="40">
        <v>66092531.743000001</v>
      </c>
      <c r="I75" s="40">
        <v>4392406.9062000001</v>
      </c>
      <c r="J75" s="40">
        <v>4901045.6091999998</v>
      </c>
      <c r="K75" s="40">
        <f t="shared" si="12"/>
        <v>2450522.8045999999</v>
      </c>
      <c r="L75" s="40">
        <f t="shared" si="13"/>
        <v>2450522.8045999999</v>
      </c>
      <c r="M75" s="40">
        <v>89163204.260399997</v>
      </c>
      <c r="N75" s="41">
        <f t="shared" si="8"/>
        <v>259374320.7852</v>
      </c>
      <c r="O75" s="44"/>
      <c r="P75" s="161"/>
      <c r="Q75" s="47">
        <v>14</v>
      </c>
      <c r="R75" s="161"/>
      <c r="S75" s="40" t="s">
        <v>272</v>
      </c>
      <c r="T75" s="40">
        <v>91525192.738900006</v>
      </c>
      <c r="U75" s="40">
        <v>0</v>
      </c>
      <c r="V75" s="40">
        <v>8381839.9400000004</v>
      </c>
      <c r="W75" s="40">
        <v>67880383.058200002</v>
      </c>
      <c r="X75" s="40">
        <v>4650198.7681</v>
      </c>
      <c r="Y75" s="40">
        <v>5033622.4738999996</v>
      </c>
      <c r="Z75" s="40">
        <f t="shared" si="18"/>
        <v>2516811.2369499998</v>
      </c>
      <c r="AA75" s="40">
        <f t="shared" si="14"/>
        <v>2516811.2369499998</v>
      </c>
      <c r="AB75" s="40">
        <v>93571444.8046</v>
      </c>
      <c r="AC75" s="45">
        <f t="shared" si="19"/>
        <v>268525870.54675001</v>
      </c>
    </row>
    <row r="76" spans="1:29" ht="24.9" customHeight="1">
      <c r="A76" s="159"/>
      <c r="B76" s="161"/>
      <c r="C76" s="36">
        <v>30</v>
      </c>
      <c r="D76" s="40" t="s">
        <v>273</v>
      </c>
      <c r="E76" s="40">
        <v>73737926.471499994</v>
      </c>
      <c r="F76" s="40">
        <v>0</v>
      </c>
      <c r="G76" s="40">
        <v>6752889.3200000003</v>
      </c>
      <c r="H76" s="40">
        <v>54688316.353200004</v>
      </c>
      <c r="I76" s="40">
        <v>3938374.1373000001</v>
      </c>
      <c r="J76" s="40">
        <v>4055373.9646999999</v>
      </c>
      <c r="K76" s="40">
        <f t="shared" si="12"/>
        <v>2027686.9823499999</v>
      </c>
      <c r="L76" s="40">
        <f t="shared" si="13"/>
        <v>2027686.9823499999</v>
      </c>
      <c r="M76" s="40">
        <v>79546496.101899996</v>
      </c>
      <c r="N76" s="41">
        <f t="shared" si="8"/>
        <v>220691689.36625004</v>
      </c>
      <c r="O76" s="44"/>
      <c r="P76" s="161"/>
      <c r="Q76" s="47">
        <v>15</v>
      </c>
      <c r="R76" s="161"/>
      <c r="S76" s="40" t="s">
        <v>274</v>
      </c>
      <c r="T76" s="40">
        <v>105885981.66850001</v>
      </c>
      <c r="U76" s="40">
        <v>0</v>
      </c>
      <c r="V76" s="40">
        <v>9696995.1500000004</v>
      </c>
      <c r="W76" s="40">
        <v>78531175.745800003</v>
      </c>
      <c r="X76" s="40">
        <v>4853237.8382000001</v>
      </c>
      <c r="Y76" s="40">
        <v>5823424.5724999998</v>
      </c>
      <c r="Z76" s="40">
        <f t="shared" si="18"/>
        <v>2911712.2862499999</v>
      </c>
      <c r="AA76" s="40">
        <f t="shared" si="14"/>
        <v>2911712.2862499999</v>
      </c>
      <c r="AB76" s="40">
        <v>97871943.832800001</v>
      </c>
      <c r="AC76" s="45">
        <f t="shared" si="19"/>
        <v>299751046.52155</v>
      </c>
    </row>
    <row r="77" spans="1:29" ht="24.9" customHeight="1">
      <c r="A77" s="159"/>
      <c r="B77" s="162"/>
      <c r="C77" s="36">
        <v>31</v>
      </c>
      <c r="D77" s="40" t="s">
        <v>275</v>
      </c>
      <c r="E77" s="40">
        <v>111458471.5889</v>
      </c>
      <c r="F77" s="40">
        <v>0</v>
      </c>
      <c r="G77" s="40">
        <v>10207321.51</v>
      </c>
      <c r="H77" s="40">
        <v>82664056.967500001</v>
      </c>
      <c r="I77" s="40">
        <v>6234629.3835000005</v>
      </c>
      <c r="J77" s="40">
        <v>6129895.5066999998</v>
      </c>
      <c r="K77" s="40">
        <f t="shared" si="12"/>
        <v>3064947.7533499999</v>
      </c>
      <c r="L77" s="40">
        <f t="shared" si="13"/>
        <v>3064947.7533499999</v>
      </c>
      <c r="M77" s="40">
        <v>128182669.68539999</v>
      </c>
      <c r="N77" s="41">
        <f t="shared" si="8"/>
        <v>341812096.88864994</v>
      </c>
      <c r="O77" s="44"/>
      <c r="P77" s="161"/>
      <c r="Q77" s="47">
        <v>16</v>
      </c>
      <c r="R77" s="161"/>
      <c r="S77" s="40" t="s">
        <v>276</v>
      </c>
      <c r="T77" s="40">
        <v>84835190.984999999</v>
      </c>
      <c r="U77" s="40">
        <v>0</v>
      </c>
      <c r="V77" s="40">
        <v>7769172.29</v>
      </c>
      <c r="W77" s="40">
        <v>62918690.346799999</v>
      </c>
      <c r="X77" s="40">
        <v>4362808.0935000004</v>
      </c>
      <c r="Y77" s="40">
        <v>4665691.6098999996</v>
      </c>
      <c r="Z77" s="40">
        <f t="shared" si="18"/>
        <v>2332845.8049499998</v>
      </c>
      <c r="AA77" s="40">
        <f t="shared" si="14"/>
        <v>2332845.8049499998</v>
      </c>
      <c r="AB77" s="40">
        <v>87484324.150800005</v>
      </c>
      <c r="AC77" s="45">
        <f t="shared" si="19"/>
        <v>249703031.67105001</v>
      </c>
    </row>
    <row r="78" spans="1:29" ht="24.9" customHeight="1">
      <c r="A78" s="36"/>
      <c r="B78" s="154" t="s">
        <v>277</v>
      </c>
      <c r="C78" s="155"/>
      <c r="D78" s="41"/>
      <c r="E78" s="41">
        <f>SUM(E47:E77)</f>
        <v>2521888731.4210992</v>
      </c>
      <c r="F78" s="41">
        <f t="shared" ref="F78:M78" si="20">SUM(F47:F77)</f>
        <v>0</v>
      </c>
      <c r="G78" s="41">
        <f t="shared" si="20"/>
        <v>230953544.57999995</v>
      </c>
      <c r="H78" s="41">
        <f t="shared" si="20"/>
        <v>1870378723.0166001</v>
      </c>
      <c r="I78" s="41">
        <f t="shared" si="20"/>
        <v>138600466.52340004</v>
      </c>
      <c r="J78" s="41">
        <f t="shared" si="20"/>
        <v>138696629.97310001</v>
      </c>
      <c r="K78" s="41">
        <f t="shared" si="20"/>
        <v>69348314.986550003</v>
      </c>
      <c r="L78" s="41">
        <f t="shared" si="20"/>
        <v>69348314.986550003</v>
      </c>
      <c r="M78" s="41">
        <f t="shared" si="20"/>
        <v>2815652264.4863005</v>
      </c>
      <c r="N78" s="41">
        <f t="shared" si="8"/>
        <v>7646822045.0139494</v>
      </c>
      <c r="O78" s="44"/>
      <c r="P78" s="161"/>
      <c r="Q78" s="47">
        <v>17</v>
      </c>
      <c r="R78" s="161"/>
      <c r="S78" s="40" t="s">
        <v>278</v>
      </c>
      <c r="T78" s="40">
        <v>83602435.181400001</v>
      </c>
      <c r="U78" s="40">
        <v>0</v>
      </c>
      <c r="V78" s="40">
        <v>7656277.0199999996</v>
      </c>
      <c r="W78" s="40">
        <v>62004407.2553</v>
      </c>
      <c r="X78" s="40">
        <v>4027356.8450000002</v>
      </c>
      <c r="Y78" s="40">
        <v>4597893.5831000004</v>
      </c>
      <c r="Z78" s="40">
        <f t="shared" si="18"/>
        <v>2298946.7915500002</v>
      </c>
      <c r="AA78" s="40">
        <f t="shared" si="14"/>
        <v>2298946.7915500002</v>
      </c>
      <c r="AB78" s="40">
        <v>80379249.407900006</v>
      </c>
      <c r="AC78" s="45">
        <f t="shared" si="19"/>
        <v>239968672.50115001</v>
      </c>
    </row>
    <row r="79" spans="1:29" ht="24.9" customHeight="1">
      <c r="A79" s="159">
        <v>4</v>
      </c>
      <c r="B79" s="160" t="s">
        <v>279</v>
      </c>
      <c r="C79" s="36">
        <v>1</v>
      </c>
      <c r="D79" s="40" t="s">
        <v>280</v>
      </c>
      <c r="E79" s="40">
        <v>125366004.9436</v>
      </c>
      <c r="F79" s="40">
        <v>0</v>
      </c>
      <c r="G79" s="40">
        <v>11480967.76</v>
      </c>
      <c r="H79" s="40">
        <v>92978689.073200002</v>
      </c>
      <c r="I79" s="40">
        <v>8376421.2119000005</v>
      </c>
      <c r="J79" s="40">
        <v>6894769.8504999997</v>
      </c>
      <c r="K79" s="40">
        <v>0</v>
      </c>
      <c r="L79" s="40">
        <f t="shared" ref="L79:L110" si="21">J79-K79</f>
        <v>6894769.8504999997</v>
      </c>
      <c r="M79" s="40">
        <v>145487859.21020001</v>
      </c>
      <c r="N79" s="41">
        <f t="shared" si="8"/>
        <v>390584712.04939997</v>
      </c>
      <c r="O79" s="44"/>
      <c r="P79" s="161"/>
      <c r="Q79" s="47">
        <v>18</v>
      </c>
      <c r="R79" s="161"/>
      <c r="S79" s="40" t="s">
        <v>281</v>
      </c>
      <c r="T79" s="40">
        <v>86758368.3627</v>
      </c>
      <c r="U79" s="40">
        <v>0</v>
      </c>
      <c r="V79" s="40">
        <v>7945296.0999999996</v>
      </c>
      <c r="W79" s="40">
        <v>64345030.059199996</v>
      </c>
      <c r="X79" s="40">
        <v>4385730.7720999997</v>
      </c>
      <c r="Y79" s="40">
        <v>4771460.8327000001</v>
      </c>
      <c r="Z79" s="40">
        <f t="shared" si="18"/>
        <v>2385730.4163500001</v>
      </c>
      <c r="AA79" s="40">
        <f t="shared" si="14"/>
        <v>2385730.4163500001</v>
      </c>
      <c r="AB79" s="40">
        <v>87969841.331499994</v>
      </c>
      <c r="AC79" s="45">
        <f t="shared" si="19"/>
        <v>253789997.04185</v>
      </c>
    </row>
    <row r="80" spans="1:29" ht="24.9" customHeight="1">
      <c r="A80" s="159"/>
      <c r="B80" s="161"/>
      <c r="C80" s="36">
        <v>2</v>
      </c>
      <c r="D80" s="40" t="s">
        <v>282</v>
      </c>
      <c r="E80" s="40">
        <v>82447819.958100006</v>
      </c>
      <c r="F80" s="40">
        <v>0</v>
      </c>
      <c r="G80" s="40">
        <v>7550537.8300000001</v>
      </c>
      <c r="H80" s="40">
        <v>61148077.743199997</v>
      </c>
      <c r="I80" s="40">
        <v>6287943.6734999996</v>
      </c>
      <c r="J80" s="40">
        <v>4534393.0609999998</v>
      </c>
      <c r="K80" s="40">
        <v>0</v>
      </c>
      <c r="L80" s="40">
        <f t="shared" si="21"/>
        <v>4534393.0609999998</v>
      </c>
      <c r="M80" s="40">
        <v>101252552.0721</v>
      </c>
      <c r="N80" s="41">
        <f t="shared" si="8"/>
        <v>263221324.33790001</v>
      </c>
      <c r="O80" s="44"/>
      <c r="P80" s="161"/>
      <c r="Q80" s="47">
        <v>19</v>
      </c>
      <c r="R80" s="161"/>
      <c r="S80" s="40" t="s">
        <v>283</v>
      </c>
      <c r="T80" s="40">
        <v>104966019.28479999</v>
      </c>
      <c r="U80" s="40">
        <v>0</v>
      </c>
      <c r="V80" s="40">
        <v>9612745.3599999994</v>
      </c>
      <c r="W80" s="40">
        <v>77848878.368000001</v>
      </c>
      <c r="X80" s="40">
        <v>4608061.4912999999</v>
      </c>
      <c r="Y80" s="40">
        <v>5772829.2895</v>
      </c>
      <c r="Z80" s="40">
        <f t="shared" si="18"/>
        <v>2886414.64475</v>
      </c>
      <c r="AA80" s="40">
        <f t="shared" si="14"/>
        <v>2886414.64475</v>
      </c>
      <c r="AB80" s="40">
        <v>92678949.987100005</v>
      </c>
      <c r="AC80" s="45">
        <f t="shared" si="19"/>
        <v>292601069.13594997</v>
      </c>
    </row>
    <row r="81" spans="1:29" ht="24.9" customHeight="1">
      <c r="A81" s="159"/>
      <c r="B81" s="161"/>
      <c r="C81" s="36">
        <v>3</v>
      </c>
      <c r="D81" s="40" t="s">
        <v>284</v>
      </c>
      <c r="E81" s="40">
        <v>84815491.151099995</v>
      </c>
      <c r="F81" s="40">
        <v>0</v>
      </c>
      <c r="G81" s="40">
        <v>7767368.1900000004</v>
      </c>
      <c r="H81" s="40">
        <v>62904079.809199996</v>
      </c>
      <c r="I81" s="40">
        <v>6423601.6261999998</v>
      </c>
      <c r="J81" s="40">
        <v>4664608.1787999999</v>
      </c>
      <c r="K81" s="40">
        <v>0</v>
      </c>
      <c r="L81" s="40">
        <f t="shared" si="21"/>
        <v>4664608.1787999999</v>
      </c>
      <c r="M81" s="40">
        <v>104125875.3875</v>
      </c>
      <c r="N81" s="41">
        <f t="shared" si="8"/>
        <v>270701024.34280002</v>
      </c>
      <c r="O81" s="44"/>
      <c r="P81" s="161"/>
      <c r="Q81" s="47">
        <v>20</v>
      </c>
      <c r="R81" s="161"/>
      <c r="S81" s="40" t="s">
        <v>285</v>
      </c>
      <c r="T81" s="40">
        <v>80659129.082399994</v>
      </c>
      <c r="U81" s="40">
        <v>0</v>
      </c>
      <c r="V81" s="40">
        <v>7386730.2400000002</v>
      </c>
      <c r="W81" s="40">
        <v>59821481.008699998</v>
      </c>
      <c r="X81" s="40">
        <v>4122129.6</v>
      </c>
      <c r="Y81" s="40">
        <v>4436020.2127999999</v>
      </c>
      <c r="Z81" s="40">
        <f t="shared" si="18"/>
        <v>2218010.1063999999</v>
      </c>
      <c r="AA81" s="40">
        <f t="shared" si="14"/>
        <v>2218010.1063999999</v>
      </c>
      <c r="AB81" s="40">
        <v>82386597.751800001</v>
      </c>
      <c r="AC81" s="45">
        <f t="shared" si="19"/>
        <v>236594077.78929999</v>
      </c>
    </row>
    <row r="82" spans="1:29" ht="24.9" customHeight="1">
      <c r="A82" s="159"/>
      <c r="B82" s="161"/>
      <c r="C82" s="36">
        <v>4</v>
      </c>
      <c r="D82" s="40" t="s">
        <v>286</v>
      </c>
      <c r="E82" s="40">
        <v>102516067.428</v>
      </c>
      <c r="F82" s="40">
        <v>0</v>
      </c>
      <c r="G82" s="40">
        <v>9388379.7699999996</v>
      </c>
      <c r="H82" s="40">
        <v>76031852.196999997</v>
      </c>
      <c r="I82" s="40">
        <v>7556116.7862999998</v>
      </c>
      <c r="J82" s="40">
        <v>5638088.9786999999</v>
      </c>
      <c r="K82" s="40">
        <v>0</v>
      </c>
      <c r="L82" s="40">
        <f t="shared" si="21"/>
        <v>5638088.9786999999</v>
      </c>
      <c r="M82" s="40">
        <v>128113280.0994</v>
      </c>
      <c r="N82" s="41">
        <f t="shared" si="8"/>
        <v>329243785.25939995</v>
      </c>
      <c r="O82" s="44"/>
      <c r="P82" s="162"/>
      <c r="Q82" s="47">
        <v>21</v>
      </c>
      <c r="R82" s="162"/>
      <c r="S82" s="40" t="s">
        <v>287</v>
      </c>
      <c r="T82" s="40">
        <v>96343124.722399995</v>
      </c>
      <c r="U82" s="40">
        <v>0</v>
      </c>
      <c r="V82" s="40">
        <v>8823064.1899999995</v>
      </c>
      <c r="W82" s="40">
        <v>71453640.418300003</v>
      </c>
      <c r="X82" s="40">
        <v>4755585.3011999996</v>
      </c>
      <c r="Y82" s="40">
        <v>5298594.8842000002</v>
      </c>
      <c r="Z82" s="40">
        <f t="shared" si="18"/>
        <v>2649297.4421000001</v>
      </c>
      <c r="AA82" s="40">
        <f t="shared" si="14"/>
        <v>2649297.4421000001</v>
      </c>
      <c r="AB82" s="40">
        <v>95803599.843099996</v>
      </c>
      <c r="AC82" s="45">
        <f t="shared" si="19"/>
        <v>279828311.91709995</v>
      </c>
    </row>
    <row r="83" spans="1:29" ht="24.9" customHeight="1">
      <c r="A83" s="159"/>
      <c r="B83" s="161"/>
      <c r="C83" s="36">
        <v>5</v>
      </c>
      <c r="D83" s="40" t="s">
        <v>288</v>
      </c>
      <c r="E83" s="40">
        <v>77857617.9912</v>
      </c>
      <c r="F83" s="40">
        <v>0</v>
      </c>
      <c r="G83" s="40">
        <v>7130169</v>
      </c>
      <c r="H83" s="40">
        <v>57743718.151000001</v>
      </c>
      <c r="I83" s="40">
        <v>5895725.0856999997</v>
      </c>
      <c r="J83" s="40">
        <v>4281945.1541999998</v>
      </c>
      <c r="K83" s="40">
        <v>0</v>
      </c>
      <c r="L83" s="40">
        <f t="shared" si="21"/>
        <v>4281945.1541999998</v>
      </c>
      <c r="M83" s="40">
        <v>92945108.311000004</v>
      </c>
      <c r="N83" s="41">
        <f t="shared" si="8"/>
        <v>245854283.69310001</v>
      </c>
      <c r="O83" s="44"/>
      <c r="P83" s="36"/>
      <c r="Q83" s="155" t="s">
        <v>289</v>
      </c>
      <c r="R83" s="158"/>
      <c r="S83" s="41"/>
      <c r="T83" s="41">
        <f>SUM(T62:T82)</f>
        <v>1985827944.1007001</v>
      </c>
      <c r="U83" s="40">
        <v>0</v>
      </c>
      <c r="V83" s="41">
        <f t="shared" ref="V83:X83" si="22">SUM(V62:V82)</f>
        <v>181861315.65000004</v>
      </c>
      <c r="W83" s="41">
        <f t="shared" si="22"/>
        <v>1472805000.4513001</v>
      </c>
      <c r="X83" s="41">
        <f t="shared" si="22"/>
        <v>97576381.493799999</v>
      </c>
      <c r="Y83" s="41">
        <f t="shared" ref="Y83:AC83" si="23">SUM(Y62:Y82)</f>
        <v>109214827.81630002</v>
      </c>
      <c r="Z83" s="41">
        <f t="shared" si="23"/>
        <v>54607413.90815001</v>
      </c>
      <c r="AA83" s="41">
        <f t="shared" si="23"/>
        <v>54607413.90815001</v>
      </c>
      <c r="AB83" s="41">
        <f t="shared" si="23"/>
        <v>1963352642.4644003</v>
      </c>
      <c r="AC83" s="41">
        <f t="shared" si="23"/>
        <v>5756030698.0683498</v>
      </c>
    </row>
    <row r="84" spans="1:29" ht="24.9" customHeight="1">
      <c r="A84" s="159"/>
      <c r="B84" s="161"/>
      <c r="C84" s="36">
        <v>6</v>
      </c>
      <c r="D84" s="40" t="s">
        <v>290</v>
      </c>
      <c r="E84" s="40">
        <v>89631479.635900006</v>
      </c>
      <c r="F84" s="40">
        <v>0</v>
      </c>
      <c r="G84" s="40">
        <v>8208414.46</v>
      </c>
      <c r="H84" s="40">
        <v>66475895.758199997</v>
      </c>
      <c r="I84" s="40">
        <v>6631957.2166999998</v>
      </c>
      <c r="J84" s="40">
        <v>4929473.6918000001</v>
      </c>
      <c r="K84" s="40">
        <v>0</v>
      </c>
      <c r="L84" s="40">
        <f t="shared" si="21"/>
        <v>4929473.6918000001</v>
      </c>
      <c r="M84" s="40">
        <v>108538981.76180001</v>
      </c>
      <c r="N84" s="41">
        <f t="shared" si="8"/>
        <v>284416202.5244</v>
      </c>
      <c r="O84" s="44"/>
      <c r="P84" s="160">
        <v>22</v>
      </c>
      <c r="Q84" s="50">
        <v>1</v>
      </c>
      <c r="R84" s="159" t="s">
        <v>112</v>
      </c>
      <c r="S84" s="51" t="s">
        <v>291</v>
      </c>
      <c r="T84" s="40">
        <v>102908287.7402</v>
      </c>
      <c r="U84" s="52">
        <v>0</v>
      </c>
      <c r="V84" s="40">
        <v>9424299.1500000004</v>
      </c>
      <c r="W84" s="40">
        <v>76322745.493499994</v>
      </c>
      <c r="X84" s="40">
        <v>5324757.4479</v>
      </c>
      <c r="Y84" s="40">
        <v>5659659.9670000002</v>
      </c>
      <c r="Z84" s="40">
        <f t="shared" si="18"/>
        <v>2829829.9835000001</v>
      </c>
      <c r="AA84" s="40">
        <f t="shared" ref="AA84:AA104" si="24">Y84-Z84</f>
        <v>2829829.9835000001</v>
      </c>
      <c r="AB84" s="40">
        <v>106176951.1517</v>
      </c>
      <c r="AC84" s="45">
        <f t="shared" si="19"/>
        <v>302986870.96680003</v>
      </c>
    </row>
    <row r="85" spans="1:29" ht="24.9" customHeight="1">
      <c r="A85" s="159"/>
      <c r="B85" s="161"/>
      <c r="C85" s="36">
        <v>7</v>
      </c>
      <c r="D85" s="40" t="s">
        <v>292</v>
      </c>
      <c r="E85" s="40">
        <v>83068161.870100006</v>
      </c>
      <c r="F85" s="40">
        <v>0</v>
      </c>
      <c r="G85" s="40">
        <v>7607348.4900000002</v>
      </c>
      <c r="H85" s="40">
        <v>61608159.228500001</v>
      </c>
      <c r="I85" s="40">
        <v>6336861.4400000004</v>
      </c>
      <c r="J85" s="40">
        <v>4568510.0829999996</v>
      </c>
      <c r="K85" s="40">
        <v>0</v>
      </c>
      <c r="L85" s="40">
        <f t="shared" si="21"/>
        <v>4568510.0829999996</v>
      </c>
      <c r="M85" s="40">
        <v>102288662.0557</v>
      </c>
      <c r="N85" s="41">
        <f t="shared" si="8"/>
        <v>265477703.16730002</v>
      </c>
      <c r="O85" s="44"/>
      <c r="P85" s="161"/>
      <c r="Q85" s="50">
        <v>2</v>
      </c>
      <c r="R85" s="159"/>
      <c r="S85" s="51" t="s">
        <v>293</v>
      </c>
      <c r="T85" s="40">
        <v>90994149.198200002</v>
      </c>
      <c r="U85" s="52">
        <v>0</v>
      </c>
      <c r="V85" s="40">
        <v>8333207.1799999997</v>
      </c>
      <c r="W85" s="40">
        <v>67486530.416099995</v>
      </c>
      <c r="X85" s="40">
        <v>4555470.4291000003</v>
      </c>
      <c r="Y85" s="40">
        <v>5004416.6084000003</v>
      </c>
      <c r="Z85" s="40">
        <f t="shared" si="18"/>
        <v>2502208.3042000001</v>
      </c>
      <c r="AA85" s="40">
        <f t="shared" si="24"/>
        <v>2502208.3042000001</v>
      </c>
      <c r="AB85" s="40">
        <v>89882953.766299993</v>
      </c>
      <c r="AC85" s="45">
        <f t="shared" si="19"/>
        <v>263754519.29389998</v>
      </c>
    </row>
    <row r="86" spans="1:29" ht="24.9" customHeight="1">
      <c r="A86" s="159"/>
      <c r="B86" s="161"/>
      <c r="C86" s="36">
        <v>8</v>
      </c>
      <c r="D86" s="40" t="s">
        <v>294</v>
      </c>
      <c r="E86" s="40">
        <v>74273258.229000002</v>
      </c>
      <c r="F86" s="40">
        <v>0</v>
      </c>
      <c r="G86" s="40">
        <v>6801914.79</v>
      </c>
      <c r="H86" s="40">
        <v>55085349.384999998</v>
      </c>
      <c r="I86" s="40">
        <v>5739446.3536</v>
      </c>
      <c r="J86" s="40">
        <v>4084815.6685000001</v>
      </c>
      <c r="K86" s="40">
        <v>0</v>
      </c>
      <c r="L86" s="40">
        <f t="shared" si="21"/>
        <v>4084815.6685000001</v>
      </c>
      <c r="M86" s="40">
        <v>89635023.531800002</v>
      </c>
      <c r="N86" s="41">
        <f t="shared" si="8"/>
        <v>235619807.95790002</v>
      </c>
      <c r="O86" s="44"/>
      <c r="P86" s="161"/>
      <c r="Q86" s="50">
        <v>3</v>
      </c>
      <c r="R86" s="159"/>
      <c r="S86" s="51" t="s">
        <v>295</v>
      </c>
      <c r="T86" s="40">
        <v>114839026.0381</v>
      </c>
      <c r="U86" s="52">
        <v>0</v>
      </c>
      <c r="V86" s="40">
        <v>10516911.310000001</v>
      </c>
      <c r="W86" s="40">
        <v>85171271.911200002</v>
      </c>
      <c r="X86" s="40">
        <v>5952328.3773999996</v>
      </c>
      <c r="Y86" s="40">
        <v>6315816.2784000002</v>
      </c>
      <c r="Z86" s="40">
        <f t="shared" si="18"/>
        <v>3157908.1392000001</v>
      </c>
      <c r="AA86" s="40">
        <f t="shared" si="24"/>
        <v>3157908.1392000001</v>
      </c>
      <c r="AB86" s="40">
        <v>119469309.9667</v>
      </c>
      <c r="AC86" s="45">
        <f t="shared" si="19"/>
        <v>339106755.74260002</v>
      </c>
    </row>
    <row r="87" spans="1:29" ht="24.9" customHeight="1">
      <c r="A87" s="159"/>
      <c r="B87" s="161"/>
      <c r="C87" s="36">
        <v>9</v>
      </c>
      <c r="D87" s="40" t="s">
        <v>296</v>
      </c>
      <c r="E87" s="40">
        <v>82494376.027899995</v>
      </c>
      <c r="F87" s="40">
        <v>0</v>
      </c>
      <c r="G87" s="40">
        <v>7554801.4100000001</v>
      </c>
      <c r="H87" s="40">
        <v>61182606.420599997</v>
      </c>
      <c r="I87" s="40">
        <v>6335137.4233999997</v>
      </c>
      <c r="J87" s="40">
        <v>4536953.5133999996</v>
      </c>
      <c r="K87" s="40">
        <v>0</v>
      </c>
      <c r="L87" s="40">
        <f t="shared" si="21"/>
        <v>4536953.5133999996</v>
      </c>
      <c r="M87" s="40">
        <v>102252146.2677</v>
      </c>
      <c r="N87" s="41">
        <f t="shared" si="8"/>
        <v>264356021.06299996</v>
      </c>
      <c r="O87" s="44"/>
      <c r="P87" s="161"/>
      <c r="Q87" s="50">
        <v>4</v>
      </c>
      <c r="R87" s="159"/>
      <c r="S87" s="51" t="s">
        <v>297</v>
      </c>
      <c r="T87" s="40">
        <v>90928364.667999998</v>
      </c>
      <c r="U87" s="52">
        <v>0</v>
      </c>
      <c r="V87" s="40">
        <v>8327182.6600000001</v>
      </c>
      <c r="W87" s="40">
        <v>67437740.798999995</v>
      </c>
      <c r="X87" s="40">
        <v>4725676.1331000002</v>
      </c>
      <c r="Y87" s="40">
        <v>5000798.6440000003</v>
      </c>
      <c r="Z87" s="40">
        <f t="shared" si="18"/>
        <v>2500399.3220000002</v>
      </c>
      <c r="AA87" s="40">
        <f t="shared" si="24"/>
        <v>2500399.3220000002</v>
      </c>
      <c r="AB87" s="40">
        <v>93488020.832699999</v>
      </c>
      <c r="AC87" s="45">
        <f t="shared" si="19"/>
        <v>267407384.41479999</v>
      </c>
    </row>
    <row r="88" spans="1:29" ht="24.9" customHeight="1">
      <c r="A88" s="159"/>
      <c r="B88" s="161"/>
      <c r="C88" s="36">
        <v>10</v>
      </c>
      <c r="D88" s="40" t="s">
        <v>298</v>
      </c>
      <c r="E88" s="40">
        <v>130509076.67</v>
      </c>
      <c r="F88" s="40">
        <v>0</v>
      </c>
      <c r="G88" s="40">
        <v>11951968.17</v>
      </c>
      <c r="H88" s="40">
        <v>96793088.895099998</v>
      </c>
      <c r="I88" s="40">
        <v>8960188.6363999993</v>
      </c>
      <c r="J88" s="40">
        <v>7177624.017</v>
      </c>
      <c r="K88" s="40">
        <v>0</v>
      </c>
      <c r="L88" s="40">
        <f t="shared" si="21"/>
        <v>7177624.017</v>
      </c>
      <c r="M88" s="40">
        <v>157852431.41260001</v>
      </c>
      <c r="N88" s="41">
        <f t="shared" si="8"/>
        <v>413244377.80110002</v>
      </c>
      <c r="O88" s="44"/>
      <c r="P88" s="161"/>
      <c r="Q88" s="50">
        <v>5</v>
      </c>
      <c r="R88" s="159"/>
      <c r="S88" s="51" t="s">
        <v>299</v>
      </c>
      <c r="T88" s="40">
        <v>124327317.6067</v>
      </c>
      <c r="U88" s="52">
        <v>0</v>
      </c>
      <c r="V88" s="40">
        <v>11385845.189999999</v>
      </c>
      <c r="W88" s="40">
        <v>92208338.394999996</v>
      </c>
      <c r="X88" s="40">
        <v>5884513.8481000001</v>
      </c>
      <c r="Y88" s="40">
        <v>6837645.04</v>
      </c>
      <c r="Z88" s="40">
        <f t="shared" si="18"/>
        <v>3418822.52</v>
      </c>
      <c r="AA88" s="40">
        <f t="shared" si="24"/>
        <v>3418822.52</v>
      </c>
      <c r="AB88" s="40">
        <v>118032954.3072</v>
      </c>
      <c r="AC88" s="45">
        <f t="shared" si="19"/>
        <v>355257791.86699998</v>
      </c>
    </row>
    <row r="89" spans="1:29" ht="24.9" customHeight="1">
      <c r="A89" s="159"/>
      <c r="B89" s="161"/>
      <c r="C89" s="36">
        <v>11</v>
      </c>
      <c r="D89" s="40" t="s">
        <v>300</v>
      </c>
      <c r="E89" s="40">
        <v>90703965.892700002</v>
      </c>
      <c r="F89" s="40">
        <v>0</v>
      </c>
      <c r="G89" s="40">
        <v>8306632.3099999996</v>
      </c>
      <c r="H89" s="40">
        <v>67271313.672700003</v>
      </c>
      <c r="I89" s="40">
        <v>6811428.3058000002</v>
      </c>
      <c r="J89" s="40">
        <v>4988457.3569999998</v>
      </c>
      <c r="K89" s="40">
        <v>0</v>
      </c>
      <c r="L89" s="40">
        <f t="shared" si="21"/>
        <v>4988457.3569999998</v>
      </c>
      <c r="M89" s="40">
        <v>112340295.68870001</v>
      </c>
      <c r="N89" s="41">
        <f t="shared" ref="N89:N152" si="25">E89+F89+J89-K89+G89+M89+H89+I89</f>
        <v>290422093.22690004</v>
      </c>
      <c r="O89" s="44"/>
      <c r="P89" s="161"/>
      <c r="Q89" s="50">
        <v>6</v>
      </c>
      <c r="R89" s="159"/>
      <c r="S89" s="51" t="s">
        <v>301</v>
      </c>
      <c r="T89" s="40">
        <v>96665399.339900002</v>
      </c>
      <c r="U89" s="52">
        <v>0</v>
      </c>
      <c r="V89" s="40">
        <v>8852577.9700000007</v>
      </c>
      <c r="W89" s="40">
        <v>71692657.937199995</v>
      </c>
      <c r="X89" s="40">
        <v>4611409.4698999999</v>
      </c>
      <c r="Y89" s="40">
        <v>5316319.0582999997</v>
      </c>
      <c r="Z89" s="40">
        <f t="shared" si="18"/>
        <v>2658159.5291499998</v>
      </c>
      <c r="AA89" s="40">
        <f t="shared" si="24"/>
        <v>2658159.5291499998</v>
      </c>
      <c r="AB89" s="40">
        <v>91067778.886399999</v>
      </c>
      <c r="AC89" s="45">
        <f t="shared" si="19"/>
        <v>275547983.13255</v>
      </c>
    </row>
    <row r="90" spans="1:29" ht="24.9" customHeight="1">
      <c r="A90" s="159"/>
      <c r="B90" s="161"/>
      <c r="C90" s="36">
        <v>12</v>
      </c>
      <c r="D90" s="40" t="s">
        <v>302</v>
      </c>
      <c r="E90" s="40">
        <v>110894705.08750001</v>
      </c>
      <c r="F90" s="40">
        <v>0</v>
      </c>
      <c r="G90" s="40">
        <v>10155692</v>
      </c>
      <c r="H90" s="40">
        <v>82245935.082900003</v>
      </c>
      <c r="I90" s="40">
        <v>7721352.6995000001</v>
      </c>
      <c r="J90" s="40">
        <v>6098889.9650999997</v>
      </c>
      <c r="K90" s="40">
        <v>0</v>
      </c>
      <c r="L90" s="40">
        <f t="shared" si="21"/>
        <v>6098889.9650999997</v>
      </c>
      <c r="M90" s="40">
        <v>131613083.7771</v>
      </c>
      <c r="N90" s="41">
        <f t="shared" si="25"/>
        <v>348729658.61210001</v>
      </c>
      <c r="O90" s="44"/>
      <c r="P90" s="161"/>
      <c r="Q90" s="50">
        <v>7</v>
      </c>
      <c r="R90" s="159"/>
      <c r="S90" s="51" t="s">
        <v>303</v>
      </c>
      <c r="T90" s="40">
        <v>81111048.909700006</v>
      </c>
      <c r="U90" s="52">
        <v>0</v>
      </c>
      <c r="V90" s="40">
        <v>7428116.8799999999</v>
      </c>
      <c r="W90" s="40">
        <v>60156650.922799997</v>
      </c>
      <c r="X90" s="40">
        <v>4146079.0951999999</v>
      </c>
      <c r="Y90" s="40">
        <v>4460874.5049999999</v>
      </c>
      <c r="Z90" s="40">
        <f t="shared" si="18"/>
        <v>2230437.2524999999</v>
      </c>
      <c r="AA90" s="40">
        <f t="shared" si="24"/>
        <v>2230437.2524999999</v>
      </c>
      <c r="AB90" s="40">
        <v>81211780.117300004</v>
      </c>
      <c r="AC90" s="45">
        <f t="shared" si="19"/>
        <v>236284113.17750001</v>
      </c>
    </row>
    <row r="91" spans="1:29" ht="24.9" customHeight="1">
      <c r="A91" s="159"/>
      <c r="B91" s="161"/>
      <c r="C91" s="36">
        <v>13</v>
      </c>
      <c r="D91" s="40" t="s">
        <v>304</v>
      </c>
      <c r="E91" s="40">
        <v>81479303.104900002</v>
      </c>
      <c r="F91" s="40">
        <v>0</v>
      </c>
      <c r="G91" s="40">
        <v>7461841.4500000002</v>
      </c>
      <c r="H91" s="40">
        <v>60429769.559100002</v>
      </c>
      <c r="I91" s="40">
        <v>6241077.3903000001</v>
      </c>
      <c r="J91" s="40">
        <v>4481127.4199000001</v>
      </c>
      <c r="K91" s="40">
        <v>0</v>
      </c>
      <c r="L91" s="40">
        <f t="shared" si="21"/>
        <v>4481127.4199000001</v>
      </c>
      <c r="M91" s="40">
        <v>100259893.8361</v>
      </c>
      <c r="N91" s="41">
        <f t="shared" si="25"/>
        <v>260353012.76030001</v>
      </c>
      <c r="O91" s="44"/>
      <c r="P91" s="161"/>
      <c r="Q91" s="50">
        <v>8</v>
      </c>
      <c r="R91" s="159"/>
      <c r="S91" s="51" t="s">
        <v>305</v>
      </c>
      <c r="T91" s="40">
        <v>95046060.636199996</v>
      </c>
      <c r="U91" s="52">
        <v>0</v>
      </c>
      <c r="V91" s="40">
        <v>8704279.5899999999</v>
      </c>
      <c r="W91" s="40">
        <v>70491662.580400005</v>
      </c>
      <c r="X91" s="40">
        <v>4802987.2006999999</v>
      </c>
      <c r="Y91" s="40">
        <v>5227260.0865000002</v>
      </c>
      <c r="Z91" s="40">
        <f t="shared" si="18"/>
        <v>2613630.0432500001</v>
      </c>
      <c r="AA91" s="40">
        <f t="shared" si="24"/>
        <v>2613630.0432500001</v>
      </c>
      <c r="AB91" s="40">
        <v>95125519.324200004</v>
      </c>
      <c r="AC91" s="45">
        <f t="shared" si="19"/>
        <v>276784139.37475002</v>
      </c>
    </row>
    <row r="92" spans="1:29" ht="24.9" customHeight="1">
      <c r="A92" s="159"/>
      <c r="B92" s="161"/>
      <c r="C92" s="36">
        <v>14</v>
      </c>
      <c r="D92" s="40" t="s">
        <v>306</v>
      </c>
      <c r="E92" s="40">
        <v>80787213.864600003</v>
      </c>
      <c r="F92" s="40">
        <v>0</v>
      </c>
      <c r="G92" s="40">
        <v>7398460.2000000002</v>
      </c>
      <c r="H92" s="40">
        <v>59916476.100400001</v>
      </c>
      <c r="I92" s="40">
        <v>6328761.4515000004</v>
      </c>
      <c r="J92" s="40">
        <v>4443064.5088999998</v>
      </c>
      <c r="K92" s="40">
        <v>0</v>
      </c>
      <c r="L92" s="40">
        <f t="shared" si="21"/>
        <v>4443064.5088999998</v>
      </c>
      <c r="M92" s="40">
        <v>102117099.0519</v>
      </c>
      <c r="N92" s="41">
        <f t="shared" si="25"/>
        <v>260991075.17730001</v>
      </c>
      <c r="O92" s="44"/>
      <c r="P92" s="161"/>
      <c r="Q92" s="50">
        <v>9</v>
      </c>
      <c r="R92" s="159"/>
      <c r="S92" s="51" t="s">
        <v>307</v>
      </c>
      <c r="T92" s="40">
        <v>93212040.723299995</v>
      </c>
      <c r="U92" s="52">
        <v>0</v>
      </c>
      <c r="V92" s="40">
        <v>8536320.7899999991</v>
      </c>
      <c r="W92" s="40">
        <v>69131447.206900001</v>
      </c>
      <c r="X92" s="40">
        <v>4532432.1741000004</v>
      </c>
      <c r="Y92" s="40">
        <v>5126394.2578999996</v>
      </c>
      <c r="Z92" s="40">
        <f t="shared" si="18"/>
        <v>2563197.1289499998</v>
      </c>
      <c r="AA92" s="40">
        <f t="shared" si="24"/>
        <v>2563197.1289499998</v>
      </c>
      <c r="AB92" s="40">
        <v>89394988.599800006</v>
      </c>
      <c r="AC92" s="45">
        <f t="shared" si="19"/>
        <v>267370426.62305003</v>
      </c>
    </row>
    <row r="93" spans="1:29" ht="24.9" customHeight="1">
      <c r="A93" s="159"/>
      <c r="B93" s="161"/>
      <c r="C93" s="36">
        <v>15</v>
      </c>
      <c r="D93" s="40" t="s">
        <v>308</v>
      </c>
      <c r="E93" s="40">
        <v>96962346.704699993</v>
      </c>
      <c r="F93" s="40">
        <v>0</v>
      </c>
      <c r="G93" s="40">
        <v>8879772.2799999993</v>
      </c>
      <c r="H93" s="40">
        <v>71912891.298700005</v>
      </c>
      <c r="I93" s="40">
        <v>7061603.3376000002</v>
      </c>
      <c r="J93" s="40">
        <v>5332650.3101000004</v>
      </c>
      <c r="K93" s="40">
        <v>0</v>
      </c>
      <c r="L93" s="40">
        <f t="shared" si="21"/>
        <v>5332650.3101000004</v>
      </c>
      <c r="M93" s="40">
        <v>117639164.9197</v>
      </c>
      <c r="N93" s="41">
        <f t="shared" si="25"/>
        <v>307788428.85080004</v>
      </c>
      <c r="O93" s="44"/>
      <c r="P93" s="161"/>
      <c r="Q93" s="50">
        <v>10</v>
      </c>
      <c r="R93" s="159"/>
      <c r="S93" s="51" t="s">
        <v>309</v>
      </c>
      <c r="T93" s="40">
        <v>98546274.746700004</v>
      </c>
      <c r="U93" s="52">
        <v>0</v>
      </c>
      <c r="V93" s="40">
        <v>9024827.7699999996</v>
      </c>
      <c r="W93" s="40">
        <v>73087624.058300003</v>
      </c>
      <c r="X93" s="40">
        <v>4778196.0349000003</v>
      </c>
      <c r="Y93" s="40">
        <v>5419761.7940999996</v>
      </c>
      <c r="Z93" s="40">
        <f t="shared" si="18"/>
        <v>2709880.8970499998</v>
      </c>
      <c r="AA93" s="40">
        <f t="shared" si="24"/>
        <v>2709880.8970499998</v>
      </c>
      <c r="AB93" s="40">
        <v>94600426.373300001</v>
      </c>
      <c r="AC93" s="45">
        <f t="shared" si="19"/>
        <v>282747229.88024998</v>
      </c>
    </row>
    <row r="94" spans="1:29" ht="24.9" customHeight="1">
      <c r="A94" s="159"/>
      <c r="B94" s="161"/>
      <c r="C94" s="36">
        <v>16</v>
      </c>
      <c r="D94" s="40" t="s">
        <v>310</v>
      </c>
      <c r="E94" s="40">
        <v>92650266.054299995</v>
      </c>
      <c r="F94" s="40">
        <v>0</v>
      </c>
      <c r="G94" s="40">
        <v>8484873.6899999995</v>
      </c>
      <c r="H94" s="40">
        <v>68714802.580599993</v>
      </c>
      <c r="I94" s="40">
        <v>6948155.3415000001</v>
      </c>
      <c r="J94" s="40">
        <v>5095498.2690000003</v>
      </c>
      <c r="K94" s="40">
        <v>0</v>
      </c>
      <c r="L94" s="40">
        <f t="shared" si="21"/>
        <v>5095498.2690000003</v>
      </c>
      <c r="M94" s="40">
        <v>115236262.8726</v>
      </c>
      <c r="N94" s="41">
        <f t="shared" si="25"/>
        <v>297129858.80799997</v>
      </c>
      <c r="O94" s="44"/>
      <c r="P94" s="161"/>
      <c r="Q94" s="50">
        <v>11</v>
      </c>
      <c r="R94" s="159"/>
      <c r="S94" s="51" t="s">
        <v>112</v>
      </c>
      <c r="T94" s="40">
        <v>86749164.472499996</v>
      </c>
      <c r="U94" s="52">
        <v>0</v>
      </c>
      <c r="V94" s="40">
        <v>7944453.21</v>
      </c>
      <c r="W94" s="40">
        <v>64338203.921300001</v>
      </c>
      <c r="X94" s="40">
        <v>4493627.3539000005</v>
      </c>
      <c r="Y94" s="40">
        <v>4770954.6518000001</v>
      </c>
      <c r="Z94" s="40">
        <f t="shared" si="18"/>
        <v>2385477.3259000001</v>
      </c>
      <c r="AA94" s="40">
        <f t="shared" si="24"/>
        <v>2385477.3259000001</v>
      </c>
      <c r="AB94" s="40">
        <v>88573077.372400001</v>
      </c>
      <c r="AC94" s="45">
        <f t="shared" si="19"/>
        <v>254484003.65600002</v>
      </c>
    </row>
    <row r="95" spans="1:29" ht="24.9" customHeight="1">
      <c r="A95" s="159"/>
      <c r="B95" s="161"/>
      <c r="C95" s="36">
        <v>17</v>
      </c>
      <c r="D95" s="40" t="s">
        <v>311</v>
      </c>
      <c r="E95" s="40">
        <v>77615331.519500002</v>
      </c>
      <c r="F95" s="40">
        <v>0</v>
      </c>
      <c r="G95" s="40">
        <v>7107980.5</v>
      </c>
      <c r="H95" s="40">
        <v>57564024.473099999</v>
      </c>
      <c r="I95" s="40">
        <v>6014518.4962999998</v>
      </c>
      <c r="J95" s="40">
        <v>4268620.0998</v>
      </c>
      <c r="K95" s="40">
        <v>0</v>
      </c>
      <c r="L95" s="40">
        <f t="shared" si="21"/>
        <v>4268620.0998</v>
      </c>
      <c r="M95" s="40">
        <v>95461229.700599998</v>
      </c>
      <c r="N95" s="41">
        <f t="shared" si="25"/>
        <v>248031704.78930002</v>
      </c>
      <c r="O95" s="44"/>
      <c r="P95" s="161"/>
      <c r="Q95" s="50">
        <v>12</v>
      </c>
      <c r="R95" s="159"/>
      <c r="S95" s="51" t="s">
        <v>312</v>
      </c>
      <c r="T95" s="40">
        <v>110753289.82359999</v>
      </c>
      <c r="U95" s="52">
        <v>0</v>
      </c>
      <c r="V95" s="40">
        <v>10142741.25</v>
      </c>
      <c r="W95" s="40">
        <v>82141053.334099993</v>
      </c>
      <c r="X95" s="40">
        <v>5257983.1073000003</v>
      </c>
      <c r="Y95" s="40">
        <v>6091112.5346999997</v>
      </c>
      <c r="Z95" s="40">
        <f t="shared" si="18"/>
        <v>3045556.2673499999</v>
      </c>
      <c r="AA95" s="40">
        <f t="shared" si="24"/>
        <v>3045556.2673499999</v>
      </c>
      <c r="AB95" s="40">
        <v>104762627.3643</v>
      </c>
      <c r="AC95" s="45">
        <f t="shared" si="19"/>
        <v>316103251.14665002</v>
      </c>
    </row>
    <row r="96" spans="1:29" ht="24.9" customHeight="1">
      <c r="A96" s="159"/>
      <c r="B96" s="161"/>
      <c r="C96" s="36">
        <v>18</v>
      </c>
      <c r="D96" s="40" t="s">
        <v>313</v>
      </c>
      <c r="E96" s="40">
        <v>80423619.499599993</v>
      </c>
      <c r="F96" s="40">
        <v>0</v>
      </c>
      <c r="G96" s="40">
        <v>7365162.3700000001</v>
      </c>
      <c r="H96" s="40">
        <v>59646813.464000002</v>
      </c>
      <c r="I96" s="40">
        <v>6127398.2412</v>
      </c>
      <c r="J96" s="40">
        <v>4423067.8589000003</v>
      </c>
      <c r="K96" s="40">
        <v>0</v>
      </c>
      <c r="L96" s="40">
        <f t="shared" si="21"/>
        <v>4423067.8589000003</v>
      </c>
      <c r="M96" s="40">
        <v>97852095.817499995</v>
      </c>
      <c r="N96" s="41">
        <f t="shared" si="25"/>
        <v>255838157.25119999</v>
      </c>
      <c r="O96" s="44"/>
      <c r="P96" s="161"/>
      <c r="Q96" s="50">
        <v>13</v>
      </c>
      <c r="R96" s="159"/>
      <c r="S96" s="51" t="s">
        <v>314</v>
      </c>
      <c r="T96" s="40">
        <v>73103781.208700001</v>
      </c>
      <c r="U96" s="52">
        <v>0</v>
      </c>
      <c r="V96" s="40">
        <v>6694814.5599999996</v>
      </c>
      <c r="W96" s="40">
        <v>54217997.503799997</v>
      </c>
      <c r="X96" s="40">
        <v>3801487.6693000002</v>
      </c>
      <c r="Y96" s="40">
        <v>4020497.8014000002</v>
      </c>
      <c r="Z96" s="40">
        <f t="shared" si="18"/>
        <v>2010248.9007000001</v>
      </c>
      <c r="AA96" s="40">
        <f t="shared" si="24"/>
        <v>2010248.9007000001</v>
      </c>
      <c r="AB96" s="40">
        <v>73913110.498699993</v>
      </c>
      <c r="AC96" s="45">
        <f t="shared" si="19"/>
        <v>213741440.34119999</v>
      </c>
    </row>
    <row r="97" spans="1:29" ht="24.9" customHeight="1">
      <c r="A97" s="159"/>
      <c r="B97" s="161"/>
      <c r="C97" s="36">
        <v>19</v>
      </c>
      <c r="D97" s="40" t="s">
        <v>315</v>
      </c>
      <c r="E97" s="40">
        <v>86850680.420900002</v>
      </c>
      <c r="F97" s="40">
        <v>0</v>
      </c>
      <c r="G97" s="40">
        <v>7953750</v>
      </c>
      <c r="H97" s="40">
        <v>64413494.0273</v>
      </c>
      <c r="I97" s="40">
        <v>6471652.5687999995</v>
      </c>
      <c r="J97" s="40">
        <v>4776537.7334000003</v>
      </c>
      <c r="K97" s="40">
        <v>0</v>
      </c>
      <c r="L97" s="40">
        <f t="shared" si="21"/>
        <v>4776537.7334000003</v>
      </c>
      <c r="M97" s="40">
        <v>105143625.4777</v>
      </c>
      <c r="N97" s="41">
        <f t="shared" si="25"/>
        <v>275609740.22809994</v>
      </c>
      <c r="O97" s="44"/>
      <c r="P97" s="161"/>
      <c r="Q97" s="50">
        <v>14</v>
      </c>
      <c r="R97" s="159"/>
      <c r="S97" s="51" t="s">
        <v>316</v>
      </c>
      <c r="T97" s="40">
        <v>106281921.2899</v>
      </c>
      <c r="U97" s="52">
        <v>0</v>
      </c>
      <c r="V97" s="40">
        <v>9733255.1400000006</v>
      </c>
      <c r="W97" s="40">
        <v>78824827.497400001</v>
      </c>
      <c r="X97" s="40">
        <v>5228202.8880000003</v>
      </c>
      <c r="Y97" s="40">
        <v>5845200.1135999998</v>
      </c>
      <c r="Z97" s="40">
        <f t="shared" si="18"/>
        <v>2922600.0567999999</v>
      </c>
      <c r="AA97" s="40">
        <f t="shared" si="24"/>
        <v>2922600.0567999999</v>
      </c>
      <c r="AB97" s="40">
        <v>104131863.02689999</v>
      </c>
      <c r="AC97" s="45">
        <f t="shared" si="19"/>
        <v>307122669.89900005</v>
      </c>
    </row>
    <row r="98" spans="1:29" ht="24.9" customHeight="1">
      <c r="A98" s="159"/>
      <c r="B98" s="161"/>
      <c r="C98" s="36">
        <v>20</v>
      </c>
      <c r="D98" s="40" t="s">
        <v>317</v>
      </c>
      <c r="E98" s="40">
        <v>87890692.585700005</v>
      </c>
      <c r="F98" s="40">
        <v>0</v>
      </c>
      <c r="G98" s="40">
        <v>8048993.8899999997</v>
      </c>
      <c r="H98" s="40">
        <v>65184827.274700001</v>
      </c>
      <c r="I98" s="40">
        <v>6614129.5367999999</v>
      </c>
      <c r="J98" s="40">
        <v>4833735.4157999996</v>
      </c>
      <c r="K98" s="40">
        <v>0</v>
      </c>
      <c r="L98" s="40">
        <f t="shared" si="21"/>
        <v>4833735.4157999996</v>
      </c>
      <c r="M98" s="40">
        <v>108161379.9545</v>
      </c>
      <c r="N98" s="41">
        <f t="shared" si="25"/>
        <v>280733758.65750003</v>
      </c>
      <c r="O98" s="44"/>
      <c r="P98" s="161"/>
      <c r="Q98" s="50">
        <v>15</v>
      </c>
      <c r="R98" s="159"/>
      <c r="S98" s="51" t="s">
        <v>318</v>
      </c>
      <c r="T98" s="40">
        <v>70970855.116400003</v>
      </c>
      <c r="U98" s="52">
        <v>0</v>
      </c>
      <c r="V98" s="40">
        <v>6499482.0499999998</v>
      </c>
      <c r="W98" s="40">
        <v>52636095.998300001</v>
      </c>
      <c r="X98" s="40">
        <v>3758965.1375000002</v>
      </c>
      <c r="Y98" s="40">
        <v>3903192.9934</v>
      </c>
      <c r="Z98" s="40">
        <f t="shared" si="18"/>
        <v>1951596.4967</v>
      </c>
      <c r="AA98" s="40">
        <f t="shared" si="24"/>
        <v>1951596.4967</v>
      </c>
      <c r="AB98" s="40">
        <v>73012455.728499994</v>
      </c>
      <c r="AC98" s="45">
        <f t="shared" si="19"/>
        <v>208829450.52740002</v>
      </c>
    </row>
    <row r="99" spans="1:29" ht="24.9" customHeight="1">
      <c r="A99" s="159"/>
      <c r="B99" s="162"/>
      <c r="C99" s="36">
        <v>21</v>
      </c>
      <c r="D99" s="40" t="s">
        <v>319</v>
      </c>
      <c r="E99" s="40">
        <v>84388007.673600003</v>
      </c>
      <c r="F99" s="40">
        <v>0</v>
      </c>
      <c r="G99" s="40">
        <v>7728219.4299999997</v>
      </c>
      <c r="H99" s="40">
        <v>62587033.3072</v>
      </c>
      <c r="I99" s="40">
        <v>6429505.6606000001</v>
      </c>
      <c r="J99" s="40">
        <v>4641097.8093999997</v>
      </c>
      <c r="K99" s="40">
        <v>0</v>
      </c>
      <c r="L99" s="40">
        <f t="shared" si="21"/>
        <v>4641097.8093999997</v>
      </c>
      <c r="M99" s="40">
        <v>104250926.66140001</v>
      </c>
      <c r="N99" s="41">
        <f t="shared" si="25"/>
        <v>270024790.54220003</v>
      </c>
      <c r="O99" s="44"/>
      <c r="P99" s="161"/>
      <c r="Q99" s="50">
        <v>16</v>
      </c>
      <c r="R99" s="159"/>
      <c r="S99" s="51" t="s">
        <v>320</v>
      </c>
      <c r="T99" s="40">
        <v>102891565.4956</v>
      </c>
      <c r="U99" s="52">
        <v>0</v>
      </c>
      <c r="V99" s="40">
        <v>9422767.7300000004</v>
      </c>
      <c r="W99" s="40">
        <v>76310343.308599994</v>
      </c>
      <c r="X99" s="40">
        <v>5303616.5741999997</v>
      </c>
      <c r="Y99" s="40">
        <v>5658740.2942000004</v>
      </c>
      <c r="Z99" s="40">
        <f t="shared" si="18"/>
        <v>2829370.1471000002</v>
      </c>
      <c r="AA99" s="40">
        <f t="shared" si="24"/>
        <v>2829370.1471000002</v>
      </c>
      <c r="AB99" s="40">
        <v>105729173.7518</v>
      </c>
      <c r="AC99" s="45">
        <f t="shared" si="19"/>
        <v>302486837.00730002</v>
      </c>
    </row>
    <row r="100" spans="1:29" ht="24.9" customHeight="1">
      <c r="A100" s="36"/>
      <c r="B100" s="154" t="s">
        <v>321</v>
      </c>
      <c r="C100" s="155"/>
      <c r="D100" s="41"/>
      <c r="E100" s="41">
        <f>SUM(E79:E99)</f>
        <v>1903625486.3128998</v>
      </c>
      <c r="F100" s="41">
        <f t="shared" ref="F100:N100" si="26">SUM(F79:F99)</f>
        <v>0</v>
      </c>
      <c r="G100" s="41">
        <f t="shared" si="26"/>
        <v>174333247.99000001</v>
      </c>
      <c r="H100" s="41">
        <f t="shared" si="26"/>
        <v>1411838897.5016997</v>
      </c>
      <c r="I100" s="41">
        <f t="shared" si="26"/>
        <v>141312982.48360002</v>
      </c>
      <c r="J100" s="41">
        <f t="shared" si="26"/>
        <v>104693928.94419998</v>
      </c>
      <c r="K100" s="41">
        <f t="shared" si="26"/>
        <v>0</v>
      </c>
      <c r="L100" s="41">
        <f t="shared" si="26"/>
        <v>104693928.94419998</v>
      </c>
      <c r="M100" s="41">
        <f t="shared" si="26"/>
        <v>2322566977.8676</v>
      </c>
      <c r="N100" s="41">
        <f t="shared" si="26"/>
        <v>6058371521.0999994</v>
      </c>
      <c r="O100" s="44"/>
      <c r="P100" s="161"/>
      <c r="Q100" s="50">
        <v>17</v>
      </c>
      <c r="R100" s="159"/>
      <c r="S100" s="51" t="s">
        <v>322</v>
      </c>
      <c r="T100" s="40">
        <v>128682572.5794</v>
      </c>
      <c r="U100" s="52">
        <v>0</v>
      </c>
      <c r="V100" s="40">
        <v>11784697.67</v>
      </c>
      <c r="W100" s="40">
        <v>95438447.690799996</v>
      </c>
      <c r="X100" s="40">
        <v>6461895.6692000004</v>
      </c>
      <c r="Y100" s="40">
        <v>7077171.5380999995</v>
      </c>
      <c r="Z100" s="40">
        <f t="shared" si="18"/>
        <v>3538585.7690499998</v>
      </c>
      <c r="AA100" s="40">
        <f t="shared" si="24"/>
        <v>3538585.7690499998</v>
      </c>
      <c r="AB100" s="40">
        <v>130262275.295</v>
      </c>
      <c r="AC100" s="45">
        <f t="shared" si="19"/>
        <v>376168474.67344999</v>
      </c>
    </row>
    <row r="101" spans="1:29" ht="24.9" customHeight="1">
      <c r="A101" s="159">
        <v>5</v>
      </c>
      <c r="B101" s="160" t="s">
        <v>323</v>
      </c>
      <c r="C101" s="36">
        <v>1</v>
      </c>
      <c r="D101" s="40" t="s">
        <v>324</v>
      </c>
      <c r="E101" s="40">
        <v>142287304.12709999</v>
      </c>
      <c r="F101" s="40">
        <v>0</v>
      </c>
      <c r="G101" s="40">
        <v>13030613.460000001</v>
      </c>
      <c r="H101" s="40">
        <v>105528504.44149999</v>
      </c>
      <c r="I101" s="40">
        <v>6425902.1451000003</v>
      </c>
      <c r="J101" s="40">
        <v>7825392.6569999997</v>
      </c>
      <c r="K101" s="40">
        <v>0</v>
      </c>
      <c r="L101" s="40">
        <f t="shared" si="21"/>
        <v>7825392.6569999997</v>
      </c>
      <c r="M101" s="40">
        <v>129735717.1716</v>
      </c>
      <c r="N101" s="41">
        <f t="shared" si="25"/>
        <v>404833434.00230002</v>
      </c>
      <c r="O101" s="44"/>
      <c r="P101" s="161"/>
      <c r="Q101" s="50">
        <v>18</v>
      </c>
      <c r="R101" s="159"/>
      <c r="S101" s="51" t="s">
        <v>325</v>
      </c>
      <c r="T101" s="40">
        <v>97203792.346900001</v>
      </c>
      <c r="U101" s="52">
        <v>0</v>
      </c>
      <c r="V101" s="40">
        <v>8901883.7799999993</v>
      </c>
      <c r="W101" s="40">
        <v>72091961.368900001</v>
      </c>
      <c r="X101" s="40">
        <v>4919835.0730999997</v>
      </c>
      <c r="Y101" s="40">
        <v>5345929.1215000004</v>
      </c>
      <c r="Z101" s="40">
        <f t="shared" si="18"/>
        <v>2672964.5607500002</v>
      </c>
      <c r="AA101" s="40">
        <f t="shared" si="24"/>
        <v>2672964.5607500002</v>
      </c>
      <c r="AB101" s="40">
        <v>97600432.953099996</v>
      </c>
      <c r="AC101" s="45">
        <f t="shared" si="19"/>
        <v>283390870.08275002</v>
      </c>
    </row>
    <row r="102" spans="1:29" ht="24.9" customHeight="1">
      <c r="A102" s="159"/>
      <c r="B102" s="161"/>
      <c r="C102" s="36">
        <v>2</v>
      </c>
      <c r="D102" s="40" t="s">
        <v>95</v>
      </c>
      <c r="E102" s="40">
        <v>171826905.62810001</v>
      </c>
      <c r="F102" s="40">
        <v>0</v>
      </c>
      <c r="G102" s="40">
        <v>15735838.15</v>
      </c>
      <c r="H102" s="40">
        <v>127436783.5203</v>
      </c>
      <c r="I102" s="40">
        <v>8009165.7744000005</v>
      </c>
      <c r="J102" s="40">
        <v>9449985.8144000005</v>
      </c>
      <c r="K102" s="40">
        <v>0</v>
      </c>
      <c r="L102" s="40">
        <f t="shared" si="21"/>
        <v>9449985.8144000005</v>
      </c>
      <c r="M102" s="40">
        <v>163270266.44600001</v>
      </c>
      <c r="N102" s="41">
        <f t="shared" si="25"/>
        <v>495728945.33319998</v>
      </c>
      <c r="O102" s="44"/>
      <c r="P102" s="161"/>
      <c r="Q102" s="50">
        <v>19</v>
      </c>
      <c r="R102" s="159"/>
      <c r="S102" s="51" t="s">
        <v>326</v>
      </c>
      <c r="T102" s="40">
        <v>92037016.523300007</v>
      </c>
      <c r="U102" s="52">
        <v>0</v>
      </c>
      <c r="V102" s="40">
        <v>8428712.5500000007</v>
      </c>
      <c r="W102" s="40">
        <v>68259981.215800002</v>
      </c>
      <c r="X102" s="40">
        <v>4421411.2851</v>
      </c>
      <c r="Y102" s="40">
        <v>5061771.3121999996</v>
      </c>
      <c r="Z102" s="40">
        <f t="shared" si="18"/>
        <v>2530885.6560999998</v>
      </c>
      <c r="AA102" s="40">
        <f t="shared" si="24"/>
        <v>2530885.6560999998</v>
      </c>
      <c r="AB102" s="40">
        <v>87043494.254199997</v>
      </c>
      <c r="AC102" s="45">
        <f t="shared" si="19"/>
        <v>262721501.48449999</v>
      </c>
    </row>
    <row r="103" spans="1:29" ht="24.9" customHeight="1">
      <c r="A103" s="159"/>
      <c r="B103" s="161"/>
      <c r="C103" s="36">
        <v>3</v>
      </c>
      <c r="D103" s="40" t="s">
        <v>327</v>
      </c>
      <c r="E103" s="40">
        <v>75147890.034400001</v>
      </c>
      <c r="F103" s="40">
        <v>0</v>
      </c>
      <c r="G103" s="40">
        <v>6882013.21</v>
      </c>
      <c r="H103" s="40">
        <v>55734026.980899997</v>
      </c>
      <c r="I103" s="40">
        <v>4064201.6883999999</v>
      </c>
      <c r="J103" s="40">
        <v>4132917.9103999999</v>
      </c>
      <c r="K103" s="40">
        <v>0</v>
      </c>
      <c r="L103" s="40">
        <f t="shared" si="21"/>
        <v>4132917.9103999999</v>
      </c>
      <c r="M103" s="40">
        <v>79713371.637099996</v>
      </c>
      <c r="N103" s="41">
        <f t="shared" si="25"/>
        <v>225674421.46119997</v>
      </c>
      <c r="O103" s="44"/>
      <c r="P103" s="161"/>
      <c r="Q103" s="50">
        <v>20</v>
      </c>
      <c r="R103" s="159"/>
      <c r="S103" s="51" t="s">
        <v>328</v>
      </c>
      <c r="T103" s="40">
        <v>98685933.275399998</v>
      </c>
      <c r="U103" s="52">
        <v>0</v>
      </c>
      <c r="V103" s="40">
        <v>9037617.6400000006</v>
      </c>
      <c r="W103" s="40">
        <v>73191202.910600007</v>
      </c>
      <c r="X103" s="40">
        <v>4812647.4724000003</v>
      </c>
      <c r="Y103" s="40">
        <v>5427442.6156000001</v>
      </c>
      <c r="Z103" s="40">
        <f t="shared" si="18"/>
        <v>2713721.3078000001</v>
      </c>
      <c r="AA103" s="40">
        <f t="shared" si="24"/>
        <v>2713721.3078000001</v>
      </c>
      <c r="AB103" s="40">
        <v>95330130.136099994</v>
      </c>
      <c r="AC103" s="45">
        <f t="shared" si="19"/>
        <v>283771252.74230003</v>
      </c>
    </row>
    <row r="104" spans="1:29" ht="24.9" customHeight="1">
      <c r="A104" s="159"/>
      <c r="B104" s="161"/>
      <c r="C104" s="36">
        <v>4</v>
      </c>
      <c r="D104" s="40" t="s">
        <v>329</v>
      </c>
      <c r="E104" s="40">
        <v>88812527.877200007</v>
      </c>
      <c r="F104" s="40">
        <v>0</v>
      </c>
      <c r="G104" s="40">
        <v>8133415.1900000004</v>
      </c>
      <c r="H104" s="40">
        <v>65868513.709200002</v>
      </c>
      <c r="I104" s="40">
        <v>4706681.9903999995</v>
      </c>
      <c r="J104" s="40">
        <v>4884433.7076000003</v>
      </c>
      <c r="K104" s="40">
        <v>0</v>
      </c>
      <c r="L104" s="40">
        <f t="shared" si="21"/>
        <v>4884433.7076000003</v>
      </c>
      <c r="M104" s="40">
        <v>93321520.618499994</v>
      </c>
      <c r="N104" s="41">
        <f t="shared" si="25"/>
        <v>265727093.09289998</v>
      </c>
      <c r="O104" s="44"/>
      <c r="P104" s="162"/>
      <c r="Q104" s="50">
        <v>21</v>
      </c>
      <c r="R104" s="159"/>
      <c r="S104" s="51" t="s">
        <v>330</v>
      </c>
      <c r="T104" s="40">
        <v>96560777.436800003</v>
      </c>
      <c r="U104" s="52">
        <v>0</v>
      </c>
      <c r="V104" s="40">
        <v>8842996.7300000004</v>
      </c>
      <c r="W104" s="40">
        <v>71615064.275199994</v>
      </c>
      <c r="X104" s="40">
        <v>4727188.2593999999</v>
      </c>
      <c r="Y104" s="40">
        <v>5310565.1513999999</v>
      </c>
      <c r="Z104" s="40">
        <f t="shared" si="18"/>
        <v>2655282.5756999999</v>
      </c>
      <c r="AA104" s="40">
        <f t="shared" si="24"/>
        <v>2655282.5756999999</v>
      </c>
      <c r="AB104" s="40">
        <v>93520048.646699995</v>
      </c>
      <c r="AC104" s="45">
        <f t="shared" si="19"/>
        <v>277921357.92379999</v>
      </c>
    </row>
    <row r="105" spans="1:29" ht="24.9" customHeight="1">
      <c r="A105" s="159"/>
      <c r="B105" s="161"/>
      <c r="C105" s="36">
        <v>5</v>
      </c>
      <c r="D105" s="40" t="s">
        <v>331</v>
      </c>
      <c r="E105" s="40">
        <v>112662349.1717</v>
      </c>
      <c r="F105" s="40">
        <v>0</v>
      </c>
      <c r="G105" s="40">
        <v>10317572.130000001</v>
      </c>
      <c r="H105" s="40">
        <v>83556922.298199996</v>
      </c>
      <c r="I105" s="40">
        <v>5676320.9248000002</v>
      </c>
      <c r="J105" s="40">
        <v>6196105.3041000003</v>
      </c>
      <c r="K105" s="40">
        <v>0</v>
      </c>
      <c r="L105" s="40">
        <f t="shared" si="21"/>
        <v>6196105.3041000003</v>
      </c>
      <c r="M105" s="40">
        <v>113859101.3626</v>
      </c>
      <c r="N105" s="41">
        <f t="shared" si="25"/>
        <v>332268371.19139999</v>
      </c>
      <c r="O105" s="44"/>
      <c r="P105" s="36"/>
      <c r="Q105" s="155" t="s">
        <v>332</v>
      </c>
      <c r="R105" s="158"/>
      <c r="S105" s="41"/>
      <c r="T105" s="41">
        <f t="shared" ref="T105:AC105" si="27">SUM(T84:T104)</f>
        <v>2052498639.1754999</v>
      </c>
      <c r="U105" s="41">
        <f t="shared" si="27"/>
        <v>0</v>
      </c>
      <c r="V105" s="41">
        <f t="shared" ref="V105:X105" si="28">SUM(V84:V104)</f>
        <v>187966990.79999998</v>
      </c>
      <c r="W105" s="41">
        <f t="shared" si="28"/>
        <v>1522251848.7451999</v>
      </c>
      <c r="X105" s="41">
        <f t="shared" si="28"/>
        <v>102500710.6998</v>
      </c>
      <c r="Y105" s="41">
        <f t="shared" si="27"/>
        <v>112881524.36750002</v>
      </c>
      <c r="Z105" s="41">
        <f t="shared" si="27"/>
        <v>56440762.183750011</v>
      </c>
      <c r="AA105" s="41">
        <f t="shared" si="27"/>
        <v>56440762.183750011</v>
      </c>
      <c r="AB105" s="41">
        <f t="shared" si="27"/>
        <v>2032329372.3532999</v>
      </c>
      <c r="AC105" s="41">
        <f t="shared" si="27"/>
        <v>5953988323.957552</v>
      </c>
    </row>
    <row r="106" spans="1:29" ht="24.9" customHeight="1">
      <c r="A106" s="159"/>
      <c r="B106" s="161"/>
      <c r="C106" s="36">
        <v>6</v>
      </c>
      <c r="D106" s="40" t="s">
        <v>333</v>
      </c>
      <c r="E106" s="40">
        <v>74603290.885199994</v>
      </c>
      <c r="F106" s="40">
        <v>0</v>
      </c>
      <c r="G106" s="40">
        <v>6832139.04</v>
      </c>
      <c r="H106" s="40">
        <v>55330120.7148</v>
      </c>
      <c r="I106" s="40">
        <v>4119370.219</v>
      </c>
      <c r="J106" s="40">
        <v>4102966.5180000002</v>
      </c>
      <c r="K106" s="40">
        <v>0</v>
      </c>
      <c r="L106" s="40">
        <f t="shared" si="21"/>
        <v>4102966.5180000002</v>
      </c>
      <c r="M106" s="40">
        <v>80881876.851999998</v>
      </c>
      <c r="N106" s="41">
        <f t="shared" si="25"/>
        <v>225869764.229</v>
      </c>
      <c r="O106" s="44"/>
      <c r="P106" s="160">
        <v>23</v>
      </c>
      <c r="Q106" s="50">
        <v>1</v>
      </c>
      <c r="R106" s="159" t="s">
        <v>113</v>
      </c>
      <c r="S106" s="51" t="s">
        <v>334</v>
      </c>
      <c r="T106" s="40">
        <v>83394957.351500005</v>
      </c>
      <c r="U106" s="40">
        <v>0</v>
      </c>
      <c r="V106" s="40">
        <v>7637276.2800000003</v>
      </c>
      <c r="W106" s="40">
        <v>61850529.6818</v>
      </c>
      <c r="X106" s="40">
        <v>5057425.3821</v>
      </c>
      <c r="Y106" s="40">
        <v>4586482.9009999996</v>
      </c>
      <c r="Z106" s="40">
        <f t="shared" si="18"/>
        <v>2293241.4504999998</v>
      </c>
      <c r="AA106" s="40">
        <f t="shared" ref="AA106:AA121" si="29">Y106-Z106</f>
        <v>2293241.4504999998</v>
      </c>
      <c r="AB106" s="40">
        <v>90893465.107099995</v>
      </c>
      <c r="AC106" s="45">
        <f t="shared" si="19"/>
        <v>251126895.25300002</v>
      </c>
    </row>
    <row r="107" spans="1:29" ht="24.9" customHeight="1">
      <c r="A107" s="159"/>
      <c r="B107" s="161"/>
      <c r="C107" s="36">
        <v>7</v>
      </c>
      <c r="D107" s="40" t="s">
        <v>335</v>
      </c>
      <c r="E107" s="40">
        <v>119019995.40710001</v>
      </c>
      <c r="F107" s="40">
        <v>0</v>
      </c>
      <c r="G107" s="40">
        <v>10899802.779999999</v>
      </c>
      <c r="H107" s="40">
        <v>88272120.910500005</v>
      </c>
      <c r="I107" s="40">
        <v>6011406.1809999999</v>
      </c>
      <c r="J107" s="40">
        <v>6545757.5695000002</v>
      </c>
      <c r="K107" s="40">
        <v>0</v>
      </c>
      <c r="L107" s="40">
        <f t="shared" si="21"/>
        <v>6545757.5695000002</v>
      </c>
      <c r="M107" s="40">
        <v>120956424.1504</v>
      </c>
      <c r="N107" s="41">
        <f t="shared" si="25"/>
        <v>351705506.99849999</v>
      </c>
      <c r="O107" s="44"/>
      <c r="P107" s="161"/>
      <c r="Q107" s="50">
        <v>2</v>
      </c>
      <c r="R107" s="159"/>
      <c r="S107" s="51" t="s">
        <v>336</v>
      </c>
      <c r="T107" s="40">
        <v>137138172.838</v>
      </c>
      <c r="U107" s="40">
        <v>0</v>
      </c>
      <c r="V107" s="40">
        <v>12559058.109999999</v>
      </c>
      <c r="W107" s="40">
        <v>101709610.49690001</v>
      </c>
      <c r="X107" s="40">
        <v>5857060.8715000004</v>
      </c>
      <c r="Y107" s="40">
        <v>7542205.2400000002</v>
      </c>
      <c r="Z107" s="40">
        <f t="shared" si="18"/>
        <v>3771102.62</v>
      </c>
      <c r="AA107" s="40">
        <f t="shared" si="29"/>
        <v>3771102.62</v>
      </c>
      <c r="AB107" s="40">
        <v>107830262.7599</v>
      </c>
      <c r="AC107" s="45">
        <f t="shared" si="19"/>
        <v>368865267.69630003</v>
      </c>
    </row>
    <row r="108" spans="1:29" ht="24.9" customHeight="1">
      <c r="A108" s="159"/>
      <c r="B108" s="161"/>
      <c r="C108" s="36">
        <v>8</v>
      </c>
      <c r="D108" s="40" t="s">
        <v>337</v>
      </c>
      <c r="E108" s="40">
        <v>120147216.62819999</v>
      </c>
      <c r="F108" s="40">
        <v>0</v>
      </c>
      <c r="G108" s="40">
        <v>11003033.24</v>
      </c>
      <c r="H108" s="40">
        <v>89108133.444299996</v>
      </c>
      <c r="I108" s="40">
        <v>5665447.0996000003</v>
      </c>
      <c r="J108" s="40">
        <v>6607751.5021000002</v>
      </c>
      <c r="K108" s="40">
        <v>0</v>
      </c>
      <c r="L108" s="40">
        <f t="shared" si="21"/>
        <v>6607751.5021000002</v>
      </c>
      <c r="M108" s="40">
        <v>113628786.6999</v>
      </c>
      <c r="N108" s="41">
        <f t="shared" si="25"/>
        <v>346160368.61410004</v>
      </c>
      <c r="O108" s="44"/>
      <c r="P108" s="161"/>
      <c r="Q108" s="50">
        <v>3</v>
      </c>
      <c r="R108" s="159"/>
      <c r="S108" s="51" t="s">
        <v>338</v>
      </c>
      <c r="T108" s="40">
        <v>105107801.1996</v>
      </c>
      <c r="U108" s="40">
        <v>0</v>
      </c>
      <c r="V108" s="40">
        <v>9625729.6999999993</v>
      </c>
      <c r="W108" s="40">
        <v>77954032.046499997</v>
      </c>
      <c r="X108" s="40">
        <v>5780106.1649000002</v>
      </c>
      <c r="Y108" s="40">
        <v>5780626.8874000004</v>
      </c>
      <c r="Z108" s="40">
        <f t="shared" si="18"/>
        <v>2890313.4437000002</v>
      </c>
      <c r="AA108" s="40">
        <f t="shared" si="29"/>
        <v>2890313.4437000002</v>
      </c>
      <c r="AB108" s="40">
        <v>106200312.2246</v>
      </c>
      <c r="AC108" s="45">
        <f t="shared" si="19"/>
        <v>307558294.77929997</v>
      </c>
    </row>
    <row r="109" spans="1:29" ht="24.9" customHeight="1">
      <c r="A109" s="159"/>
      <c r="B109" s="161"/>
      <c r="C109" s="36">
        <v>9</v>
      </c>
      <c r="D109" s="40" t="s">
        <v>339</v>
      </c>
      <c r="E109" s="40">
        <v>84510268.517199993</v>
      </c>
      <c r="F109" s="40">
        <v>0</v>
      </c>
      <c r="G109" s="40">
        <v>7739416.0300000003</v>
      </c>
      <c r="H109" s="40">
        <v>62677709.028800003</v>
      </c>
      <c r="I109" s="40">
        <v>4764922.9304</v>
      </c>
      <c r="J109" s="40">
        <v>4647821.8064000001</v>
      </c>
      <c r="K109" s="40">
        <v>0</v>
      </c>
      <c r="L109" s="40">
        <f t="shared" si="21"/>
        <v>4647821.8064000001</v>
      </c>
      <c r="M109" s="40">
        <v>94555101.455400005</v>
      </c>
      <c r="N109" s="41">
        <f t="shared" si="25"/>
        <v>258895239.76820004</v>
      </c>
      <c r="O109" s="44"/>
      <c r="P109" s="161"/>
      <c r="Q109" s="50">
        <v>4</v>
      </c>
      <c r="R109" s="159"/>
      <c r="S109" s="51" t="s">
        <v>103</v>
      </c>
      <c r="T109" s="40">
        <v>64008312.667400002</v>
      </c>
      <c r="U109" s="40">
        <v>0</v>
      </c>
      <c r="V109" s="40">
        <v>5861855.25</v>
      </c>
      <c r="W109" s="40">
        <v>47472271.325000003</v>
      </c>
      <c r="X109" s="40">
        <v>4367963.2204999998</v>
      </c>
      <c r="Y109" s="40">
        <v>3520273.1797000002</v>
      </c>
      <c r="Z109" s="40">
        <f t="shared" si="18"/>
        <v>1760136.5898500001</v>
      </c>
      <c r="AA109" s="40">
        <f t="shared" si="29"/>
        <v>1760136.5898500001</v>
      </c>
      <c r="AB109" s="40">
        <v>76290209.903999999</v>
      </c>
      <c r="AC109" s="45">
        <f t="shared" si="19"/>
        <v>199760748.95675001</v>
      </c>
    </row>
    <row r="110" spans="1:29" ht="24.9" customHeight="1">
      <c r="A110" s="159"/>
      <c r="B110" s="161"/>
      <c r="C110" s="36">
        <v>10</v>
      </c>
      <c r="D110" s="40" t="s">
        <v>340</v>
      </c>
      <c r="E110" s="40">
        <v>96788921.523200005</v>
      </c>
      <c r="F110" s="40">
        <v>0</v>
      </c>
      <c r="G110" s="40">
        <v>8863890.0800000001</v>
      </c>
      <c r="H110" s="40">
        <v>71784269.141399994</v>
      </c>
      <c r="I110" s="40">
        <v>5468273.5384999998</v>
      </c>
      <c r="J110" s="40">
        <v>5323112.4199000001</v>
      </c>
      <c r="K110" s="40">
        <v>0</v>
      </c>
      <c r="L110" s="40">
        <f t="shared" si="21"/>
        <v>5323112.4199000001</v>
      </c>
      <c r="M110" s="40">
        <v>109452522.95029999</v>
      </c>
      <c r="N110" s="41">
        <f t="shared" si="25"/>
        <v>297680989.65329999</v>
      </c>
      <c r="O110" s="44"/>
      <c r="P110" s="161"/>
      <c r="Q110" s="50">
        <v>5</v>
      </c>
      <c r="R110" s="159"/>
      <c r="S110" s="51" t="s">
        <v>341</v>
      </c>
      <c r="T110" s="40">
        <v>111061102.2659</v>
      </c>
      <c r="U110" s="40">
        <v>0</v>
      </c>
      <c r="V110" s="40">
        <v>10170930.59</v>
      </c>
      <c r="W110" s="40">
        <v>82369344.866300002</v>
      </c>
      <c r="X110" s="40">
        <v>5824150.4544000002</v>
      </c>
      <c r="Y110" s="40">
        <v>6108041.3339999998</v>
      </c>
      <c r="Z110" s="40">
        <f t="shared" si="18"/>
        <v>3054020.6669999999</v>
      </c>
      <c r="AA110" s="40">
        <f t="shared" si="29"/>
        <v>3054020.6669999999</v>
      </c>
      <c r="AB110" s="40">
        <v>107133198.80760001</v>
      </c>
      <c r="AC110" s="45">
        <f t="shared" si="19"/>
        <v>319612747.6512</v>
      </c>
    </row>
    <row r="111" spans="1:29" ht="24.9" customHeight="1">
      <c r="A111" s="159"/>
      <c r="B111" s="161"/>
      <c r="C111" s="36">
        <v>11</v>
      </c>
      <c r="D111" s="40" t="s">
        <v>342</v>
      </c>
      <c r="E111" s="40">
        <v>74892207.087899998</v>
      </c>
      <c r="F111" s="40">
        <v>0</v>
      </c>
      <c r="G111" s="40">
        <v>6858597.8700000001</v>
      </c>
      <c r="H111" s="40">
        <v>55544397.701499999</v>
      </c>
      <c r="I111" s="40">
        <v>4388470.9075999996</v>
      </c>
      <c r="J111" s="40">
        <v>4118856.0836</v>
      </c>
      <c r="K111" s="40">
        <v>0</v>
      </c>
      <c r="L111" s="40">
        <f t="shared" ref="L111:L129" si="30">J111-K111</f>
        <v>4118856.0836</v>
      </c>
      <c r="M111" s="40">
        <v>86581603.7553</v>
      </c>
      <c r="N111" s="41">
        <f t="shared" si="25"/>
        <v>232384133.4059</v>
      </c>
      <c r="O111" s="44"/>
      <c r="P111" s="161"/>
      <c r="Q111" s="50">
        <v>6</v>
      </c>
      <c r="R111" s="159"/>
      <c r="S111" s="51" t="s">
        <v>343</v>
      </c>
      <c r="T111" s="40">
        <v>95455604.903400004</v>
      </c>
      <c r="U111" s="40">
        <v>0</v>
      </c>
      <c r="V111" s="40">
        <v>8741785.4800000004</v>
      </c>
      <c r="W111" s="40">
        <v>70795404.325100005</v>
      </c>
      <c r="X111" s="40">
        <v>5807468.9084999999</v>
      </c>
      <c r="Y111" s="40">
        <v>5249783.8369000005</v>
      </c>
      <c r="Z111" s="40">
        <f t="shared" si="18"/>
        <v>2624891.9184500002</v>
      </c>
      <c r="AA111" s="40">
        <f t="shared" si="29"/>
        <v>2624891.9184500002</v>
      </c>
      <c r="AB111" s="40">
        <v>106779872.8592</v>
      </c>
      <c r="AC111" s="45">
        <f t="shared" si="19"/>
        <v>290205028.39464998</v>
      </c>
    </row>
    <row r="112" spans="1:29" ht="24.9" customHeight="1">
      <c r="A112" s="159"/>
      <c r="B112" s="161"/>
      <c r="C112" s="36">
        <v>12</v>
      </c>
      <c r="D112" s="40" t="s">
        <v>344</v>
      </c>
      <c r="E112" s="40">
        <v>115978386.77599999</v>
      </c>
      <c r="F112" s="40">
        <v>0</v>
      </c>
      <c r="G112" s="40">
        <v>10621253.5</v>
      </c>
      <c r="H112" s="40">
        <v>86016287.813600004</v>
      </c>
      <c r="I112" s="40">
        <v>6103694.0406999998</v>
      </c>
      <c r="J112" s="40">
        <v>6378477.8476999998</v>
      </c>
      <c r="K112" s="40">
        <v>0</v>
      </c>
      <c r="L112" s="40">
        <f t="shared" si="30"/>
        <v>6378477.8476999998</v>
      </c>
      <c r="M112" s="40">
        <v>122911140.8</v>
      </c>
      <c r="N112" s="41">
        <f t="shared" si="25"/>
        <v>348009240.778</v>
      </c>
      <c r="O112" s="44"/>
      <c r="P112" s="161"/>
      <c r="Q112" s="50">
        <v>7</v>
      </c>
      <c r="R112" s="159"/>
      <c r="S112" s="51" t="s">
        <v>345</v>
      </c>
      <c r="T112" s="40">
        <v>96484350.836199999</v>
      </c>
      <c r="U112" s="40">
        <v>0</v>
      </c>
      <c r="V112" s="40">
        <v>8835997.6199999992</v>
      </c>
      <c r="W112" s="40">
        <v>71558381.882499993</v>
      </c>
      <c r="X112" s="40">
        <v>5849663.9736000001</v>
      </c>
      <c r="Y112" s="40">
        <v>5306361.9116000002</v>
      </c>
      <c r="Z112" s="40">
        <f t="shared" si="18"/>
        <v>2653180.9558000001</v>
      </c>
      <c r="AA112" s="40">
        <f t="shared" si="29"/>
        <v>2653180.9558000001</v>
      </c>
      <c r="AB112" s="40">
        <v>107673591.6697</v>
      </c>
      <c r="AC112" s="45">
        <f t="shared" si="19"/>
        <v>293055166.93779999</v>
      </c>
    </row>
    <row r="113" spans="1:29" ht="24.9" customHeight="1">
      <c r="A113" s="159"/>
      <c r="B113" s="161"/>
      <c r="C113" s="36">
        <v>13</v>
      </c>
      <c r="D113" s="40" t="s">
        <v>346</v>
      </c>
      <c r="E113" s="40">
        <v>95386688.220699996</v>
      </c>
      <c r="F113" s="40">
        <v>0</v>
      </c>
      <c r="G113" s="40">
        <v>8735474.1199999992</v>
      </c>
      <c r="H113" s="40">
        <v>70744291.722299993</v>
      </c>
      <c r="I113" s="40">
        <v>4674859.9189999998</v>
      </c>
      <c r="J113" s="40">
        <v>5245993.6183000002</v>
      </c>
      <c r="K113" s="40">
        <v>0</v>
      </c>
      <c r="L113" s="40">
        <f t="shared" si="30"/>
        <v>5245993.6183000002</v>
      </c>
      <c r="M113" s="40">
        <v>92647508.532299995</v>
      </c>
      <c r="N113" s="41">
        <f t="shared" si="25"/>
        <v>277434816.13259995</v>
      </c>
      <c r="O113" s="44"/>
      <c r="P113" s="161"/>
      <c r="Q113" s="50">
        <v>8</v>
      </c>
      <c r="R113" s="159"/>
      <c r="S113" s="51" t="s">
        <v>347</v>
      </c>
      <c r="T113" s="40">
        <v>113776217.9815</v>
      </c>
      <c r="U113" s="40">
        <v>0</v>
      </c>
      <c r="V113" s="40">
        <v>10419579.779999999</v>
      </c>
      <c r="W113" s="40">
        <v>84383031.910400003</v>
      </c>
      <c r="X113" s="40">
        <v>7351918.0862999996</v>
      </c>
      <c r="Y113" s="40">
        <v>6257364.8866999997</v>
      </c>
      <c r="Z113" s="40">
        <f t="shared" si="18"/>
        <v>3128682.4433499998</v>
      </c>
      <c r="AA113" s="40">
        <f t="shared" si="29"/>
        <v>3128682.4433499998</v>
      </c>
      <c r="AB113" s="40">
        <v>139492306.90740001</v>
      </c>
      <c r="AC113" s="45">
        <f t="shared" si="19"/>
        <v>358551737.10895002</v>
      </c>
    </row>
    <row r="114" spans="1:29" ht="24.9" customHeight="1">
      <c r="A114" s="159"/>
      <c r="B114" s="161"/>
      <c r="C114" s="36">
        <v>14</v>
      </c>
      <c r="D114" s="40" t="s">
        <v>348</v>
      </c>
      <c r="E114" s="40">
        <v>111381658.882</v>
      </c>
      <c r="F114" s="40">
        <v>0</v>
      </c>
      <c r="G114" s="40">
        <v>10200287.029999999</v>
      </c>
      <c r="H114" s="40">
        <v>82607088.215900004</v>
      </c>
      <c r="I114" s="40">
        <v>5790838.0038999999</v>
      </c>
      <c r="J114" s="40">
        <v>6125671.023</v>
      </c>
      <c r="K114" s="40">
        <v>0</v>
      </c>
      <c r="L114" s="40">
        <f t="shared" si="30"/>
        <v>6125671.023</v>
      </c>
      <c r="M114" s="40">
        <v>116284647.2781</v>
      </c>
      <c r="N114" s="41">
        <f t="shared" si="25"/>
        <v>332390190.43290001</v>
      </c>
      <c r="O114" s="44"/>
      <c r="P114" s="161"/>
      <c r="Q114" s="50">
        <v>9</v>
      </c>
      <c r="R114" s="159"/>
      <c r="S114" s="51" t="s">
        <v>349</v>
      </c>
      <c r="T114" s="40">
        <v>82252746.307600006</v>
      </c>
      <c r="U114" s="40">
        <v>0</v>
      </c>
      <c r="V114" s="40">
        <v>7532673.0599999996</v>
      </c>
      <c r="W114" s="40">
        <v>61003399.827600002</v>
      </c>
      <c r="X114" s="40">
        <v>5271001.1792000001</v>
      </c>
      <c r="Y114" s="40">
        <v>4523664.574</v>
      </c>
      <c r="Z114" s="40">
        <f t="shared" si="18"/>
        <v>2261832.287</v>
      </c>
      <c r="AA114" s="40">
        <f t="shared" si="29"/>
        <v>2261832.287</v>
      </c>
      <c r="AB114" s="40">
        <v>95417138.839399993</v>
      </c>
      <c r="AC114" s="45">
        <f t="shared" si="19"/>
        <v>253738791.50080001</v>
      </c>
    </row>
    <row r="115" spans="1:29" ht="24.9" customHeight="1">
      <c r="A115" s="159"/>
      <c r="B115" s="161"/>
      <c r="C115" s="36">
        <v>15</v>
      </c>
      <c r="D115" s="40" t="s">
        <v>350</v>
      </c>
      <c r="E115" s="40">
        <v>142733132.30860001</v>
      </c>
      <c r="F115" s="40">
        <v>0</v>
      </c>
      <c r="G115" s="40">
        <v>13071442.220000001</v>
      </c>
      <c r="H115" s="40">
        <v>105859156.4383</v>
      </c>
      <c r="I115" s="40">
        <v>6982287.5631999997</v>
      </c>
      <c r="J115" s="40">
        <v>7849911.9325000001</v>
      </c>
      <c r="K115" s="40">
        <v>0</v>
      </c>
      <c r="L115" s="40">
        <f t="shared" si="30"/>
        <v>7849911.9325000001</v>
      </c>
      <c r="M115" s="40">
        <v>141520320.74169999</v>
      </c>
      <c r="N115" s="41">
        <f t="shared" si="25"/>
        <v>418016251.20430005</v>
      </c>
      <c r="O115" s="44"/>
      <c r="P115" s="161"/>
      <c r="Q115" s="50">
        <v>10</v>
      </c>
      <c r="R115" s="159"/>
      <c r="S115" s="51" t="s">
        <v>351</v>
      </c>
      <c r="T115" s="40">
        <v>109381929.7383</v>
      </c>
      <c r="U115" s="40">
        <v>0</v>
      </c>
      <c r="V115" s="40">
        <v>10017152.65</v>
      </c>
      <c r="W115" s="40">
        <v>81123973.280900002</v>
      </c>
      <c r="X115" s="40">
        <v>5035552.5236999998</v>
      </c>
      <c r="Y115" s="40">
        <v>6015691.6705999998</v>
      </c>
      <c r="Z115" s="40">
        <f t="shared" si="18"/>
        <v>3007845.8352999999</v>
      </c>
      <c r="AA115" s="40">
        <f t="shared" si="29"/>
        <v>3007845.8352999999</v>
      </c>
      <c r="AB115" s="40">
        <v>90430183.797199994</v>
      </c>
      <c r="AC115" s="45">
        <f t="shared" si="19"/>
        <v>298996637.82539999</v>
      </c>
    </row>
    <row r="116" spans="1:29" ht="24.9" customHeight="1">
      <c r="A116" s="159"/>
      <c r="B116" s="161"/>
      <c r="C116" s="36">
        <v>16</v>
      </c>
      <c r="D116" s="40" t="s">
        <v>352</v>
      </c>
      <c r="E116" s="40">
        <v>107004194.7955</v>
      </c>
      <c r="F116" s="40">
        <v>0</v>
      </c>
      <c r="G116" s="40">
        <v>9799400.6500000004</v>
      </c>
      <c r="H116" s="40">
        <v>79360507.355199993</v>
      </c>
      <c r="I116" s="40">
        <v>5506972.4134</v>
      </c>
      <c r="J116" s="40">
        <v>5884923.0845999997</v>
      </c>
      <c r="K116" s="40">
        <v>0</v>
      </c>
      <c r="L116" s="40">
        <f t="shared" si="30"/>
        <v>5884923.0845999997</v>
      </c>
      <c r="M116" s="40">
        <v>110272190.1908</v>
      </c>
      <c r="N116" s="41">
        <f t="shared" si="25"/>
        <v>317828188.48949999</v>
      </c>
      <c r="O116" s="44"/>
      <c r="P116" s="161"/>
      <c r="Q116" s="50">
        <v>11</v>
      </c>
      <c r="R116" s="159"/>
      <c r="S116" s="51" t="s">
        <v>353</v>
      </c>
      <c r="T116" s="40">
        <v>86710266.488900006</v>
      </c>
      <c r="U116" s="40">
        <v>0</v>
      </c>
      <c r="V116" s="40">
        <v>7940890.9500000002</v>
      </c>
      <c r="W116" s="40">
        <v>64309354.924099997</v>
      </c>
      <c r="X116" s="40">
        <v>4887498.9880999997</v>
      </c>
      <c r="Y116" s="40">
        <v>4768815.3723999998</v>
      </c>
      <c r="Z116" s="40">
        <f t="shared" si="18"/>
        <v>2384407.6861999999</v>
      </c>
      <c r="AA116" s="40">
        <f t="shared" si="29"/>
        <v>2384407.6861999999</v>
      </c>
      <c r="AB116" s="40">
        <v>87294314.006300002</v>
      </c>
      <c r="AC116" s="45">
        <f t="shared" si="19"/>
        <v>253526733.04359999</v>
      </c>
    </row>
    <row r="117" spans="1:29" ht="24.9" customHeight="1">
      <c r="A117" s="159"/>
      <c r="B117" s="161"/>
      <c r="C117" s="36">
        <v>17</v>
      </c>
      <c r="D117" s="40" t="s">
        <v>354</v>
      </c>
      <c r="E117" s="40">
        <v>105246830.3073</v>
      </c>
      <c r="F117" s="40">
        <v>0</v>
      </c>
      <c r="G117" s="40">
        <v>9638461.9199999999</v>
      </c>
      <c r="H117" s="40">
        <v>78057144.083800003</v>
      </c>
      <c r="I117" s="40">
        <v>5371882.7120000003</v>
      </c>
      <c r="J117" s="40">
        <v>5788273.0916999998</v>
      </c>
      <c r="K117" s="40">
        <v>0</v>
      </c>
      <c r="L117" s="40">
        <f t="shared" si="30"/>
        <v>5788273.0916999998</v>
      </c>
      <c r="M117" s="40">
        <v>107410902.8054</v>
      </c>
      <c r="N117" s="41">
        <f t="shared" si="25"/>
        <v>311513494.92020005</v>
      </c>
      <c r="O117" s="44"/>
      <c r="P117" s="161"/>
      <c r="Q117" s="50">
        <v>12</v>
      </c>
      <c r="R117" s="159"/>
      <c r="S117" s="51" t="s">
        <v>355</v>
      </c>
      <c r="T117" s="40">
        <v>77018905.142700002</v>
      </c>
      <c r="U117" s="40">
        <v>0</v>
      </c>
      <c r="V117" s="40">
        <v>7053360.0199999996</v>
      </c>
      <c r="W117" s="40">
        <v>57121680.133699998</v>
      </c>
      <c r="X117" s="40">
        <v>4703366.3121999996</v>
      </c>
      <c r="Y117" s="40">
        <v>4235818.3583000004</v>
      </c>
      <c r="Z117" s="40">
        <f t="shared" si="18"/>
        <v>2117909.1791500002</v>
      </c>
      <c r="AA117" s="40">
        <f t="shared" si="29"/>
        <v>2117909.1791500002</v>
      </c>
      <c r="AB117" s="40">
        <v>83394264.652799994</v>
      </c>
      <c r="AC117" s="45">
        <f t="shared" si="19"/>
        <v>231409485.44055</v>
      </c>
    </row>
    <row r="118" spans="1:29" ht="24.9" customHeight="1">
      <c r="A118" s="159"/>
      <c r="B118" s="161"/>
      <c r="C118" s="36">
        <v>18</v>
      </c>
      <c r="D118" s="40" t="s">
        <v>356</v>
      </c>
      <c r="E118" s="40">
        <v>148009640.2766</v>
      </c>
      <c r="F118" s="40">
        <v>0</v>
      </c>
      <c r="G118" s="40">
        <v>13554662.67</v>
      </c>
      <c r="H118" s="40">
        <v>109772520.30410001</v>
      </c>
      <c r="I118" s="40">
        <v>6627968.4460000005</v>
      </c>
      <c r="J118" s="40">
        <v>8140104.6973999999</v>
      </c>
      <c r="K118" s="40">
        <v>0</v>
      </c>
      <c r="L118" s="40">
        <f t="shared" si="30"/>
        <v>8140104.6973999999</v>
      </c>
      <c r="M118" s="40">
        <v>134015612.3194</v>
      </c>
      <c r="N118" s="41">
        <f t="shared" si="25"/>
        <v>420120508.71350002</v>
      </c>
      <c r="O118" s="44"/>
      <c r="P118" s="161"/>
      <c r="Q118" s="50">
        <v>13</v>
      </c>
      <c r="R118" s="159"/>
      <c r="S118" s="51" t="s">
        <v>357</v>
      </c>
      <c r="T118" s="40">
        <v>64443014.439999998</v>
      </c>
      <c r="U118" s="40">
        <v>0</v>
      </c>
      <c r="V118" s="40">
        <v>5901665.0599999996</v>
      </c>
      <c r="W118" s="40">
        <v>47794671.332599998</v>
      </c>
      <c r="X118" s="40">
        <v>4394632.5049000001</v>
      </c>
      <c r="Y118" s="40">
        <v>3544180.5232000002</v>
      </c>
      <c r="Z118" s="40">
        <f t="shared" si="18"/>
        <v>1772090.2616000001</v>
      </c>
      <c r="AA118" s="40">
        <f t="shared" si="29"/>
        <v>1772090.2616000001</v>
      </c>
      <c r="AB118" s="40">
        <v>76855082.623999998</v>
      </c>
      <c r="AC118" s="45">
        <f t="shared" si="19"/>
        <v>201161156.22310001</v>
      </c>
    </row>
    <row r="119" spans="1:29" ht="24.9" customHeight="1">
      <c r="A119" s="159"/>
      <c r="B119" s="161"/>
      <c r="C119" s="36">
        <v>19</v>
      </c>
      <c r="D119" s="40" t="s">
        <v>358</v>
      </c>
      <c r="E119" s="40">
        <v>82375947.752499998</v>
      </c>
      <c r="F119" s="40">
        <v>0</v>
      </c>
      <c r="G119" s="40">
        <v>7543955.7999999998</v>
      </c>
      <c r="H119" s="40">
        <v>61094773.1536</v>
      </c>
      <c r="I119" s="40">
        <v>4358006.8605000004</v>
      </c>
      <c r="J119" s="40">
        <v>4530440.2971999999</v>
      </c>
      <c r="K119" s="40">
        <v>0</v>
      </c>
      <c r="L119" s="40">
        <f t="shared" si="30"/>
        <v>4530440.2971999999</v>
      </c>
      <c r="M119" s="40">
        <v>85936355.502000004</v>
      </c>
      <c r="N119" s="41">
        <f t="shared" si="25"/>
        <v>245839479.36580002</v>
      </c>
      <c r="O119" s="44"/>
      <c r="P119" s="161"/>
      <c r="Q119" s="50">
        <v>14</v>
      </c>
      <c r="R119" s="159"/>
      <c r="S119" s="51" t="s">
        <v>359</v>
      </c>
      <c r="T119" s="40">
        <v>64169745.049199998</v>
      </c>
      <c r="U119" s="40">
        <v>0</v>
      </c>
      <c r="V119" s="40">
        <v>5876639.1600000001</v>
      </c>
      <c r="W119" s="40">
        <v>47591998.927699998</v>
      </c>
      <c r="X119" s="40">
        <v>4415041.3938999996</v>
      </c>
      <c r="Y119" s="40">
        <v>3529151.4893</v>
      </c>
      <c r="Z119" s="40">
        <f t="shared" si="18"/>
        <v>1764575.74465</v>
      </c>
      <c r="AA119" s="40">
        <f t="shared" si="29"/>
        <v>1764575.74465</v>
      </c>
      <c r="AB119" s="40">
        <v>77287356.113900006</v>
      </c>
      <c r="AC119" s="45">
        <f t="shared" si="19"/>
        <v>201105356.38935</v>
      </c>
    </row>
    <row r="120" spans="1:29" ht="24.9" customHeight="1">
      <c r="A120" s="159"/>
      <c r="B120" s="162"/>
      <c r="C120" s="36">
        <v>20</v>
      </c>
      <c r="D120" s="40" t="s">
        <v>360</v>
      </c>
      <c r="E120" s="40">
        <v>92176274.505199999</v>
      </c>
      <c r="F120" s="40">
        <v>0</v>
      </c>
      <c r="G120" s="40">
        <v>8441465.7400000002</v>
      </c>
      <c r="H120" s="40">
        <v>68363262.999500006</v>
      </c>
      <c r="I120" s="40">
        <v>5097089.8792000003</v>
      </c>
      <c r="J120" s="40">
        <v>5069430.0952000003</v>
      </c>
      <c r="K120" s="40">
        <v>0</v>
      </c>
      <c r="L120" s="40">
        <f t="shared" si="30"/>
        <v>5069430.0952000003</v>
      </c>
      <c r="M120" s="40">
        <v>101590612.6022</v>
      </c>
      <c r="N120" s="41">
        <f t="shared" si="25"/>
        <v>280738135.82130003</v>
      </c>
      <c r="O120" s="44"/>
      <c r="P120" s="161"/>
      <c r="Q120" s="50">
        <v>15</v>
      </c>
      <c r="R120" s="159"/>
      <c r="S120" s="51" t="s">
        <v>361</v>
      </c>
      <c r="T120" s="40">
        <v>73271173.788900003</v>
      </c>
      <c r="U120" s="40">
        <v>0</v>
      </c>
      <c r="V120" s="40">
        <v>6710144.2999999998</v>
      </c>
      <c r="W120" s="40">
        <v>54342145.5348</v>
      </c>
      <c r="X120" s="40">
        <v>4747468.3898999998</v>
      </c>
      <c r="Y120" s="40">
        <v>4029703.9097000002</v>
      </c>
      <c r="Z120" s="40">
        <f t="shared" si="18"/>
        <v>2014851.9548500001</v>
      </c>
      <c r="AA120" s="40">
        <f t="shared" si="29"/>
        <v>2014851.9548500001</v>
      </c>
      <c r="AB120" s="40">
        <v>84328375.228699997</v>
      </c>
      <c r="AC120" s="45">
        <f t="shared" si="19"/>
        <v>225414159.19714999</v>
      </c>
    </row>
    <row r="121" spans="1:29" ht="24.9" customHeight="1">
      <c r="A121" s="36"/>
      <c r="B121" s="154" t="s">
        <v>362</v>
      </c>
      <c r="C121" s="155"/>
      <c r="D121" s="41"/>
      <c r="E121" s="41">
        <f>SUM(E101:E120)</f>
        <v>2160991630.7117</v>
      </c>
      <c r="F121" s="41">
        <f t="shared" ref="F121:N121" si="31">SUM(F101:F120)</f>
        <v>0</v>
      </c>
      <c r="G121" s="41">
        <f t="shared" si="31"/>
        <v>197902734.82999998</v>
      </c>
      <c r="H121" s="41">
        <f t="shared" si="31"/>
        <v>1602716533.9777002</v>
      </c>
      <c r="I121" s="41">
        <f t="shared" si="31"/>
        <v>109813763.23709999</v>
      </c>
      <c r="J121" s="41">
        <f t="shared" si="31"/>
        <v>118848326.98060001</v>
      </c>
      <c r="K121" s="41">
        <f t="shared" si="31"/>
        <v>0</v>
      </c>
      <c r="L121" s="41">
        <f t="shared" si="31"/>
        <v>118848326.98060001</v>
      </c>
      <c r="M121" s="41">
        <f t="shared" si="31"/>
        <v>2198545583.8709998</v>
      </c>
      <c r="N121" s="41">
        <f t="shared" si="31"/>
        <v>6388818573.6081009</v>
      </c>
      <c r="O121" s="44"/>
      <c r="P121" s="162"/>
      <c r="Q121" s="50">
        <v>16</v>
      </c>
      <c r="R121" s="159"/>
      <c r="S121" s="51" t="s">
        <v>363</v>
      </c>
      <c r="T121" s="40">
        <v>88683475.023699999</v>
      </c>
      <c r="U121" s="40">
        <v>0</v>
      </c>
      <c r="V121" s="40">
        <v>8121596.5800000001</v>
      </c>
      <c r="W121" s="40">
        <v>65772800.639799997</v>
      </c>
      <c r="X121" s="40">
        <v>4921449.5938999997</v>
      </c>
      <c r="Y121" s="40">
        <v>4877336.1699000001</v>
      </c>
      <c r="Z121" s="40">
        <f t="shared" si="18"/>
        <v>2438668.08495</v>
      </c>
      <c r="AA121" s="40">
        <f t="shared" si="29"/>
        <v>2438668.08495</v>
      </c>
      <c r="AB121" s="40">
        <v>88013409.830799997</v>
      </c>
      <c r="AC121" s="45">
        <f t="shared" si="19"/>
        <v>257951399.75314999</v>
      </c>
    </row>
    <row r="122" spans="1:29" ht="24.9" customHeight="1">
      <c r="A122" s="159">
        <v>6</v>
      </c>
      <c r="B122" s="160" t="s">
        <v>364</v>
      </c>
      <c r="C122" s="36">
        <v>1</v>
      </c>
      <c r="D122" s="40" t="s">
        <v>365</v>
      </c>
      <c r="E122" s="40">
        <v>104673004.26019999</v>
      </c>
      <c r="F122" s="40">
        <v>0</v>
      </c>
      <c r="G122" s="40">
        <v>9585911.1699999999</v>
      </c>
      <c r="H122" s="40">
        <v>77631561.457599998</v>
      </c>
      <c r="I122" s="40">
        <v>5414418.2368999999</v>
      </c>
      <c r="J122" s="40">
        <v>5756714.3114999998</v>
      </c>
      <c r="K122" s="40">
        <f>J122/2</f>
        <v>2878357.1557499999</v>
      </c>
      <c r="L122" s="40">
        <f t="shared" si="30"/>
        <v>2878357.1557499999</v>
      </c>
      <c r="M122" s="40">
        <v>137389568.13890001</v>
      </c>
      <c r="N122" s="41">
        <f t="shared" si="25"/>
        <v>337572820.41934997</v>
      </c>
      <c r="O122" s="44"/>
      <c r="P122" s="36"/>
      <c r="Q122" s="155" t="s">
        <v>366</v>
      </c>
      <c r="R122" s="158"/>
      <c r="S122" s="41"/>
      <c r="T122" s="41">
        <f t="shared" ref="T122:Y122" si="32">SUM(T106:T121)</f>
        <v>1452357776.0228</v>
      </c>
      <c r="U122" s="41">
        <f t="shared" si="32"/>
        <v>0</v>
      </c>
      <c r="V122" s="41">
        <f t="shared" si="32"/>
        <v>133006334.59</v>
      </c>
      <c r="W122" s="41">
        <f t="shared" si="32"/>
        <v>1077152631.1357002</v>
      </c>
      <c r="X122" s="41">
        <f t="shared" si="32"/>
        <v>84271767.947600007</v>
      </c>
      <c r="Y122" s="41">
        <f t="shared" si="32"/>
        <v>79875502.2447</v>
      </c>
      <c r="Z122" s="41">
        <f t="shared" ref="Z122:AC122" si="33">SUM(Z106:Z121)</f>
        <v>39937751.12235</v>
      </c>
      <c r="AA122" s="41">
        <f t="shared" si="33"/>
        <v>39937751.12235</v>
      </c>
      <c r="AB122" s="41">
        <f t="shared" si="33"/>
        <v>1525313345.3326001</v>
      </c>
      <c r="AC122" s="41">
        <f t="shared" si="33"/>
        <v>4312039606.1510496</v>
      </c>
    </row>
    <row r="123" spans="1:29" ht="24.9" customHeight="1">
      <c r="A123" s="159"/>
      <c r="B123" s="161"/>
      <c r="C123" s="36">
        <v>2</v>
      </c>
      <c r="D123" s="40" t="s">
        <v>367</v>
      </c>
      <c r="E123" s="40">
        <v>120165151.59100001</v>
      </c>
      <c r="F123" s="40">
        <v>0</v>
      </c>
      <c r="G123" s="40">
        <v>11004675.720000001</v>
      </c>
      <c r="H123" s="40">
        <v>89121435.051300004</v>
      </c>
      <c r="I123" s="40">
        <v>6235088.6547999997</v>
      </c>
      <c r="J123" s="40">
        <v>6608737.8691999996</v>
      </c>
      <c r="K123" s="40">
        <f t="shared" ref="K123:K153" si="34">J123/2</f>
        <v>3304368.9345999998</v>
      </c>
      <c r="L123" s="40">
        <f t="shared" si="30"/>
        <v>3304368.9345999998</v>
      </c>
      <c r="M123" s="40">
        <v>154771899.20460001</v>
      </c>
      <c r="N123" s="41">
        <f t="shared" si="25"/>
        <v>384602619.15630001</v>
      </c>
      <c r="O123" s="44"/>
      <c r="P123" s="160">
        <v>24</v>
      </c>
      <c r="Q123" s="47">
        <v>1</v>
      </c>
      <c r="R123" s="160" t="s">
        <v>114</v>
      </c>
      <c r="S123" s="40" t="s">
        <v>368</v>
      </c>
      <c r="T123" s="40">
        <v>124450617.8318</v>
      </c>
      <c r="U123" s="40">
        <v>0</v>
      </c>
      <c r="V123" s="40">
        <v>11397136.98</v>
      </c>
      <c r="W123" s="40">
        <v>92299784.982099995</v>
      </c>
      <c r="X123" s="40">
        <v>20612352.259100001</v>
      </c>
      <c r="Y123" s="40">
        <v>6844426.1945000002</v>
      </c>
      <c r="Z123" s="40">
        <v>0</v>
      </c>
      <c r="AA123" s="40">
        <f t="shared" ref="AA123:AA142" si="35">Y123-Z123</f>
        <v>6844426.1945000002</v>
      </c>
      <c r="AB123" s="40">
        <v>575722580.23609996</v>
      </c>
      <c r="AC123" s="45">
        <f t="shared" si="19"/>
        <v>831326898.4835999</v>
      </c>
    </row>
    <row r="124" spans="1:29" ht="24.9" customHeight="1">
      <c r="A124" s="159"/>
      <c r="B124" s="161"/>
      <c r="C124" s="36">
        <v>3</v>
      </c>
      <c r="D124" s="49" t="s">
        <v>369</v>
      </c>
      <c r="E124" s="40">
        <v>79970036.023100004</v>
      </c>
      <c r="F124" s="40">
        <v>0</v>
      </c>
      <c r="G124" s="40">
        <v>7323623.3799999999</v>
      </c>
      <c r="H124" s="40">
        <v>59310409.691299997</v>
      </c>
      <c r="I124" s="40">
        <v>4376569.8865999999</v>
      </c>
      <c r="J124" s="40">
        <v>4398122.0713999998</v>
      </c>
      <c r="K124" s="40">
        <f t="shared" si="34"/>
        <v>2199061.0356999999</v>
      </c>
      <c r="L124" s="40">
        <f t="shared" si="30"/>
        <v>2199061.0356999999</v>
      </c>
      <c r="M124" s="40">
        <v>115407267.78389999</v>
      </c>
      <c r="N124" s="41">
        <f t="shared" si="25"/>
        <v>268586967.80059999</v>
      </c>
      <c r="O124" s="44"/>
      <c r="P124" s="161"/>
      <c r="Q124" s="47">
        <v>2</v>
      </c>
      <c r="R124" s="161"/>
      <c r="S124" s="49" t="s">
        <v>370</v>
      </c>
      <c r="T124" s="40">
        <v>159964820.71650001</v>
      </c>
      <c r="U124" s="40">
        <v>0</v>
      </c>
      <c r="V124" s="40">
        <v>14649513.24</v>
      </c>
      <c r="W124" s="40">
        <v>118639174.4297</v>
      </c>
      <c r="X124" s="40">
        <v>22771379.638099998</v>
      </c>
      <c r="Y124" s="40">
        <v>8797605.2544</v>
      </c>
      <c r="Z124" s="40">
        <v>0</v>
      </c>
      <c r="AA124" s="40">
        <f t="shared" si="35"/>
        <v>8797605.2544</v>
      </c>
      <c r="AB124" s="40">
        <v>621452178.69729996</v>
      </c>
      <c r="AC124" s="45">
        <f t="shared" si="19"/>
        <v>946274671.97599995</v>
      </c>
    </row>
    <row r="125" spans="1:29" ht="24.9" customHeight="1">
      <c r="A125" s="159"/>
      <c r="B125" s="161"/>
      <c r="C125" s="36">
        <v>4</v>
      </c>
      <c r="D125" s="40" t="s">
        <v>371</v>
      </c>
      <c r="E125" s="40">
        <v>98606667.248600006</v>
      </c>
      <c r="F125" s="40">
        <v>0</v>
      </c>
      <c r="G125" s="40">
        <v>9030358.4900000002</v>
      </c>
      <c r="H125" s="40">
        <v>73132414.635000005</v>
      </c>
      <c r="I125" s="40">
        <v>4893187.3468000004</v>
      </c>
      <c r="J125" s="40">
        <v>5423083.2065000003</v>
      </c>
      <c r="K125" s="40">
        <f t="shared" si="34"/>
        <v>2711541.6032500002</v>
      </c>
      <c r="L125" s="40">
        <f t="shared" si="30"/>
        <v>2711541.6032500002</v>
      </c>
      <c r="M125" s="40">
        <v>126349560.24510001</v>
      </c>
      <c r="N125" s="41">
        <f t="shared" si="25"/>
        <v>314723729.56875002</v>
      </c>
      <c r="O125" s="44"/>
      <c r="P125" s="161"/>
      <c r="Q125" s="47">
        <v>3</v>
      </c>
      <c r="R125" s="161"/>
      <c r="S125" s="40" t="s">
        <v>372</v>
      </c>
      <c r="T125" s="40">
        <v>257973778.01120001</v>
      </c>
      <c r="U125" s="40">
        <v>0</v>
      </c>
      <c r="V125" s="40">
        <v>23625133.690000001</v>
      </c>
      <c r="W125" s="40">
        <v>191328292.75</v>
      </c>
      <c r="X125" s="40">
        <v>28488652.031800002</v>
      </c>
      <c r="Y125" s="40">
        <v>14187816.1328</v>
      </c>
      <c r="Z125" s="40">
        <v>0</v>
      </c>
      <c r="AA125" s="40">
        <f t="shared" si="35"/>
        <v>14187816.1328</v>
      </c>
      <c r="AB125" s="40">
        <v>742547711.52989995</v>
      </c>
      <c r="AC125" s="45">
        <f t="shared" si="19"/>
        <v>1258151384.1457</v>
      </c>
    </row>
    <row r="126" spans="1:29" ht="24.9" customHeight="1">
      <c r="A126" s="159"/>
      <c r="B126" s="161"/>
      <c r="C126" s="36">
        <v>5</v>
      </c>
      <c r="D126" s="40" t="s">
        <v>373</v>
      </c>
      <c r="E126" s="40">
        <v>103627010.3448</v>
      </c>
      <c r="F126" s="40">
        <v>0</v>
      </c>
      <c r="G126" s="40">
        <v>9490119.4700000007</v>
      </c>
      <c r="H126" s="40">
        <v>76855791.797499999</v>
      </c>
      <c r="I126" s="40">
        <v>5365076.6897</v>
      </c>
      <c r="J126" s="40">
        <v>5699187.6442</v>
      </c>
      <c r="K126" s="40">
        <f t="shared" si="34"/>
        <v>2849593.8221</v>
      </c>
      <c r="L126" s="40">
        <f t="shared" si="30"/>
        <v>2849593.8221</v>
      </c>
      <c r="M126" s="40">
        <v>136344482.20739999</v>
      </c>
      <c r="N126" s="41">
        <f t="shared" si="25"/>
        <v>334532074.33149999</v>
      </c>
      <c r="O126" s="44"/>
      <c r="P126" s="161"/>
      <c r="Q126" s="47">
        <v>4</v>
      </c>
      <c r="R126" s="161"/>
      <c r="S126" s="40" t="s">
        <v>374</v>
      </c>
      <c r="T126" s="40">
        <v>100827375.81200001</v>
      </c>
      <c r="U126" s="40">
        <v>0</v>
      </c>
      <c r="V126" s="40">
        <v>9233730.0800000001</v>
      </c>
      <c r="W126" s="40">
        <v>74779420.704400003</v>
      </c>
      <c r="X126" s="40">
        <v>19246882.970199998</v>
      </c>
      <c r="Y126" s="40">
        <v>5545215.7955</v>
      </c>
      <c r="Z126" s="40">
        <v>0</v>
      </c>
      <c r="AA126" s="40">
        <f t="shared" si="35"/>
        <v>5545215.7955</v>
      </c>
      <c r="AB126" s="40">
        <v>546801056.17519999</v>
      </c>
      <c r="AC126" s="45">
        <f t="shared" si="19"/>
        <v>756433681.53729999</v>
      </c>
    </row>
    <row r="127" spans="1:29" ht="24.9" customHeight="1">
      <c r="A127" s="159"/>
      <c r="B127" s="161"/>
      <c r="C127" s="36">
        <v>6</v>
      </c>
      <c r="D127" s="40" t="s">
        <v>375</v>
      </c>
      <c r="E127" s="40">
        <v>101881437.6374</v>
      </c>
      <c r="F127" s="40">
        <v>0</v>
      </c>
      <c r="G127" s="40">
        <v>9330260.6300000008</v>
      </c>
      <c r="H127" s="40">
        <v>75561173.993599996</v>
      </c>
      <c r="I127" s="40">
        <v>5434615.2356000002</v>
      </c>
      <c r="J127" s="40">
        <v>5603186.1688999999</v>
      </c>
      <c r="K127" s="40">
        <f t="shared" si="34"/>
        <v>2801593.08445</v>
      </c>
      <c r="L127" s="40">
        <f t="shared" si="30"/>
        <v>2801593.08445</v>
      </c>
      <c r="M127" s="40">
        <v>137817353.65490001</v>
      </c>
      <c r="N127" s="41">
        <f t="shared" si="25"/>
        <v>332826434.23594999</v>
      </c>
      <c r="O127" s="44"/>
      <c r="P127" s="161"/>
      <c r="Q127" s="47">
        <v>5</v>
      </c>
      <c r="R127" s="161"/>
      <c r="S127" s="40" t="s">
        <v>376</v>
      </c>
      <c r="T127" s="40">
        <v>84770219.503999993</v>
      </c>
      <c r="U127" s="40">
        <v>0</v>
      </c>
      <c r="V127" s="40">
        <v>7763222.2300000004</v>
      </c>
      <c r="W127" s="40">
        <v>62870503.734099999</v>
      </c>
      <c r="X127" s="40">
        <v>18276001.588100001</v>
      </c>
      <c r="Y127" s="40">
        <v>4662118.3671000004</v>
      </c>
      <c r="Z127" s="40">
        <v>0</v>
      </c>
      <c r="AA127" s="40">
        <f t="shared" si="35"/>
        <v>4662118.3671000004</v>
      </c>
      <c r="AB127" s="40">
        <v>526237159.58389997</v>
      </c>
      <c r="AC127" s="45">
        <f t="shared" si="19"/>
        <v>704579225.0072</v>
      </c>
    </row>
    <row r="128" spans="1:29" ht="24.9" customHeight="1">
      <c r="A128" s="159"/>
      <c r="B128" s="161"/>
      <c r="C128" s="36">
        <v>7</v>
      </c>
      <c r="D128" s="40" t="s">
        <v>377</v>
      </c>
      <c r="E128" s="40">
        <v>140756175.02869999</v>
      </c>
      <c r="F128" s="40">
        <v>0</v>
      </c>
      <c r="G128" s="40">
        <v>12890393.279999999</v>
      </c>
      <c r="H128" s="40">
        <v>104392930.43610001</v>
      </c>
      <c r="I128" s="40">
        <v>6708528.6494000005</v>
      </c>
      <c r="J128" s="40">
        <v>7741184.9639999997</v>
      </c>
      <c r="K128" s="40">
        <f t="shared" si="34"/>
        <v>3870592.4819999998</v>
      </c>
      <c r="L128" s="40">
        <f t="shared" si="30"/>
        <v>3870592.4819999998</v>
      </c>
      <c r="M128" s="40">
        <v>164799664.97620001</v>
      </c>
      <c r="N128" s="41">
        <f t="shared" si="25"/>
        <v>433418284.8524</v>
      </c>
      <c r="O128" s="44"/>
      <c r="P128" s="161"/>
      <c r="Q128" s="47">
        <v>6</v>
      </c>
      <c r="R128" s="161"/>
      <c r="S128" s="40" t="s">
        <v>378</v>
      </c>
      <c r="T128" s="40">
        <v>94769977.944999993</v>
      </c>
      <c r="U128" s="40">
        <v>0</v>
      </c>
      <c r="V128" s="40">
        <v>8678996.0399999991</v>
      </c>
      <c r="W128" s="40">
        <v>70286903.668899998</v>
      </c>
      <c r="X128" s="40">
        <v>18504563.808600001</v>
      </c>
      <c r="Y128" s="40">
        <v>5212076.3284</v>
      </c>
      <c r="Z128" s="40">
        <v>0</v>
      </c>
      <c r="AA128" s="40">
        <f t="shared" si="35"/>
        <v>5212076.3284</v>
      </c>
      <c r="AB128" s="40">
        <v>531078255.47299999</v>
      </c>
      <c r="AC128" s="45">
        <f t="shared" si="19"/>
        <v>728530773.26389992</v>
      </c>
    </row>
    <row r="129" spans="1:29" ht="24.9" customHeight="1">
      <c r="A129" s="159"/>
      <c r="B129" s="162"/>
      <c r="C129" s="36">
        <v>8</v>
      </c>
      <c r="D129" s="40" t="s">
        <v>379</v>
      </c>
      <c r="E129" s="40">
        <v>129923211.06209999</v>
      </c>
      <c r="F129" s="40">
        <v>0</v>
      </c>
      <c r="G129" s="40">
        <v>11898314.84</v>
      </c>
      <c r="H129" s="40">
        <v>96358577.033500001</v>
      </c>
      <c r="I129" s="40">
        <v>7035330.9210000001</v>
      </c>
      <c r="J129" s="40">
        <v>7145403.0928999996</v>
      </c>
      <c r="K129" s="40">
        <f t="shared" si="34"/>
        <v>3572701.5464499998</v>
      </c>
      <c r="L129" s="40">
        <f t="shared" si="30"/>
        <v>3572701.5464499998</v>
      </c>
      <c r="M129" s="40">
        <v>171721548.78279999</v>
      </c>
      <c r="N129" s="41">
        <f t="shared" si="25"/>
        <v>420509684.18584996</v>
      </c>
      <c r="O129" s="44"/>
      <c r="P129" s="161"/>
      <c r="Q129" s="47">
        <v>7</v>
      </c>
      <c r="R129" s="161"/>
      <c r="S129" s="40" t="s">
        <v>380</v>
      </c>
      <c r="T129" s="40">
        <v>87013318.500300005</v>
      </c>
      <c r="U129" s="40">
        <v>0</v>
      </c>
      <c r="V129" s="40">
        <v>7968644.3300000001</v>
      </c>
      <c r="W129" s="40">
        <v>64534115.845100001</v>
      </c>
      <c r="X129" s="40">
        <v>17929724.6712</v>
      </c>
      <c r="Y129" s="40">
        <v>4785482.3603999997</v>
      </c>
      <c r="Z129" s="40">
        <v>0</v>
      </c>
      <c r="AA129" s="40">
        <f t="shared" si="35"/>
        <v>4785482.3603999997</v>
      </c>
      <c r="AB129" s="40">
        <v>518902790.17250001</v>
      </c>
      <c r="AC129" s="45">
        <f t="shared" si="19"/>
        <v>701134075.87950003</v>
      </c>
    </row>
    <row r="130" spans="1:29" ht="24.9" customHeight="1">
      <c r="A130" s="36"/>
      <c r="B130" s="154" t="s">
        <v>381</v>
      </c>
      <c r="C130" s="155"/>
      <c r="D130" s="41"/>
      <c r="E130" s="41">
        <f>SUM(E122:E129)</f>
        <v>879602693.19589996</v>
      </c>
      <c r="F130" s="41">
        <f t="shared" ref="F130:N130" si="36">SUM(F122:F129)</f>
        <v>0</v>
      </c>
      <c r="G130" s="41">
        <f t="shared" si="36"/>
        <v>80553656.980000004</v>
      </c>
      <c r="H130" s="41">
        <f t="shared" si="36"/>
        <v>652364294.09590006</v>
      </c>
      <c r="I130" s="41">
        <f t="shared" si="36"/>
        <v>45462815.620800003</v>
      </c>
      <c r="J130" s="41">
        <f t="shared" si="36"/>
        <v>48375619.328600004</v>
      </c>
      <c r="K130" s="41">
        <f t="shared" si="36"/>
        <v>24187809.664300002</v>
      </c>
      <c r="L130" s="41">
        <f t="shared" si="36"/>
        <v>24187809.664300002</v>
      </c>
      <c r="M130" s="41">
        <f t="shared" si="36"/>
        <v>1144601344.9938002</v>
      </c>
      <c r="N130" s="41">
        <f t="shared" si="36"/>
        <v>2826772614.5507002</v>
      </c>
      <c r="O130" s="44"/>
      <c r="P130" s="161"/>
      <c r="Q130" s="47">
        <v>8</v>
      </c>
      <c r="R130" s="161"/>
      <c r="S130" s="40" t="s">
        <v>382</v>
      </c>
      <c r="T130" s="40">
        <v>104972311.8837</v>
      </c>
      <c r="U130" s="40">
        <v>0</v>
      </c>
      <c r="V130" s="40">
        <v>9613321.6400000006</v>
      </c>
      <c r="W130" s="40">
        <v>77853545.323799998</v>
      </c>
      <c r="X130" s="40">
        <v>18954272.089000002</v>
      </c>
      <c r="Y130" s="40">
        <v>5773175.3662</v>
      </c>
      <c r="Z130" s="40">
        <v>0</v>
      </c>
      <c r="AA130" s="40">
        <f t="shared" si="35"/>
        <v>5773175.3662</v>
      </c>
      <c r="AB130" s="40">
        <v>540603368.16340005</v>
      </c>
      <c r="AC130" s="45">
        <f t="shared" si="19"/>
        <v>757769994.4661001</v>
      </c>
    </row>
    <row r="131" spans="1:29" ht="24.9" customHeight="1">
      <c r="A131" s="159">
        <v>7</v>
      </c>
      <c r="B131" s="160" t="s">
        <v>383</v>
      </c>
      <c r="C131" s="36">
        <v>1</v>
      </c>
      <c r="D131" s="40" t="s">
        <v>384</v>
      </c>
      <c r="E131" s="40">
        <v>103525215.7106</v>
      </c>
      <c r="F131" s="40">
        <v>0</v>
      </c>
      <c r="G131" s="40">
        <v>9480797.1600000001</v>
      </c>
      <c r="H131" s="40">
        <v>76780295.002000004</v>
      </c>
      <c r="I131" s="40">
        <v>5018316.8680999996</v>
      </c>
      <c r="J131" s="40">
        <v>5693589.2313999999</v>
      </c>
      <c r="K131" s="40">
        <f t="shared" si="34"/>
        <v>2846794.6157</v>
      </c>
      <c r="L131" s="40">
        <f t="shared" ref="L131:L153" si="37">J131-K131</f>
        <v>2846794.6157</v>
      </c>
      <c r="M131" s="40">
        <v>100848689.2587</v>
      </c>
      <c r="N131" s="41">
        <f t="shared" si="25"/>
        <v>298500108.61509997</v>
      </c>
      <c r="O131" s="44"/>
      <c r="P131" s="161"/>
      <c r="Q131" s="47">
        <v>9</v>
      </c>
      <c r="R131" s="161"/>
      <c r="S131" s="40" t="s">
        <v>385</v>
      </c>
      <c r="T131" s="40">
        <v>70093851.781499997</v>
      </c>
      <c r="U131" s="40">
        <v>0</v>
      </c>
      <c r="V131" s="40">
        <v>6419166.4400000004</v>
      </c>
      <c r="W131" s="40">
        <v>51985659.538699999</v>
      </c>
      <c r="X131" s="40">
        <v>17314009.967399999</v>
      </c>
      <c r="Y131" s="40">
        <v>3854960.3295999998</v>
      </c>
      <c r="Z131" s="40">
        <v>0</v>
      </c>
      <c r="AA131" s="40">
        <f t="shared" si="35"/>
        <v>3854960.3295999998</v>
      </c>
      <c r="AB131" s="40">
        <v>505861553.89920002</v>
      </c>
      <c r="AC131" s="45">
        <f t="shared" si="19"/>
        <v>655529201.95640004</v>
      </c>
    </row>
    <row r="132" spans="1:29" ht="24.9" customHeight="1">
      <c r="A132" s="159"/>
      <c r="B132" s="161"/>
      <c r="C132" s="36">
        <v>2</v>
      </c>
      <c r="D132" s="40" t="s">
        <v>386</v>
      </c>
      <c r="E132" s="40">
        <v>91345338.688600004</v>
      </c>
      <c r="F132" s="40">
        <v>0</v>
      </c>
      <c r="G132" s="40">
        <v>8365368.9699999997</v>
      </c>
      <c r="H132" s="40">
        <v>67746992.879299998</v>
      </c>
      <c r="I132" s="40">
        <v>4408082.4181000004</v>
      </c>
      <c r="J132" s="40">
        <v>5023731.0170999998</v>
      </c>
      <c r="K132" s="40">
        <f t="shared" si="34"/>
        <v>2511865.5085499999</v>
      </c>
      <c r="L132" s="40">
        <f t="shared" si="37"/>
        <v>2511865.5085499999</v>
      </c>
      <c r="M132" s="40">
        <v>87923528.311399996</v>
      </c>
      <c r="N132" s="41">
        <f t="shared" si="25"/>
        <v>262301176.77595001</v>
      </c>
      <c r="O132" s="44"/>
      <c r="P132" s="161"/>
      <c r="Q132" s="47">
        <v>10</v>
      </c>
      <c r="R132" s="161"/>
      <c r="S132" s="40" t="s">
        <v>387</v>
      </c>
      <c r="T132" s="40">
        <v>119517074.5168</v>
      </c>
      <c r="U132" s="40">
        <v>0</v>
      </c>
      <c r="V132" s="40">
        <v>10945325.09</v>
      </c>
      <c r="W132" s="40">
        <v>88640783.563700005</v>
      </c>
      <c r="X132" s="40">
        <v>20303560.663600001</v>
      </c>
      <c r="Y132" s="40">
        <v>6573095.4923999999</v>
      </c>
      <c r="Z132" s="40">
        <v>0</v>
      </c>
      <c r="AA132" s="40">
        <f t="shared" si="35"/>
        <v>6573095.4923999999</v>
      </c>
      <c r="AB132" s="40">
        <v>569182174.21440005</v>
      </c>
      <c r="AC132" s="45">
        <f t="shared" si="19"/>
        <v>815162013.54089999</v>
      </c>
    </row>
    <row r="133" spans="1:29" ht="24.9" customHeight="1">
      <c r="A133" s="159"/>
      <c r="B133" s="161"/>
      <c r="C133" s="36">
        <v>3</v>
      </c>
      <c r="D133" s="40" t="s">
        <v>388</v>
      </c>
      <c r="E133" s="40">
        <v>88449445.466900006</v>
      </c>
      <c r="F133" s="40">
        <v>0</v>
      </c>
      <c r="G133" s="40">
        <v>8100164.25</v>
      </c>
      <c r="H133" s="40">
        <v>65599230.768100001</v>
      </c>
      <c r="I133" s="40">
        <v>4227417.0380999995</v>
      </c>
      <c r="J133" s="40">
        <v>4864465.2170000002</v>
      </c>
      <c r="K133" s="40">
        <f t="shared" si="34"/>
        <v>2432232.6085000001</v>
      </c>
      <c r="L133" s="40">
        <f t="shared" si="37"/>
        <v>2432232.6085000001</v>
      </c>
      <c r="M133" s="40">
        <v>84096918.531499997</v>
      </c>
      <c r="N133" s="41">
        <f t="shared" si="25"/>
        <v>252905408.66309997</v>
      </c>
      <c r="O133" s="44"/>
      <c r="P133" s="161"/>
      <c r="Q133" s="47">
        <v>11</v>
      </c>
      <c r="R133" s="161"/>
      <c r="S133" s="40" t="s">
        <v>389</v>
      </c>
      <c r="T133" s="40">
        <v>103316598.42039999</v>
      </c>
      <c r="U133" s="40">
        <v>0</v>
      </c>
      <c r="V133" s="40">
        <v>9461692.0700000003</v>
      </c>
      <c r="W133" s="40">
        <v>76625572.338799998</v>
      </c>
      <c r="X133" s="40">
        <v>19199015.023800001</v>
      </c>
      <c r="Y133" s="40">
        <v>5682115.8827999998</v>
      </c>
      <c r="Z133" s="40">
        <v>0</v>
      </c>
      <c r="AA133" s="40">
        <f t="shared" si="35"/>
        <v>5682115.8827999998</v>
      </c>
      <c r="AB133" s="40">
        <v>545787182.06239998</v>
      </c>
      <c r="AC133" s="45">
        <f t="shared" si="19"/>
        <v>760072175.79820001</v>
      </c>
    </row>
    <row r="134" spans="1:29" ht="24.9" customHeight="1">
      <c r="A134" s="159"/>
      <c r="B134" s="161"/>
      <c r="C134" s="36">
        <v>4</v>
      </c>
      <c r="D134" s="40" t="s">
        <v>390</v>
      </c>
      <c r="E134" s="40">
        <v>104855661.4614</v>
      </c>
      <c r="F134" s="40">
        <v>0</v>
      </c>
      <c r="G134" s="40">
        <v>9602638.8399999999</v>
      </c>
      <c r="H134" s="40">
        <v>77767030.615400001</v>
      </c>
      <c r="I134" s="40">
        <v>5257550.6549000004</v>
      </c>
      <c r="J134" s="40">
        <v>5766759.9323000005</v>
      </c>
      <c r="K134" s="40">
        <f t="shared" si="34"/>
        <v>2883379.9661500002</v>
      </c>
      <c r="L134" s="40">
        <f t="shared" si="37"/>
        <v>2883379.9661500002</v>
      </c>
      <c r="M134" s="40">
        <v>105915815.8353</v>
      </c>
      <c r="N134" s="41">
        <f t="shared" si="25"/>
        <v>306282077.37315005</v>
      </c>
      <c r="O134" s="44"/>
      <c r="P134" s="161"/>
      <c r="Q134" s="47">
        <v>12</v>
      </c>
      <c r="R134" s="161"/>
      <c r="S134" s="40" t="s">
        <v>391</v>
      </c>
      <c r="T134" s="40">
        <v>142055198.4043</v>
      </c>
      <c r="U134" s="40">
        <v>0</v>
      </c>
      <c r="V134" s="40">
        <v>13009357.310000001</v>
      </c>
      <c r="W134" s="40">
        <v>105356361.3964</v>
      </c>
      <c r="X134" s="40">
        <v>21341254.911800001</v>
      </c>
      <c r="Y134" s="40">
        <v>7812627.5140000004</v>
      </c>
      <c r="Z134" s="40">
        <v>0</v>
      </c>
      <c r="AA134" s="40">
        <f t="shared" si="35"/>
        <v>7812627.5140000004</v>
      </c>
      <c r="AB134" s="40">
        <v>591161210.58829999</v>
      </c>
      <c r="AC134" s="45">
        <f t="shared" si="19"/>
        <v>880736010.12479997</v>
      </c>
    </row>
    <row r="135" spans="1:29" ht="24.9" customHeight="1">
      <c r="A135" s="159"/>
      <c r="B135" s="161"/>
      <c r="C135" s="36">
        <v>5</v>
      </c>
      <c r="D135" s="40" t="s">
        <v>392</v>
      </c>
      <c r="E135" s="40">
        <v>136086323.04269999</v>
      </c>
      <c r="F135" s="40">
        <v>0</v>
      </c>
      <c r="G135" s="40">
        <v>12462730.130000001</v>
      </c>
      <c r="H135" s="40">
        <v>100929497.7774</v>
      </c>
      <c r="I135" s="40">
        <v>6752484.9206999997</v>
      </c>
      <c r="J135" s="40">
        <v>7484356.5246000001</v>
      </c>
      <c r="K135" s="40">
        <f t="shared" si="34"/>
        <v>3742178.2623000001</v>
      </c>
      <c r="L135" s="40">
        <f t="shared" si="37"/>
        <v>3742178.2623000001</v>
      </c>
      <c r="M135" s="40">
        <v>137579491.9734</v>
      </c>
      <c r="N135" s="41">
        <f t="shared" si="25"/>
        <v>397552706.10649997</v>
      </c>
      <c r="O135" s="44"/>
      <c r="P135" s="161"/>
      <c r="Q135" s="47">
        <v>13</v>
      </c>
      <c r="R135" s="161"/>
      <c r="S135" s="40" t="s">
        <v>393</v>
      </c>
      <c r="T135" s="40">
        <v>153694545.8378</v>
      </c>
      <c r="U135" s="40">
        <v>0</v>
      </c>
      <c r="V135" s="40">
        <v>14075284.01</v>
      </c>
      <c r="W135" s="40">
        <v>113988775.47499999</v>
      </c>
      <c r="X135" s="40">
        <v>22591157.301399998</v>
      </c>
      <c r="Y135" s="40">
        <v>8452758.1592999995</v>
      </c>
      <c r="Z135" s="40">
        <v>0</v>
      </c>
      <c r="AA135" s="40">
        <f t="shared" si="35"/>
        <v>8452758.1592999995</v>
      </c>
      <c r="AB135" s="40">
        <v>617634952.8628</v>
      </c>
      <c r="AC135" s="45">
        <f t="shared" si="19"/>
        <v>930437473.64629996</v>
      </c>
    </row>
    <row r="136" spans="1:29" ht="24.9" customHeight="1">
      <c r="A136" s="159"/>
      <c r="B136" s="161"/>
      <c r="C136" s="36">
        <v>6</v>
      </c>
      <c r="D136" s="40" t="s">
        <v>394</v>
      </c>
      <c r="E136" s="40">
        <v>111184231.5785</v>
      </c>
      <c r="F136" s="40">
        <v>0</v>
      </c>
      <c r="G136" s="40">
        <v>10182206.720000001</v>
      </c>
      <c r="H136" s="40">
        <v>82460664.694900006</v>
      </c>
      <c r="I136" s="40">
        <v>5140799.0963000003</v>
      </c>
      <c r="J136" s="40">
        <v>6114813.0882000001</v>
      </c>
      <c r="K136" s="40">
        <f t="shared" si="34"/>
        <v>3057406.5441000001</v>
      </c>
      <c r="L136" s="40">
        <f t="shared" si="37"/>
        <v>3057406.5441000001</v>
      </c>
      <c r="M136" s="40">
        <v>103442942.1946</v>
      </c>
      <c r="N136" s="41">
        <f t="shared" si="25"/>
        <v>315468250.82840002</v>
      </c>
      <c r="O136" s="44"/>
      <c r="P136" s="161"/>
      <c r="Q136" s="47">
        <v>14</v>
      </c>
      <c r="R136" s="161"/>
      <c r="S136" s="40" t="s">
        <v>395</v>
      </c>
      <c r="T136" s="40">
        <v>82736150.436900005</v>
      </c>
      <c r="U136" s="40">
        <v>0</v>
      </c>
      <c r="V136" s="40">
        <v>7576943.0099999998</v>
      </c>
      <c r="W136" s="40">
        <v>61361920.323200002</v>
      </c>
      <c r="X136" s="40">
        <v>18199672.921</v>
      </c>
      <c r="Y136" s="40">
        <v>4550250.4128</v>
      </c>
      <c r="Z136" s="40">
        <v>0</v>
      </c>
      <c r="AA136" s="40">
        <f t="shared" si="35"/>
        <v>4550250.4128</v>
      </c>
      <c r="AB136" s="40">
        <v>524620468.97149998</v>
      </c>
      <c r="AC136" s="45">
        <f t="shared" ref="AC136:AC199" si="38">T136+U136+V136+W136+X136+AA136+AB136</f>
        <v>699045406.07539999</v>
      </c>
    </row>
    <row r="137" spans="1:29" ht="24.9" customHeight="1">
      <c r="A137" s="159"/>
      <c r="B137" s="161"/>
      <c r="C137" s="36">
        <v>7</v>
      </c>
      <c r="D137" s="40" t="s">
        <v>396</v>
      </c>
      <c r="E137" s="40">
        <v>105468622.52959999</v>
      </c>
      <c r="F137" s="40">
        <v>0</v>
      </c>
      <c r="G137" s="40">
        <v>9658773.5700000003</v>
      </c>
      <c r="H137" s="40">
        <v>78221638.0396</v>
      </c>
      <c r="I137" s="40">
        <v>4871582.8311999999</v>
      </c>
      <c r="J137" s="40">
        <v>5800471.0270999996</v>
      </c>
      <c r="K137" s="40">
        <f t="shared" si="34"/>
        <v>2900235.5135499998</v>
      </c>
      <c r="L137" s="40">
        <f t="shared" si="37"/>
        <v>2900235.5135499998</v>
      </c>
      <c r="M137" s="40">
        <v>97740767.305500001</v>
      </c>
      <c r="N137" s="41">
        <f t="shared" si="25"/>
        <v>298861619.78944999</v>
      </c>
      <c r="O137" s="44"/>
      <c r="P137" s="161"/>
      <c r="Q137" s="47">
        <v>15</v>
      </c>
      <c r="R137" s="161"/>
      <c r="S137" s="40" t="s">
        <v>397</v>
      </c>
      <c r="T137" s="40">
        <v>99834453.1083</v>
      </c>
      <c r="U137" s="40">
        <v>0</v>
      </c>
      <c r="V137" s="40">
        <v>9142798.6199999992</v>
      </c>
      <c r="W137" s="40">
        <v>74043011.728200004</v>
      </c>
      <c r="X137" s="40">
        <v>19242587.3759</v>
      </c>
      <c r="Y137" s="40">
        <v>5490607.9050000003</v>
      </c>
      <c r="Z137" s="40">
        <v>0</v>
      </c>
      <c r="AA137" s="40">
        <f t="shared" si="35"/>
        <v>5490607.9050000003</v>
      </c>
      <c r="AB137" s="40">
        <v>546710072.70350003</v>
      </c>
      <c r="AC137" s="45">
        <f t="shared" si="38"/>
        <v>754463531.44090009</v>
      </c>
    </row>
    <row r="138" spans="1:29" ht="24.9" customHeight="1">
      <c r="A138" s="159"/>
      <c r="B138" s="161"/>
      <c r="C138" s="36">
        <v>8</v>
      </c>
      <c r="D138" s="40" t="s">
        <v>398</v>
      </c>
      <c r="E138" s="40">
        <v>90634724.646699995</v>
      </c>
      <c r="F138" s="40">
        <v>0</v>
      </c>
      <c r="G138" s="40">
        <v>8300291.2300000004</v>
      </c>
      <c r="H138" s="40">
        <v>67219960.355000004</v>
      </c>
      <c r="I138" s="40">
        <v>4471861.4002</v>
      </c>
      <c r="J138" s="40">
        <v>4984649.29</v>
      </c>
      <c r="K138" s="40">
        <f t="shared" si="34"/>
        <v>2492324.645</v>
      </c>
      <c r="L138" s="40">
        <f t="shared" si="37"/>
        <v>2492324.645</v>
      </c>
      <c r="M138" s="40">
        <v>89274408.467299998</v>
      </c>
      <c r="N138" s="41">
        <f t="shared" si="25"/>
        <v>262393570.74420005</v>
      </c>
      <c r="O138" s="44"/>
      <c r="P138" s="161"/>
      <c r="Q138" s="47">
        <v>16</v>
      </c>
      <c r="R138" s="161"/>
      <c r="S138" s="40" t="s">
        <v>399</v>
      </c>
      <c r="T138" s="40">
        <v>149459676.85260001</v>
      </c>
      <c r="U138" s="40">
        <v>0</v>
      </c>
      <c r="V138" s="40">
        <v>13687456.43</v>
      </c>
      <c r="W138" s="40">
        <v>110847951.3989</v>
      </c>
      <c r="X138" s="40">
        <v>22279254.771000002</v>
      </c>
      <c r="Y138" s="40">
        <v>8219852.5376000004</v>
      </c>
      <c r="Z138" s="40">
        <v>0</v>
      </c>
      <c r="AA138" s="40">
        <f t="shared" si="35"/>
        <v>8219852.5376000004</v>
      </c>
      <c r="AB138" s="40">
        <v>611028655.22370005</v>
      </c>
      <c r="AC138" s="45">
        <f t="shared" si="38"/>
        <v>915522847.21380007</v>
      </c>
    </row>
    <row r="139" spans="1:29" ht="24.9" customHeight="1">
      <c r="A139" s="159"/>
      <c r="B139" s="161"/>
      <c r="C139" s="36">
        <v>9</v>
      </c>
      <c r="D139" s="40" t="s">
        <v>400</v>
      </c>
      <c r="E139" s="40">
        <v>114495033.6032</v>
      </c>
      <c r="F139" s="40">
        <v>0</v>
      </c>
      <c r="G139" s="40">
        <v>10485408.619999999</v>
      </c>
      <c r="H139" s="40">
        <v>84916147.201299995</v>
      </c>
      <c r="I139" s="40">
        <v>5459780.6892999997</v>
      </c>
      <c r="J139" s="40">
        <v>6296897.6841000002</v>
      </c>
      <c r="K139" s="40">
        <f t="shared" si="34"/>
        <v>3148448.8420500001</v>
      </c>
      <c r="L139" s="40">
        <f t="shared" si="37"/>
        <v>3148448.8420500001</v>
      </c>
      <c r="M139" s="40">
        <v>110199178.9631</v>
      </c>
      <c r="N139" s="41">
        <f t="shared" si="25"/>
        <v>328703997.91895002</v>
      </c>
      <c r="O139" s="44"/>
      <c r="P139" s="161"/>
      <c r="Q139" s="47">
        <v>17</v>
      </c>
      <c r="R139" s="161"/>
      <c r="S139" s="40" t="s">
        <v>401</v>
      </c>
      <c r="T139" s="40">
        <v>145023564.7793</v>
      </c>
      <c r="U139" s="40">
        <v>0</v>
      </c>
      <c r="V139" s="40">
        <v>13281199.09</v>
      </c>
      <c r="W139" s="40">
        <v>107557873.795</v>
      </c>
      <c r="X139" s="40">
        <v>21942753.702300001</v>
      </c>
      <c r="Y139" s="40">
        <v>7975879.1272999998</v>
      </c>
      <c r="Z139" s="40">
        <v>0</v>
      </c>
      <c r="AA139" s="40">
        <f t="shared" si="35"/>
        <v>7975879.1272999998</v>
      </c>
      <c r="AB139" s="40">
        <v>603901344.61000001</v>
      </c>
      <c r="AC139" s="45">
        <f t="shared" si="38"/>
        <v>899682615.10390007</v>
      </c>
    </row>
    <row r="140" spans="1:29" ht="24.9" customHeight="1">
      <c r="A140" s="159"/>
      <c r="B140" s="161"/>
      <c r="C140" s="36">
        <v>10</v>
      </c>
      <c r="D140" s="40" t="s">
        <v>402</v>
      </c>
      <c r="E140" s="40">
        <v>108325281.4666</v>
      </c>
      <c r="F140" s="40">
        <v>0</v>
      </c>
      <c r="G140" s="40">
        <v>9920385.2300000004</v>
      </c>
      <c r="H140" s="40">
        <v>80340301.733199999</v>
      </c>
      <c r="I140" s="40">
        <v>5468969.0235000001</v>
      </c>
      <c r="J140" s="40">
        <v>5957579.0559999999</v>
      </c>
      <c r="K140" s="40">
        <f t="shared" si="34"/>
        <v>2978789.5279999999</v>
      </c>
      <c r="L140" s="40">
        <f t="shared" si="37"/>
        <v>2978789.5279999999</v>
      </c>
      <c r="M140" s="40">
        <v>110393793.833</v>
      </c>
      <c r="N140" s="41">
        <f t="shared" si="25"/>
        <v>317427520.81430006</v>
      </c>
      <c r="O140" s="44"/>
      <c r="P140" s="161"/>
      <c r="Q140" s="47">
        <v>18</v>
      </c>
      <c r="R140" s="161"/>
      <c r="S140" s="40" t="s">
        <v>403</v>
      </c>
      <c r="T140" s="40">
        <v>148081187.6992</v>
      </c>
      <c r="U140" s="40">
        <v>0</v>
      </c>
      <c r="V140" s="40">
        <v>13561214.960000001</v>
      </c>
      <c r="W140" s="40">
        <v>109825584.016</v>
      </c>
      <c r="X140" s="40">
        <v>22168493.929200001</v>
      </c>
      <c r="Y140" s="40">
        <v>8144039.6014999999</v>
      </c>
      <c r="Z140" s="40">
        <v>0</v>
      </c>
      <c r="AA140" s="40">
        <f t="shared" si="35"/>
        <v>8144039.6014999999</v>
      </c>
      <c r="AB140" s="40">
        <v>608682668.84619999</v>
      </c>
      <c r="AC140" s="45">
        <f t="shared" si="38"/>
        <v>910463189.05209994</v>
      </c>
    </row>
    <row r="141" spans="1:29" ht="24.9" customHeight="1">
      <c r="A141" s="159"/>
      <c r="B141" s="161"/>
      <c r="C141" s="36">
        <v>11</v>
      </c>
      <c r="D141" s="40" t="s">
        <v>404</v>
      </c>
      <c r="E141" s="40">
        <v>124025217.69069999</v>
      </c>
      <c r="F141" s="40">
        <v>0</v>
      </c>
      <c r="G141" s="40">
        <v>11358179.01</v>
      </c>
      <c r="H141" s="40">
        <v>91984283.603</v>
      </c>
      <c r="I141" s="40">
        <v>5690731.4913999997</v>
      </c>
      <c r="J141" s="40">
        <v>6821030.4088000003</v>
      </c>
      <c r="K141" s="40">
        <f t="shared" si="34"/>
        <v>3410515.2044000002</v>
      </c>
      <c r="L141" s="40">
        <f t="shared" si="37"/>
        <v>3410515.2044000002</v>
      </c>
      <c r="M141" s="40">
        <v>115090866.55840001</v>
      </c>
      <c r="N141" s="41">
        <f t="shared" si="25"/>
        <v>351559793.55790001</v>
      </c>
      <c r="O141" s="44"/>
      <c r="P141" s="161"/>
      <c r="Q141" s="47">
        <v>19</v>
      </c>
      <c r="R141" s="161"/>
      <c r="S141" s="40" t="s">
        <v>405</v>
      </c>
      <c r="T141" s="40">
        <v>114526952.4066</v>
      </c>
      <c r="U141" s="40">
        <v>0</v>
      </c>
      <c r="V141" s="40">
        <v>10488331.73</v>
      </c>
      <c r="W141" s="40">
        <v>84939820.034299999</v>
      </c>
      <c r="X141" s="40">
        <v>20060801.7925</v>
      </c>
      <c r="Y141" s="40">
        <v>6298653.1232000003</v>
      </c>
      <c r="Z141" s="40">
        <v>0</v>
      </c>
      <c r="AA141" s="40">
        <f t="shared" si="35"/>
        <v>6298653.1232000003</v>
      </c>
      <c r="AB141" s="40">
        <v>564040384.07130003</v>
      </c>
      <c r="AC141" s="45">
        <f t="shared" si="38"/>
        <v>800354943.15789998</v>
      </c>
    </row>
    <row r="142" spans="1:29" ht="24.9" customHeight="1">
      <c r="A142" s="159"/>
      <c r="B142" s="161"/>
      <c r="C142" s="36">
        <v>12</v>
      </c>
      <c r="D142" s="40" t="s">
        <v>406</v>
      </c>
      <c r="E142" s="40">
        <v>95244061.977300003</v>
      </c>
      <c r="F142" s="40">
        <v>0</v>
      </c>
      <c r="G142" s="40">
        <v>8722412.4700000007</v>
      </c>
      <c r="H142" s="40">
        <v>70638511.841000006</v>
      </c>
      <c r="I142" s="40">
        <v>4923746.3718999997</v>
      </c>
      <c r="J142" s="40">
        <v>5238149.5844999999</v>
      </c>
      <c r="K142" s="40">
        <f t="shared" si="34"/>
        <v>2619074.7922499999</v>
      </c>
      <c r="L142" s="40">
        <f t="shared" si="37"/>
        <v>2619074.7922499999</v>
      </c>
      <c r="M142" s="40">
        <v>98845624.889899999</v>
      </c>
      <c r="N142" s="41">
        <f t="shared" si="25"/>
        <v>280993432.34235001</v>
      </c>
      <c r="O142" s="44"/>
      <c r="P142" s="162"/>
      <c r="Q142" s="47">
        <v>20</v>
      </c>
      <c r="R142" s="162"/>
      <c r="S142" s="40" t="s">
        <v>407</v>
      </c>
      <c r="T142" s="40">
        <v>131004260.7881</v>
      </c>
      <c r="U142" s="40">
        <v>0</v>
      </c>
      <c r="V142" s="40">
        <v>11997316.93</v>
      </c>
      <c r="W142" s="40">
        <v>97160346.112599999</v>
      </c>
      <c r="X142" s="40">
        <v>21036479.600699998</v>
      </c>
      <c r="Y142" s="40">
        <v>7204857.7170000002</v>
      </c>
      <c r="Z142" s="40">
        <v>0</v>
      </c>
      <c r="AA142" s="40">
        <f t="shared" si="35"/>
        <v>7204857.7170000002</v>
      </c>
      <c r="AB142" s="40">
        <v>584705872.07260001</v>
      </c>
      <c r="AC142" s="45">
        <f t="shared" si="38"/>
        <v>853109133.22099996</v>
      </c>
    </row>
    <row r="143" spans="1:29" ht="24.9" customHeight="1">
      <c r="A143" s="159"/>
      <c r="B143" s="161"/>
      <c r="C143" s="36">
        <v>13</v>
      </c>
      <c r="D143" s="40" t="s">
        <v>408</v>
      </c>
      <c r="E143" s="40">
        <v>114410504.8765</v>
      </c>
      <c r="F143" s="40">
        <v>0</v>
      </c>
      <c r="G143" s="40">
        <v>10477667.52</v>
      </c>
      <c r="H143" s="40">
        <v>84853455.802599996</v>
      </c>
      <c r="I143" s="40">
        <v>6159789.2093000002</v>
      </c>
      <c r="J143" s="40">
        <v>6292248.8503999999</v>
      </c>
      <c r="K143" s="40">
        <f t="shared" si="34"/>
        <v>3146124.4251999999</v>
      </c>
      <c r="L143" s="40">
        <f t="shared" si="37"/>
        <v>3146124.4251999999</v>
      </c>
      <c r="M143" s="40">
        <v>125025812.869</v>
      </c>
      <c r="N143" s="41">
        <f t="shared" si="25"/>
        <v>344073354.70259994</v>
      </c>
      <c r="O143" s="44"/>
      <c r="P143" s="36"/>
      <c r="Q143" s="155" t="s">
        <v>409</v>
      </c>
      <c r="R143" s="158"/>
      <c r="S143" s="41"/>
      <c r="T143" s="41">
        <f t="shared" ref="T143:Y143" si="39">SUM(T123:T142)</f>
        <v>2474085935.2362995</v>
      </c>
      <c r="U143" s="41">
        <f t="shared" si="39"/>
        <v>0</v>
      </c>
      <c r="V143" s="41">
        <f t="shared" si="39"/>
        <v>226575783.91999999</v>
      </c>
      <c r="W143" s="41">
        <f t="shared" si="39"/>
        <v>1834925401.1589003</v>
      </c>
      <c r="X143" s="41">
        <f t="shared" si="39"/>
        <v>410462871.01670003</v>
      </c>
      <c r="Y143" s="41">
        <f t="shared" si="39"/>
        <v>136067613.60179999</v>
      </c>
      <c r="Z143" s="41">
        <f t="shared" ref="Z143:AC143" si="40">SUM(Z123:Z142)</f>
        <v>0</v>
      </c>
      <c r="AA143" s="41">
        <f t="shared" si="40"/>
        <v>136067613.60179999</v>
      </c>
      <c r="AB143" s="41">
        <f t="shared" si="40"/>
        <v>11476661640.157202</v>
      </c>
      <c r="AC143" s="41">
        <f t="shared" si="40"/>
        <v>16558779245.0909</v>
      </c>
    </row>
    <row r="144" spans="1:29" ht="24.9" customHeight="1">
      <c r="A144" s="159"/>
      <c r="B144" s="161"/>
      <c r="C144" s="36">
        <v>14</v>
      </c>
      <c r="D144" s="40" t="s">
        <v>410</v>
      </c>
      <c r="E144" s="40">
        <v>84515497.754299998</v>
      </c>
      <c r="F144" s="40">
        <v>0</v>
      </c>
      <c r="G144" s="40">
        <v>7739894.9199999999</v>
      </c>
      <c r="H144" s="40">
        <v>62681587.333800003</v>
      </c>
      <c r="I144" s="40">
        <v>4247546.6172000002</v>
      </c>
      <c r="J144" s="40">
        <v>4648109.4025999997</v>
      </c>
      <c r="K144" s="40">
        <f t="shared" si="34"/>
        <v>2324054.7012999998</v>
      </c>
      <c r="L144" s="40">
        <f t="shared" si="37"/>
        <v>2324054.7012999998</v>
      </c>
      <c r="M144" s="40">
        <v>84523276.055700004</v>
      </c>
      <c r="N144" s="41">
        <f t="shared" si="25"/>
        <v>246031857.38229999</v>
      </c>
      <c r="O144" s="44"/>
      <c r="P144" s="160">
        <v>25</v>
      </c>
      <c r="Q144" s="47">
        <v>1</v>
      </c>
      <c r="R144" s="160" t="s">
        <v>115</v>
      </c>
      <c r="S144" s="40" t="s">
        <v>411</v>
      </c>
      <c r="T144" s="40">
        <v>85716256.9965</v>
      </c>
      <c r="U144" s="40">
        <v>0</v>
      </c>
      <c r="V144" s="40">
        <v>7849859.96</v>
      </c>
      <c r="W144" s="40">
        <v>63572139.922499999</v>
      </c>
      <c r="X144" s="40">
        <v>4747765.3722999999</v>
      </c>
      <c r="Y144" s="40">
        <v>4714147.7076000003</v>
      </c>
      <c r="Z144" s="40"/>
      <c r="AA144" s="40">
        <f t="shared" ref="AA144:AA207" si="41">Y144-Z144</f>
        <v>4714147.7076000003</v>
      </c>
      <c r="AB144" s="40">
        <v>86209142.824699998</v>
      </c>
      <c r="AC144" s="45">
        <f t="shared" si="38"/>
        <v>252809312.7836</v>
      </c>
    </row>
    <row r="145" spans="1:29" ht="24.9" customHeight="1">
      <c r="A145" s="159"/>
      <c r="B145" s="161"/>
      <c r="C145" s="36">
        <v>15</v>
      </c>
      <c r="D145" s="40" t="s">
        <v>412</v>
      </c>
      <c r="E145" s="40">
        <v>88785318.722299993</v>
      </c>
      <c r="F145" s="40">
        <v>0</v>
      </c>
      <c r="G145" s="40">
        <v>8130923.3899999997</v>
      </c>
      <c r="H145" s="40">
        <v>65848333.8244</v>
      </c>
      <c r="I145" s="40">
        <v>4535062.4996999996</v>
      </c>
      <c r="J145" s="40">
        <v>4882937.2763999999</v>
      </c>
      <c r="K145" s="40">
        <f t="shared" si="34"/>
        <v>2441468.6381999999</v>
      </c>
      <c r="L145" s="40">
        <f t="shared" si="37"/>
        <v>2441468.6381999999</v>
      </c>
      <c r="M145" s="40">
        <v>90613048.694199994</v>
      </c>
      <c r="N145" s="41">
        <f t="shared" si="25"/>
        <v>260354155.76880002</v>
      </c>
      <c r="O145" s="44"/>
      <c r="P145" s="161"/>
      <c r="Q145" s="47">
        <v>2</v>
      </c>
      <c r="R145" s="161"/>
      <c r="S145" s="40" t="s">
        <v>413</v>
      </c>
      <c r="T145" s="40">
        <v>96617698.578899994</v>
      </c>
      <c r="U145" s="40">
        <v>0</v>
      </c>
      <c r="V145" s="40">
        <v>8848209.5500000007</v>
      </c>
      <c r="W145" s="40">
        <v>71657280.2905</v>
      </c>
      <c r="X145" s="40">
        <v>4739520.9130999995</v>
      </c>
      <c r="Y145" s="40">
        <v>5313695.6561000003</v>
      </c>
      <c r="Z145" s="40"/>
      <c r="AA145" s="40">
        <f t="shared" si="41"/>
        <v>5313695.6561000003</v>
      </c>
      <c r="AB145" s="40">
        <v>86034519.838699996</v>
      </c>
      <c r="AC145" s="45">
        <f t="shared" si="38"/>
        <v>273210924.82729995</v>
      </c>
    </row>
    <row r="146" spans="1:29" ht="24.9" customHeight="1">
      <c r="A146" s="159"/>
      <c r="B146" s="161"/>
      <c r="C146" s="36">
        <v>16</v>
      </c>
      <c r="D146" s="40" t="s">
        <v>414</v>
      </c>
      <c r="E146" s="40">
        <v>80983038.313999996</v>
      </c>
      <c r="F146" s="40">
        <v>0</v>
      </c>
      <c r="G146" s="40">
        <v>7416393.7199999997</v>
      </c>
      <c r="H146" s="40">
        <v>60061710.851999998</v>
      </c>
      <c r="I146" s="40">
        <v>3983906.9196000001</v>
      </c>
      <c r="J146" s="40">
        <v>4453834.2850000001</v>
      </c>
      <c r="K146" s="40">
        <f t="shared" si="34"/>
        <v>2226917.1425000001</v>
      </c>
      <c r="L146" s="40">
        <f t="shared" si="37"/>
        <v>2226917.1425000001</v>
      </c>
      <c r="M146" s="40">
        <v>78939216.480800003</v>
      </c>
      <c r="N146" s="41">
        <f t="shared" si="25"/>
        <v>233611183.4289</v>
      </c>
      <c r="O146" s="44"/>
      <c r="P146" s="161"/>
      <c r="Q146" s="47">
        <v>3</v>
      </c>
      <c r="R146" s="161"/>
      <c r="S146" s="40" t="s">
        <v>415</v>
      </c>
      <c r="T146" s="40">
        <v>98927946.621600002</v>
      </c>
      <c r="U146" s="40">
        <v>0</v>
      </c>
      <c r="V146" s="40">
        <v>9059781.1300000008</v>
      </c>
      <c r="W146" s="40">
        <v>73370694.022799999</v>
      </c>
      <c r="X146" s="40">
        <v>4999885.9423000002</v>
      </c>
      <c r="Y146" s="40">
        <v>5440752.6492999997</v>
      </c>
      <c r="Z146" s="40"/>
      <c r="AA146" s="40">
        <f t="shared" si="41"/>
        <v>5440752.6492999997</v>
      </c>
      <c r="AB146" s="40">
        <v>91549219.816400006</v>
      </c>
      <c r="AC146" s="45">
        <f t="shared" si="38"/>
        <v>283348280.18239999</v>
      </c>
    </row>
    <row r="147" spans="1:29" ht="24.9" customHeight="1">
      <c r="A147" s="159"/>
      <c r="B147" s="161"/>
      <c r="C147" s="36">
        <v>17</v>
      </c>
      <c r="D147" s="40" t="s">
        <v>416</v>
      </c>
      <c r="E147" s="40">
        <v>102468282.7863</v>
      </c>
      <c r="F147" s="40">
        <v>0</v>
      </c>
      <c r="G147" s="40">
        <v>9384003.6699999999</v>
      </c>
      <c r="H147" s="40">
        <v>75996412.339499995</v>
      </c>
      <c r="I147" s="40">
        <v>4935043.9778000005</v>
      </c>
      <c r="J147" s="40">
        <v>5635460.9638</v>
      </c>
      <c r="K147" s="40">
        <f t="shared" si="34"/>
        <v>2817730.4819</v>
      </c>
      <c r="L147" s="40">
        <f t="shared" si="37"/>
        <v>2817730.4819</v>
      </c>
      <c r="M147" s="40">
        <v>99084915.500400007</v>
      </c>
      <c r="N147" s="41">
        <f t="shared" si="25"/>
        <v>294686388.75590003</v>
      </c>
      <c r="O147" s="44"/>
      <c r="P147" s="161"/>
      <c r="Q147" s="47">
        <v>4</v>
      </c>
      <c r="R147" s="161"/>
      <c r="S147" s="40" t="s">
        <v>417</v>
      </c>
      <c r="T147" s="40">
        <v>116721495.62549999</v>
      </c>
      <c r="U147" s="40">
        <v>0</v>
      </c>
      <c r="V147" s="40">
        <v>10689307.109999999</v>
      </c>
      <c r="W147" s="40">
        <v>86567420.368900001</v>
      </c>
      <c r="X147" s="40">
        <v>5634304.7812999999</v>
      </c>
      <c r="Y147" s="40">
        <v>6419346.6898999996</v>
      </c>
      <c r="Z147" s="40"/>
      <c r="AA147" s="40">
        <f t="shared" si="41"/>
        <v>6419346.6898999996</v>
      </c>
      <c r="AB147" s="40">
        <v>104986621.78919999</v>
      </c>
      <c r="AC147" s="45">
        <f t="shared" si="38"/>
        <v>331018496.36479998</v>
      </c>
    </row>
    <row r="148" spans="1:29" ht="24.9" customHeight="1">
      <c r="A148" s="159"/>
      <c r="B148" s="161"/>
      <c r="C148" s="36">
        <v>18</v>
      </c>
      <c r="D148" s="40" t="s">
        <v>418</v>
      </c>
      <c r="E148" s="40">
        <v>96023193.341700003</v>
      </c>
      <c r="F148" s="40">
        <v>0</v>
      </c>
      <c r="G148" s="40">
        <v>8793765</v>
      </c>
      <c r="H148" s="40">
        <v>71216360.779400006</v>
      </c>
      <c r="I148" s="40">
        <v>4996790.7392999995</v>
      </c>
      <c r="J148" s="40">
        <v>5280999.5736999996</v>
      </c>
      <c r="K148" s="40">
        <f t="shared" si="34"/>
        <v>2640499.7868499998</v>
      </c>
      <c r="L148" s="40">
        <f t="shared" si="37"/>
        <v>2640499.7868499998</v>
      </c>
      <c r="M148" s="40">
        <v>100392751.90620001</v>
      </c>
      <c r="N148" s="41">
        <f t="shared" si="25"/>
        <v>284063361.55344999</v>
      </c>
      <c r="O148" s="44"/>
      <c r="P148" s="161"/>
      <c r="Q148" s="47">
        <v>5</v>
      </c>
      <c r="R148" s="161"/>
      <c r="S148" s="40" t="s">
        <v>419</v>
      </c>
      <c r="T148" s="40">
        <v>83344170.907800004</v>
      </c>
      <c r="U148" s="40">
        <v>0</v>
      </c>
      <c r="V148" s="40">
        <v>7632625.2800000003</v>
      </c>
      <c r="W148" s="40">
        <v>61812863.514200002</v>
      </c>
      <c r="X148" s="40">
        <v>4418593.7818999998</v>
      </c>
      <c r="Y148" s="40">
        <v>4583689.7926000003</v>
      </c>
      <c r="Z148" s="40"/>
      <c r="AA148" s="40">
        <f t="shared" si="41"/>
        <v>4583689.7926000003</v>
      </c>
      <c r="AB148" s="40">
        <v>79237075.309499994</v>
      </c>
      <c r="AC148" s="45">
        <f t="shared" si="38"/>
        <v>241029018.58600003</v>
      </c>
    </row>
    <row r="149" spans="1:29" ht="24.9" customHeight="1">
      <c r="A149" s="159"/>
      <c r="B149" s="161"/>
      <c r="C149" s="36">
        <v>19</v>
      </c>
      <c r="D149" s="40" t="s">
        <v>420</v>
      </c>
      <c r="E149" s="40">
        <v>112460834.63259999</v>
      </c>
      <c r="F149" s="40">
        <v>0</v>
      </c>
      <c r="G149" s="40">
        <v>10299117.51</v>
      </c>
      <c r="H149" s="40">
        <v>83407467.446400002</v>
      </c>
      <c r="I149" s="40">
        <v>5815640.8267999999</v>
      </c>
      <c r="J149" s="40">
        <v>6185022.5924000004</v>
      </c>
      <c r="K149" s="40">
        <f t="shared" si="34"/>
        <v>3092511.2962000002</v>
      </c>
      <c r="L149" s="40">
        <f t="shared" si="37"/>
        <v>3092511.2962000002</v>
      </c>
      <c r="M149" s="40">
        <v>117736527.19580001</v>
      </c>
      <c r="N149" s="41">
        <f t="shared" si="25"/>
        <v>332812098.90779996</v>
      </c>
      <c r="O149" s="44"/>
      <c r="P149" s="161"/>
      <c r="Q149" s="47">
        <v>6</v>
      </c>
      <c r="R149" s="161"/>
      <c r="S149" s="40" t="s">
        <v>421</v>
      </c>
      <c r="T149" s="40">
        <v>78371383.492300004</v>
      </c>
      <c r="U149" s="40">
        <v>0</v>
      </c>
      <c r="V149" s="40">
        <v>7177219.4299999997</v>
      </c>
      <c r="W149" s="40">
        <v>58124756.3983</v>
      </c>
      <c r="X149" s="40">
        <v>4547760.1862000003</v>
      </c>
      <c r="Y149" s="40">
        <v>4310200.7767000003</v>
      </c>
      <c r="Z149" s="40"/>
      <c r="AA149" s="40">
        <f t="shared" si="41"/>
        <v>4310200.7767000003</v>
      </c>
      <c r="AB149" s="40">
        <v>81972903.4234</v>
      </c>
      <c r="AC149" s="45">
        <f t="shared" si="38"/>
        <v>234504223.7069</v>
      </c>
    </row>
    <row r="150" spans="1:29" ht="24.9" customHeight="1">
      <c r="A150" s="159"/>
      <c r="B150" s="161"/>
      <c r="C150" s="36">
        <v>20</v>
      </c>
      <c r="D150" s="40" t="s">
        <v>422</v>
      </c>
      <c r="E150" s="40">
        <v>77944102.284299999</v>
      </c>
      <c r="F150" s="40">
        <v>0</v>
      </c>
      <c r="G150" s="40">
        <v>7138089.1900000004</v>
      </c>
      <c r="H150" s="40">
        <v>57807859.9111</v>
      </c>
      <c r="I150" s="40">
        <v>4061073.5164999999</v>
      </c>
      <c r="J150" s="40">
        <v>4286701.5458000004</v>
      </c>
      <c r="K150" s="40">
        <f t="shared" si="34"/>
        <v>2143350.7729000002</v>
      </c>
      <c r="L150" s="40">
        <f t="shared" si="37"/>
        <v>2143350.7729000002</v>
      </c>
      <c r="M150" s="40">
        <v>80573654.990099996</v>
      </c>
      <c r="N150" s="41">
        <f t="shared" si="25"/>
        <v>229668130.66489998</v>
      </c>
      <c r="O150" s="44"/>
      <c r="P150" s="161"/>
      <c r="Q150" s="47">
        <v>7</v>
      </c>
      <c r="R150" s="161"/>
      <c r="S150" s="40" t="s">
        <v>423</v>
      </c>
      <c r="T150" s="40">
        <v>89546344.751499996</v>
      </c>
      <c r="U150" s="40">
        <v>0</v>
      </c>
      <c r="V150" s="40">
        <v>8200617.8399999999</v>
      </c>
      <c r="W150" s="40">
        <v>66412754.797799997</v>
      </c>
      <c r="X150" s="40">
        <v>4712312.2714999998</v>
      </c>
      <c r="Y150" s="40">
        <v>4924791.5263999999</v>
      </c>
      <c r="Z150" s="40"/>
      <c r="AA150" s="40">
        <f t="shared" si="41"/>
        <v>4924791.5263999999</v>
      </c>
      <c r="AB150" s="40">
        <v>85458223.185100004</v>
      </c>
      <c r="AC150" s="45">
        <f t="shared" si="38"/>
        <v>259255044.37229997</v>
      </c>
    </row>
    <row r="151" spans="1:29" ht="24.9" customHeight="1">
      <c r="A151" s="159"/>
      <c r="B151" s="161"/>
      <c r="C151" s="36">
        <v>21</v>
      </c>
      <c r="D151" s="40" t="s">
        <v>424</v>
      </c>
      <c r="E151" s="40">
        <v>106574790.058</v>
      </c>
      <c r="F151" s="40">
        <v>0</v>
      </c>
      <c r="G151" s="40">
        <v>9760075.9399999995</v>
      </c>
      <c r="H151" s="40">
        <v>79042035.935499996</v>
      </c>
      <c r="I151" s="40">
        <v>5384771.5208999999</v>
      </c>
      <c r="J151" s="40">
        <v>5861307.0597999999</v>
      </c>
      <c r="K151" s="40">
        <f t="shared" si="34"/>
        <v>2930653.5299</v>
      </c>
      <c r="L151" s="40">
        <f t="shared" si="37"/>
        <v>2930653.5299</v>
      </c>
      <c r="M151" s="40">
        <v>108610436.1884</v>
      </c>
      <c r="N151" s="41">
        <f t="shared" si="25"/>
        <v>312302763.17270005</v>
      </c>
      <c r="O151" s="44"/>
      <c r="P151" s="161"/>
      <c r="Q151" s="47">
        <v>8</v>
      </c>
      <c r="R151" s="161"/>
      <c r="S151" s="40" t="s">
        <v>425</v>
      </c>
      <c r="T151" s="40">
        <v>140118436.03889999</v>
      </c>
      <c r="U151" s="40">
        <v>0</v>
      </c>
      <c r="V151" s="40">
        <v>12831989.4</v>
      </c>
      <c r="W151" s="40">
        <v>103919946.2705</v>
      </c>
      <c r="X151" s="40">
        <v>6840490.3481999999</v>
      </c>
      <c r="Y151" s="40">
        <v>7706111.1492999997</v>
      </c>
      <c r="Z151" s="40"/>
      <c r="AA151" s="40">
        <f t="shared" si="41"/>
        <v>7706111.1492999997</v>
      </c>
      <c r="AB151" s="40">
        <v>130534413.44050001</v>
      </c>
      <c r="AC151" s="45">
        <f t="shared" si="38"/>
        <v>401951386.64740002</v>
      </c>
    </row>
    <row r="152" spans="1:29" ht="24.9" customHeight="1">
      <c r="A152" s="159"/>
      <c r="B152" s="161"/>
      <c r="C152" s="36">
        <v>22</v>
      </c>
      <c r="D152" s="40" t="s">
        <v>426</v>
      </c>
      <c r="E152" s="40">
        <v>103773805.4408</v>
      </c>
      <c r="F152" s="40">
        <v>0</v>
      </c>
      <c r="G152" s="40">
        <v>9503562.9100000001</v>
      </c>
      <c r="H152" s="40">
        <v>76964663.541600004</v>
      </c>
      <c r="I152" s="40">
        <v>5109420.0683000004</v>
      </c>
      <c r="J152" s="40">
        <v>5707260.9594000001</v>
      </c>
      <c r="K152" s="40">
        <f t="shared" si="34"/>
        <v>2853630.4797</v>
      </c>
      <c r="L152" s="40">
        <f t="shared" si="37"/>
        <v>2853630.4797</v>
      </c>
      <c r="M152" s="40">
        <v>102778314.0539</v>
      </c>
      <c r="N152" s="41">
        <f t="shared" si="25"/>
        <v>300983396.49430001</v>
      </c>
      <c r="O152" s="44"/>
      <c r="P152" s="161"/>
      <c r="Q152" s="47">
        <v>9</v>
      </c>
      <c r="R152" s="161"/>
      <c r="S152" s="40" t="s">
        <v>427</v>
      </c>
      <c r="T152" s="40">
        <v>129853996.77320001</v>
      </c>
      <c r="U152" s="40">
        <v>0</v>
      </c>
      <c r="V152" s="40">
        <v>11891976.220000001</v>
      </c>
      <c r="W152" s="40">
        <v>96307243.708700001</v>
      </c>
      <c r="X152" s="40">
        <v>5483650.7736999998</v>
      </c>
      <c r="Y152" s="40">
        <v>7141596.5044999998</v>
      </c>
      <c r="Z152" s="40"/>
      <c r="AA152" s="40">
        <f t="shared" si="41"/>
        <v>7141596.5044999998</v>
      </c>
      <c r="AB152" s="40">
        <v>101795672.31820001</v>
      </c>
      <c r="AC152" s="45">
        <f t="shared" si="38"/>
        <v>352474136.29830003</v>
      </c>
    </row>
    <row r="153" spans="1:29" ht="24.9" customHeight="1">
      <c r="A153" s="159"/>
      <c r="B153" s="162"/>
      <c r="C153" s="36">
        <v>23</v>
      </c>
      <c r="D153" s="40" t="s">
        <v>428</v>
      </c>
      <c r="E153" s="40">
        <v>109914822.0811</v>
      </c>
      <c r="F153" s="40">
        <v>0</v>
      </c>
      <c r="G153" s="40">
        <v>10065954.710000001</v>
      </c>
      <c r="H153" s="40">
        <v>81519197.101500005</v>
      </c>
      <c r="I153" s="40">
        <v>5511809.3908000002</v>
      </c>
      <c r="J153" s="40">
        <v>6044999.2154000001</v>
      </c>
      <c r="K153" s="40">
        <f t="shared" si="34"/>
        <v>3022499.6077000001</v>
      </c>
      <c r="L153" s="40">
        <f t="shared" si="37"/>
        <v>3022499.6077000001</v>
      </c>
      <c r="M153" s="40">
        <v>111301180.5641</v>
      </c>
      <c r="N153" s="41">
        <f t="shared" ref="N153:N216" si="42">E153+F153+J153-K153+G153+M153+H153+I153</f>
        <v>321335463.45519996</v>
      </c>
      <c r="O153" s="44"/>
      <c r="P153" s="161"/>
      <c r="Q153" s="47">
        <v>10</v>
      </c>
      <c r="R153" s="161"/>
      <c r="S153" s="53" t="s">
        <v>429</v>
      </c>
      <c r="T153" s="40">
        <v>99336330.497600004</v>
      </c>
      <c r="U153" s="40">
        <v>0</v>
      </c>
      <c r="V153" s="40">
        <v>9097180.75</v>
      </c>
      <c r="W153" s="40">
        <v>73673575.154400006</v>
      </c>
      <c r="X153" s="40">
        <v>5091595.9193000002</v>
      </c>
      <c r="Y153" s="40">
        <v>5463212.5894999998</v>
      </c>
      <c r="Z153" s="40"/>
      <c r="AA153" s="40">
        <f t="shared" si="41"/>
        <v>5463212.5894999998</v>
      </c>
      <c r="AB153" s="40">
        <v>93491696.537</v>
      </c>
      <c r="AC153" s="45">
        <f t="shared" si="38"/>
        <v>286153591.44780004</v>
      </c>
    </row>
    <row r="154" spans="1:29" ht="24.9" customHeight="1">
      <c r="A154" s="36"/>
      <c r="B154" s="154" t="s">
        <v>430</v>
      </c>
      <c r="C154" s="155"/>
      <c r="D154" s="41"/>
      <c r="E154" s="41">
        <f>SUM(E131:E153)</f>
        <v>2351493348.1547003</v>
      </c>
      <c r="F154" s="41">
        <f t="shared" ref="F154:N154" si="43">SUM(F131:F153)</f>
        <v>0</v>
      </c>
      <c r="G154" s="41">
        <f t="shared" si="43"/>
        <v>215348804.67999998</v>
      </c>
      <c r="H154" s="41">
        <f t="shared" si="43"/>
        <v>1744003639.3779998</v>
      </c>
      <c r="I154" s="41">
        <f t="shared" si="43"/>
        <v>116432178.08989999</v>
      </c>
      <c r="J154" s="41">
        <f t="shared" si="43"/>
        <v>129325373.7858</v>
      </c>
      <c r="K154" s="41">
        <f t="shared" si="43"/>
        <v>64662686.892899998</v>
      </c>
      <c r="L154" s="41">
        <f t="shared" si="43"/>
        <v>64662686.892899998</v>
      </c>
      <c r="M154" s="41">
        <f t="shared" si="43"/>
        <v>2340931160.6206994</v>
      </c>
      <c r="N154" s="41">
        <f t="shared" si="43"/>
        <v>6832871817.8161993</v>
      </c>
      <c r="O154" s="44"/>
      <c r="P154" s="161"/>
      <c r="Q154" s="47">
        <v>11</v>
      </c>
      <c r="R154" s="161"/>
      <c r="S154" s="40" t="s">
        <v>410</v>
      </c>
      <c r="T154" s="40">
        <v>95084064.703700006</v>
      </c>
      <c r="U154" s="40">
        <v>0</v>
      </c>
      <c r="V154" s="40">
        <v>8707759.9800000004</v>
      </c>
      <c r="W154" s="40">
        <v>70519848.597599998</v>
      </c>
      <c r="X154" s="40">
        <v>5089139.9179999996</v>
      </c>
      <c r="Y154" s="40">
        <v>5229350.199</v>
      </c>
      <c r="Z154" s="40"/>
      <c r="AA154" s="40">
        <f t="shared" si="41"/>
        <v>5229350.199</v>
      </c>
      <c r="AB154" s="40">
        <v>93439676.839100003</v>
      </c>
      <c r="AC154" s="45">
        <f t="shared" si="38"/>
        <v>278069840.23740005</v>
      </c>
    </row>
    <row r="155" spans="1:29" ht="24.9" customHeight="1">
      <c r="A155" s="159">
        <v>8</v>
      </c>
      <c r="B155" s="160" t="s">
        <v>431</v>
      </c>
      <c r="C155" s="36">
        <v>1</v>
      </c>
      <c r="D155" s="40" t="s">
        <v>432</v>
      </c>
      <c r="E155" s="40">
        <v>92306438.377000004</v>
      </c>
      <c r="F155" s="40">
        <v>0</v>
      </c>
      <c r="G155" s="40">
        <v>8453386.0899999999</v>
      </c>
      <c r="H155" s="40">
        <v>68459800.064400002</v>
      </c>
      <c r="I155" s="40">
        <v>4274781.7017000001</v>
      </c>
      <c r="J155" s="40">
        <v>5076588.7331999997</v>
      </c>
      <c r="K155" s="40">
        <v>0</v>
      </c>
      <c r="L155" s="40">
        <f t="shared" ref="L155:L200" si="44">J155-K155</f>
        <v>5076588.7331999997</v>
      </c>
      <c r="M155" s="40">
        <v>83453968.227300003</v>
      </c>
      <c r="N155" s="41">
        <f t="shared" si="42"/>
        <v>262024963.19360003</v>
      </c>
      <c r="O155" s="44"/>
      <c r="P155" s="161"/>
      <c r="Q155" s="47">
        <v>12</v>
      </c>
      <c r="R155" s="161"/>
      <c r="S155" s="40" t="s">
        <v>433</v>
      </c>
      <c r="T155" s="40">
        <v>101019994.00570001</v>
      </c>
      <c r="U155" s="40">
        <v>0</v>
      </c>
      <c r="V155" s="40">
        <v>9251369.9700000007</v>
      </c>
      <c r="W155" s="40">
        <v>74922277.511099994</v>
      </c>
      <c r="X155" s="40">
        <v>4802153.7613000004</v>
      </c>
      <c r="Y155" s="40">
        <v>5555809.2455000002</v>
      </c>
      <c r="Z155" s="40"/>
      <c r="AA155" s="40">
        <f t="shared" si="41"/>
        <v>5555809.2455000002</v>
      </c>
      <c r="AB155" s="40">
        <v>87361124.135499999</v>
      </c>
      <c r="AC155" s="45">
        <f t="shared" si="38"/>
        <v>282912728.62910002</v>
      </c>
    </row>
    <row r="156" spans="1:29" ht="24.9" customHeight="1">
      <c r="A156" s="159"/>
      <c r="B156" s="161"/>
      <c r="C156" s="36">
        <v>2</v>
      </c>
      <c r="D156" s="40" t="s">
        <v>434</v>
      </c>
      <c r="E156" s="40">
        <v>89256953.784899995</v>
      </c>
      <c r="F156" s="40">
        <v>0</v>
      </c>
      <c r="G156" s="40">
        <v>8174115.5300000003</v>
      </c>
      <c r="H156" s="40">
        <v>66198125.6985</v>
      </c>
      <c r="I156" s="40">
        <v>4639916.8558</v>
      </c>
      <c r="J156" s="40">
        <v>4908875.8545000004</v>
      </c>
      <c r="K156" s="40">
        <v>0</v>
      </c>
      <c r="L156" s="40">
        <f t="shared" si="44"/>
        <v>4908875.8545000004</v>
      </c>
      <c r="M156" s="40">
        <v>91187767.319299996</v>
      </c>
      <c r="N156" s="41">
        <f t="shared" si="42"/>
        <v>264365755.04299998</v>
      </c>
      <c r="O156" s="44"/>
      <c r="P156" s="162"/>
      <c r="Q156" s="47">
        <v>13</v>
      </c>
      <c r="R156" s="162"/>
      <c r="S156" s="40" t="s">
        <v>435</v>
      </c>
      <c r="T156" s="40">
        <v>81095337.433799997</v>
      </c>
      <c r="U156" s="40">
        <v>0</v>
      </c>
      <c r="V156" s="40">
        <v>7426678.0300000003</v>
      </c>
      <c r="W156" s="40">
        <v>60144998.382399999</v>
      </c>
      <c r="X156" s="40">
        <v>4357347.8520999998</v>
      </c>
      <c r="Y156" s="40">
        <v>4460010.4145</v>
      </c>
      <c r="Z156" s="40"/>
      <c r="AA156" s="40">
        <f t="shared" si="41"/>
        <v>4460010.4145</v>
      </c>
      <c r="AB156" s="40">
        <v>77939846.842199996</v>
      </c>
      <c r="AC156" s="45">
        <f t="shared" si="38"/>
        <v>235424218.95499998</v>
      </c>
    </row>
    <row r="157" spans="1:29" ht="24.9" customHeight="1">
      <c r="A157" s="159"/>
      <c r="B157" s="161"/>
      <c r="C157" s="36">
        <v>3</v>
      </c>
      <c r="D157" s="40" t="s">
        <v>436</v>
      </c>
      <c r="E157" s="40">
        <v>125223639.4381</v>
      </c>
      <c r="F157" s="40">
        <v>0</v>
      </c>
      <c r="G157" s="40">
        <v>11467929.98</v>
      </c>
      <c r="H157" s="40">
        <v>92873102.570099995</v>
      </c>
      <c r="I157" s="40">
        <v>5910247.3971999995</v>
      </c>
      <c r="J157" s="40">
        <v>6886940.1601999998</v>
      </c>
      <c r="K157" s="40">
        <v>0</v>
      </c>
      <c r="L157" s="40">
        <f t="shared" si="44"/>
        <v>6886940.1601999998</v>
      </c>
      <c r="M157" s="40">
        <v>118094191.08130001</v>
      </c>
      <c r="N157" s="41">
        <f t="shared" si="42"/>
        <v>360456050.62690002</v>
      </c>
      <c r="O157" s="44"/>
      <c r="P157" s="36"/>
      <c r="Q157" s="155" t="s">
        <v>437</v>
      </c>
      <c r="R157" s="156"/>
      <c r="S157" s="41"/>
      <c r="T157" s="41">
        <f t="shared" ref="T157" si="45">SUM(T144:T156)</f>
        <v>1295753456.427</v>
      </c>
      <c r="U157" s="41">
        <f t="shared" ref="U157" si="46">SUM(U136:U156)</f>
        <v>0</v>
      </c>
      <c r="V157" s="41">
        <f t="shared" ref="V157:Y157" si="47">SUM(V144:V156)</f>
        <v>118664574.65000001</v>
      </c>
      <c r="W157" s="41">
        <f t="shared" si="47"/>
        <v>961005798.93969989</v>
      </c>
      <c r="X157" s="41">
        <f t="shared" si="47"/>
        <v>65464521.821199991</v>
      </c>
      <c r="Y157" s="41">
        <f t="shared" si="47"/>
        <v>71262714.900900006</v>
      </c>
      <c r="Z157" s="41">
        <f t="shared" ref="Z157:AC157" si="48">SUM(Z144:Z156)</f>
        <v>0</v>
      </c>
      <c r="AA157" s="41">
        <f t="shared" si="41"/>
        <v>71262714.900900006</v>
      </c>
      <c r="AB157" s="41">
        <f t="shared" si="48"/>
        <v>1200010136.2995</v>
      </c>
      <c r="AC157" s="41">
        <f t="shared" si="48"/>
        <v>3712161203.0383</v>
      </c>
    </row>
    <row r="158" spans="1:29" ht="24.9" customHeight="1">
      <c r="A158" s="159"/>
      <c r="B158" s="161"/>
      <c r="C158" s="36">
        <v>4</v>
      </c>
      <c r="D158" s="40" t="s">
        <v>438</v>
      </c>
      <c r="E158" s="40">
        <v>72132602.697699994</v>
      </c>
      <c r="F158" s="40">
        <v>0</v>
      </c>
      <c r="G158" s="40">
        <v>6605874.4199999999</v>
      </c>
      <c r="H158" s="40">
        <v>53497715.280100003</v>
      </c>
      <c r="I158" s="40">
        <v>4070577.2349</v>
      </c>
      <c r="J158" s="40">
        <v>3967085.7692999998</v>
      </c>
      <c r="K158" s="40">
        <v>0</v>
      </c>
      <c r="L158" s="40">
        <f t="shared" si="44"/>
        <v>3967085.7692999998</v>
      </c>
      <c r="M158" s="40">
        <v>79128785.342399999</v>
      </c>
      <c r="N158" s="41">
        <f t="shared" si="42"/>
        <v>219402640.74439996</v>
      </c>
      <c r="O158" s="44"/>
      <c r="P158" s="160">
        <v>26</v>
      </c>
      <c r="Q158" s="47">
        <v>1</v>
      </c>
      <c r="R158" s="160" t="s">
        <v>116</v>
      </c>
      <c r="S158" s="40" t="s">
        <v>439</v>
      </c>
      <c r="T158" s="40">
        <v>89170350.323799998</v>
      </c>
      <c r="U158" s="40">
        <v>0</v>
      </c>
      <c r="V158" s="40">
        <v>8166184.4199999999</v>
      </c>
      <c r="W158" s="40">
        <v>66133895.556699999</v>
      </c>
      <c r="X158" s="40">
        <v>4687258.5526999999</v>
      </c>
      <c r="Y158" s="40">
        <v>4904112.9063999997</v>
      </c>
      <c r="Z158" s="40">
        <f t="shared" ref="Z158:Z182" si="49">Y158/2</f>
        <v>2452056.4531999999</v>
      </c>
      <c r="AA158" s="40">
        <f t="shared" si="41"/>
        <v>2452056.4531999999</v>
      </c>
      <c r="AB158" s="40">
        <v>94017284.207399994</v>
      </c>
      <c r="AC158" s="45">
        <f t="shared" si="38"/>
        <v>264627029.51380002</v>
      </c>
    </row>
    <row r="159" spans="1:29" ht="24.9" customHeight="1">
      <c r="A159" s="159"/>
      <c r="B159" s="161"/>
      <c r="C159" s="36">
        <v>5</v>
      </c>
      <c r="D159" s="40" t="s">
        <v>440</v>
      </c>
      <c r="E159" s="40">
        <v>99837382.4331</v>
      </c>
      <c r="F159" s="40">
        <v>0</v>
      </c>
      <c r="G159" s="40">
        <v>9143066.8900000006</v>
      </c>
      <c r="H159" s="40">
        <v>74045184.285099998</v>
      </c>
      <c r="I159" s="40">
        <v>5005726.2063999996</v>
      </c>
      <c r="J159" s="40">
        <v>5490769.0115999999</v>
      </c>
      <c r="K159" s="40">
        <v>0</v>
      </c>
      <c r="L159" s="40">
        <f t="shared" si="44"/>
        <v>5490769.0115999999</v>
      </c>
      <c r="M159" s="40">
        <v>98935846.328400001</v>
      </c>
      <c r="N159" s="41">
        <f t="shared" si="42"/>
        <v>292457975.15459996</v>
      </c>
      <c r="O159" s="44"/>
      <c r="P159" s="161"/>
      <c r="Q159" s="47">
        <v>2</v>
      </c>
      <c r="R159" s="161"/>
      <c r="S159" s="40" t="s">
        <v>441</v>
      </c>
      <c r="T159" s="40">
        <v>76558825.695500001</v>
      </c>
      <c r="U159" s="40">
        <v>0</v>
      </c>
      <c r="V159" s="40">
        <v>7011226.1299999999</v>
      </c>
      <c r="W159" s="40">
        <v>56780458.572999999</v>
      </c>
      <c r="X159" s="40">
        <v>3960147.3363000001</v>
      </c>
      <c r="Y159" s="40">
        <v>4210515.3081</v>
      </c>
      <c r="Z159" s="40">
        <f t="shared" si="49"/>
        <v>2105257.65405</v>
      </c>
      <c r="AA159" s="40">
        <f t="shared" si="41"/>
        <v>2105257.65405</v>
      </c>
      <c r="AB159" s="40">
        <v>78616597.634800002</v>
      </c>
      <c r="AC159" s="45">
        <f t="shared" si="38"/>
        <v>225032513.02364999</v>
      </c>
    </row>
    <row r="160" spans="1:29" ht="24.9" customHeight="1">
      <c r="A160" s="159"/>
      <c r="B160" s="161"/>
      <c r="C160" s="36">
        <v>6</v>
      </c>
      <c r="D160" s="40" t="s">
        <v>442</v>
      </c>
      <c r="E160" s="40">
        <v>71922393.590900004</v>
      </c>
      <c r="F160" s="40">
        <v>0</v>
      </c>
      <c r="G160" s="40">
        <v>6586623.5599999996</v>
      </c>
      <c r="H160" s="40">
        <v>53341812.033500001</v>
      </c>
      <c r="I160" s="40">
        <v>3946592.5118</v>
      </c>
      <c r="J160" s="40">
        <v>3955524.8786999998</v>
      </c>
      <c r="K160" s="40">
        <v>0</v>
      </c>
      <c r="L160" s="40">
        <f t="shared" si="44"/>
        <v>3955524.8786999998</v>
      </c>
      <c r="M160" s="40">
        <v>76502708.591299996</v>
      </c>
      <c r="N160" s="41">
        <f t="shared" si="42"/>
        <v>216255655.16619998</v>
      </c>
      <c r="O160" s="44"/>
      <c r="P160" s="161"/>
      <c r="Q160" s="47">
        <v>3</v>
      </c>
      <c r="R160" s="161"/>
      <c r="S160" s="40" t="s">
        <v>443</v>
      </c>
      <c r="T160" s="40">
        <v>87675749.379899994</v>
      </c>
      <c r="U160" s="40">
        <v>0</v>
      </c>
      <c r="V160" s="40">
        <v>8029309.4800000004</v>
      </c>
      <c r="W160" s="40">
        <v>65025412.946099997</v>
      </c>
      <c r="X160" s="40">
        <v>5219623.3152000001</v>
      </c>
      <c r="Y160" s="40">
        <v>4821914.1497999998</v>
      </c>
      <c r="Z160" s="40">
        <f t="shared" si="49"/>
        <v>2410957.0748999999</v>
      </c>
      <c r="AA160" s="40">
        <f t="shared" si="41"/>
        <v>2410957.0748999999</v>
      </c>
      <c r="AB160" s="40">
        <v>105293114.73190001</v>
      </c>
      <c r="AC160" s="45">
        <f t="shared" si="38"/>
        <v>273654166.92799997</v>
      </c>
    </row>
    <row r="161" spans="1:29" ht="24.9" customHeight="1">
      <c r="A161" s="159"/>
      <c r="B161" s="161"/>
      <c r="C161" s="36">
        <v>7</v>
      </c>
      <c r="D161" s="40" t="s">
        <v>444</v>
      </c>
      <c r="E161" s="40">
        <v>120565265.95209999</v>
      </c>
      <c r="F161" s="40">
        <v>0</v>
      </c>
      <c r="G161" s="40">
        <v>11041318.029999999</v>
      </c>
      <c r="H161" s="40">
        <v>89418183.0317</v>
      </c>
      <c r="I161" s="40">
        <v>5540277.2916000001</v>
      </c>
      <c r="J161" s="40">
        <v>6630743.0094999997</v>
      </c>
      <c r="K161" s="40">
        <v>0</v>
      </c>
      <c r="L161" s="40">
        <f t="shared" si="44"/>
        <v>6630743.0094999997</v>
      </c>
      <c r="M161" s="40">
        <v>110257984.58400001</v>
      </c>
      <c r="N161" s="41">
        <f t="shared" si="42"/>
        <v>343453771.89889997</v>
      </c>
      <c r="O161" s="44"/>
      <c r="P161" s="161"/>
      <c r="Q161" s="47">
        <v>4</v>
      </c>
      <c r="R161" s="161"/>
      <c r="S161" s="40" t="s">
        <v>445</v>
      </c>
      <c r="T161" s="40">
        <v>142723240.68889999</v>
      </c>
      <c r="U161" s="40">
        <v>0</v>
      </c>
      <c r="V161" s="40">
        <v>13070536.35</v>
      </c>
      <c r="W161" s="40">
        <v>105851820.2404</v>
      </c>
      <c r="X161" s="40">
        <v>5063440.8969000001</v>
      </c>
      <c r="Y161" s="40">
        <v>7849367.9178999998</v>
      </c>
      <c r="Z161" s="40">
        <f t="shared" si="49"/>
        <v>3924683.9589499999</v>
      </c>
      <c r="AA161" s="40">
        <f t="shared" si="41"/>
        <v>3924683.9589499999</v>
      </c>
      <c r="AB161" s="40">
        <v>101985069.9408</v>
      </c>
      <c r="AC161" s="45">
        <f t="shared" si="38"/>
        <v>372618792.07594997</v>
      </c>
    </row>
    <row r="162" spans="1:29" ht="24.9" customHeight="1">
      <c r="A162" s="159"/>
      <c r="B162" s="161"/>
      <c r="C162" s="36">
        <v>8</v>
      </c>
      <c r="D162" s="40" t="s">
        <v>446</v>
      </c>
      <c r="E162" s="40">
        <v>79785937.560000002</v>
      </c>
      <c r="F162" s="40">
        <v>0</v>
      </c>
      <c r="G162" s="40">
        <v>7306763.7199999997</v>
      </c>
      <c r="H162" s="40">
        <v>59173871.610100001</v>
      </c>
      <c r="I162" s="40">
        <v>4329959.8635999998</v>
      </c>
      <c r="J162" s="40">
        <v>4387997.1851000004</v>
      </c>
      <c r="K162" s="40">
        <v>0</v>
      </c>
      <c r="L162" s="40">
        <f t="shared" si="44"/>
        <v>4387997.1851000004</v>
      </c>
      <c r="M162" s="40">
        <v>84622677.440899998</v>
      </c>
      <c r="N162" s="41">
        <f t="shared" si="42"/>
        <v>239607207.37970001</v>
      </c>
      <c r="O162" s="44"/>
      <c r="P162" s="161"/>
      <c r="Q162" s="47">
        <v>5</v>
      </c>
      <c r="R162" s="161"/>
      <c r="S162" s="40" t="s">
        <v>447</v>
      </c>
      <c r="T162" s="40">
        <v>85670439.076299995</v>
      </c>
      <c r="U162" s="40">
        <v>0</v>
      </c>
      <c r="V162" s="40">
        <v>7845663.9800000004</v>
      </c>
      <c r="W162" s="40">
        <v>63538158.699699998</v>
      </c>
      <c r="X162" s="40">
        <v>4826451.2209999999</v>
      </c>
      <c r="Y162" s="40">
        <v>4711627.8532999996</v>
      </c>
      <c r="Z162" s="40">
        <f t="shared" si="49"/>
        <v>2355813.9266499998</v>
      </c>
      <c r="AA162" s="40">
        <f t="shared" si="41"/>
        <v>2355813.9266499998</v>
      </c>
      <c r="AB162" s="40">
        <v>96965475.088100001</v>
      </c>
      <c r="AC162" s="45">
        <f t="shared" si="38"/>
        <v>261202001.99174994</v>
      </c>
    </row>
    <row r="163" spans="1:29" ht="24.9" customHeight="1">
      <c r="A163" s="159"/>
      <c r="B163" s="161"/>
      <c r="C163" s="36">
        <v>9</v>
      </c>
      <c r="D163" s="40" t="s">
        <v>448</v>
      </c>
      <c r="E163" s="40">
        <v>94757899.279599994</v>
      </c>
      <c r="F163" s="40">
        <v>0</v>
      </c>
      <c r="G163" s="40">
        <v>8677889.8900000006</v>
      </c>
      <c r="H163" s="40">
        <v>70277945.431199998</v>
      </c>
      <c r="I163" s="40">
        <v>4781372.8978000004</v>
      </c>
      <c r="J163" s="40">
        <v>5211412.0412999997</v>
      </c>
      <c r="K163" s="40">
        <v>0</v>
      </c>
      <c r="L163" s="40">
        <f t="shared" si="44"/>
        <v>5211412.0412999997</v>
      </c>
      <c r="M163" s="40">
        <v>94183897.921599999</v>
      </c>
      <c r="N163" s="41">
        <f t="shared" si="42"/>
        <v>277890417.46149999</v>
      </c>
      <c r="O163" s="44"/>
      <c r="P163" s="161"/>
      <c r="Q163" s="47">
        <v>6</v>
      </c>
      <c r="R163" s="161"/>
      <c r="S163" s="40" t="s">
        <v>449</v>
      </c>
      <c r="T163" s="40">
        <v>90229129.474099994</v>
      </c>
      <c r="U163" s="40">
        <v>0</v>
      </c>
      <c r="V163" s="40">
        <v>8263146.9900000002</v>
      </c>
      <c r="W163" s="40">
        <v>66919147.487400003</v>
      </c>
      <c r="X163" s="40">
        <v>4951293.1368000004</v>
      </c>
      <c r="Y163" s="40">
        <v>4962342.7187999999</v>
      </c>
      <c r="Z163" s="40">
        <f t="shared" si="49"/>
        <v>2481171.3594</v>
      </c>
      <c r="AA163" s="40">
        <f t="shared" si="41"/>
        <v>2481171.3594</v>
      </c>
      <c r="AB163" s="40">
        <v>99609707.733799994</v>
      </c>
      <c r="AC163" s="45">
        <f t="shared" si="38"/>
        <v>272453596.18149996</v>
      </c>
    </row>
    <row r="164" spans="1:29" ht="24.9" customHeight="1">
      <c r="A164" s="159"/>
      <c r="B164" s="161"/>
      <c r="C164" s="36">
        <v>10</v>
      </c>
      <c r="D164" s="40" t="s">
        <v>450</v>
      </c>
      <c r="E164" s="40">
        <v>80768037.716000006</v>
      </c>
      <c r="F164" s="40">
        <v>0</v>
      </c>
      <c r="G164" s="40">
        <v>7396704.0499999998</v>
      </c>
      <c r="H164" s="40">
        <v>59902253.958300002</v>
      </c>
      <c r="I164" s="40">
        <v>4231132.2986000003</v>
      </c>
      <c r="J164" s="40">
        <v>4442009.8701999998</v>
      </c>
      <c r="K164" s="40">
        <v>0</v>
      </c>
      <c r="L164" s="40">
        <f t="shared" si="44"/>
        <v>4442009.8701999998</v>
      </c>
      <c r="M164" s="40">
        <v>82529445.595699996</v>
      </c>
      <c r="N164" s="41">
        <f t="shared" si="42"/>
        <v>239269583.48879996</v>
      </c>
      <c r="O164" s="44"/>
      <c r="P164" s="161"/>
      <c r="Q164" s="47">
        <v>7</v>
      </c>
      <c r="R164" s="161"/>
      <c r="S164" s="40" t="s">
        <v>451</v>
      </c>
      <c r="T164" s="40">
        <v>85463919.809699997</v>
      </c>
      <c r="U164" s="40">
        <v>0</v>
      </c>
      <c r="V164" s="40">
        <v>7826751.0199999996</v>
      </c>
      <c r="W164" s="40">
        <v>63384992.052199997</v>
      </c>
      <c r="X164" s="40">
        <v>4634854.2275</v>
      </c>
      <c r="Y164" s="40">
        <v>4700269.8859000001</v>
      </c>
      <c r="Z164" s="40">
        <f t="shared" si="49"/>
        <v>2350134.9429500001</v>
      </c>
      <c r="AA164" s="40">
        <f t="shared" si="41"/>
        <v>2350134.9429500001</v>
      </c>
      <c r="AB164" s="40">
        <v>92907326.652600005</v>
      </c>
      <c r="AC164" s="45">
        <f t="shared" si="38"/>
        <v>256567978.70494998</v>
      </c>
    </row>
    <row r="165" spans="1:29" ht="24.9" customHeight="1">
      <c r="A165" s="159"/>
      <c r="B165" s="161"/>
      <c r="C165" s="36">
        <v>11</v>
      </c>
      <c r="D165" s="40" t="s">
        <v>452</v>
      </c>
      <c r="E165" s="40">
        <v>116370392.4382</v>
      </c>
      <c r="F165" s="40">
        <v>0</v>
      </c>
      <c r="G165" s="40">
        <v>10657153.220000001</v>
      </c>
      <c r="H165" s="40">
        <v>86307021.913200006</v>
      </c>
      <c r="I165" s="40">
        <v>5971175.4916000003</v>
      </c>
      <c r="J165" s="40">
        <v>6400037.0305000003</v>
      </c>
      <c r="K165" s="40">
        <v>0</v>
      </c>
      <c r="L165" s="40">
        <f t="shared" si="44"/>
        <v>6400037.0305000003</v>
      </c>
      <c r="M165" s="40">
        <v>119384687.5878</v>
      </c>
      <c r="N165" s="41">
        <f t="shared" si="42"/>
        <v>345090467.68129998</v>
      </c>
      <c r="O165" s="44"/>
      <c r="P165" s="161"/>
      <c r="Q165" s="47">
        <v>8</v>
      </c>
      <c r="R165" s="161"/>
      <c r="S165" s="40" t="s">
        <v>453</v>
      </c>
      <c r="T165" s="40">
        <v>76367427.138400003</v>
      </c>
      <c r="U165" s="40">
        <v>0</v>
      </c>
      <c r="V165" s="40">
        <v>6993697.9199999999</v>
      </c>
      <c r="W165" s="40">
        <v>56638506.319300003</v>
      </c>
      <c r="X165" s="40">
        <v>4283385.9981000004</v>
      </c>
      <c r="Y165" s="40">
        <v>4199988.9437999995</v>
      </c>
      <c r="Z165" s="40">
        <f t="shared" si="49"/>
        <v>2099994.4718999998</v>
      </c>
      <c r="AA165" s="40">
        <f t="shared" si="41"/>
        <v>2099994.4718999998</v>
      </c>
      <c r="AB165" s="40">
        <v>85463001.879700005</v>
      </c>
      <c r="AC165" s="45">
        <f t="shared" si="38"/>
        <v>231846013.7274</v>
      </c>
    </row>
    <row r="166" spans="1:29" ht="24.9" customHeight="1">
      <c r="A166" s="159"/>
      <c r="B166" s="161"/>
      <c r="C166" s="36">
        <v>12</v>
      </c>
      <c r="D166" s="40" t="s">
        <v>454</v>
      </c>
      <c r="E166" s="40">
        <v>82415370.329300001</v>
      </c>
      <c r="F166" s="40">
        <v>0</v>
      </c>
      <c r="G166" s="40">
        <v>7547566.0999999996</v>
      </c>
      <c r="H166" s="40">
        <v>61124011.219400004</v>
      </c>
      <c r="I166" s="40">
        <v>4468699.8572000004</v>
      </c>
      <c r="J166" s="40">
        <v>4532608.4265000001</v>
      </c>
      <c r="K166" s="40">
        <v>0</v>
      </c>
      <c r="L166" s="40">
        <f t="shared" si="44"/>
        <v>4532608.4265000001</v>
      </c>
      <c r="M166" s="40">
        <v>87561280.377299994</v>
      </c>
      <c r="N166" s="41">
        <f t="shared" si="42"/>
        <v>247649536.30969998</v>
      </c>
      <c r="O166" s="44"/>
      <c r="P166" s="161"/>
      <c r="Q166" s="47">
        <v>9</v>
      </c>
      <c r="R166" s="161"/>
      <c r="S166" s="40" t="s">
        <v>455</v>
      </c>
      <c r="T166" s="40">
        <v>82404850.112299994</v>
      </c>
      <c r="U166" s="40">
        <v>0</v>
      </c>
      <c r="V166" s="40">
        <v>7546602.6699999999</v>
      </c>
      <c r="W166" s="40">
        <v>61116208.817299999</v>
      </c>
      <c r="X166" s="40">
        <v>4583904.2402999997</v>
      </c>
      <c r="Y166" s="40">
        <v>4532029.8479000004</v>
      </c>
      <c r="Z166" s="40">
        <f t="shared" si="49"/>
        <v>2266014.9239500002</v>
      </c>
      <c r="AA166" s="40">
        <f t="shared" si="41"/>
        <v>2266014.9239500002</v>
      </c>
      <c r="AB166" s="40">
        <v>91828172.919</v>
      </c>
      <c r="AC166" s="45">
        <f t="shared" si="38"/>
        <v>249745753.68284997</v>
      </c>
    </row>
    <row r="167" spans="1:29" ht="24.9" customHeight="1">
      <c r="A167" s="159"/>
      <c r="B167" s="161"/>
      <c r="C167" s="36">
        <v>13</v>
      </c>
      <c r="D167" s="40" t="s">
        <v>456</v>
      </c>
      <c r="E167" s="40">
        <v>95088141.276500002</v>
      </c>
      <c r="F167" s="40">
        <v>0</v>
      </c>
      <c r="G167" s="40">
        <v>8708133.3100000005</v>
      </c>
      <c r="H167" s="40">
        <v>70522872.019999996</v>
      </c>
      <c r="I167" s="40">
        <v>5344095.7622999996</v>
      </c>
      <c r="J167" s="40">
        <v>5229574.3989000004</v>
      </c>
      <c r="K167" s="40">
        <v>0</v>
      </c>
      <c r="L167" s="40">
        <f t="shared" si="44"/>
        <v>5229574.3989000004</v>
      </c>
      <c r="M167" s="40">
        <v>106102732.7123</v>
      </c>
      <c r="N167" s="41">
        <f t="shared" si="42"/>
        <v>290995549.48000002</v>
      </c>
      <c r="O167" s="44"/>
      <c r="P167" s="161"/>
      <c r="Q167" s="47">
        <v>10</v>
      </c>
      <c r="R167" s="161"/>
      <c r="S167" s="40" t="s">
        <v>457</v>
      </c>
      <c r="T167" s="40">
        <v>90750888.093199998</v>
      </c>
      <c r="U167" s="40">
        <v>0</v>
      </c>
      <c r="V167" s="40">
        <v>8310929.4299999997</v>
      </c>
      <c r="W167" s="40">
        <v>67306113.893800005</v>
      </c>
      <c r="X167" s="40">
        <v>4870611.0871000001</v>
      </c>
      <c r="Y167" s="40">
        <v>4991037.9396000002</v>
      </c>
      <c r="Z167" s="40">
        <f t="shared" si="49"/>
        <v>2495518.9698000001</v>
      </c>
      <c r="AA167" s="40">
        <f t="shared" si="41"/>
        <v>2495518.9698000001</v>
      </c>
      <c r="AB167" s="40">
        <v>97900809.656900004</v>
      </c>
      <c r="AC167" s="45">
        <f t="shared" si="38"/>
        <v>271634871.13080001</v>
      </c>
    </row>
    <row r="168" spans="1:29" ht="24.9" customHeight="1">
      <c r="A168" s="159"/>
      <c r="B168" s="161"/>
      <c r="C168" s="36">
        <v>14</v>
      </c>
      <c r="D168" s="40" t="s">
        <v>458</v>
      </c>
      <c r="E168" s="40">
        <v>84052962.506500006</v>
      </c>
      <c r="F168" s="40">
        <v>0</v>
      </c>
      <c r="G168" s="40">
        <v>7697536.1299999999</v>
      </c>
      <c r="H168" s="40">
        <v>62338544.409199998</v>
      </c>
      <c r="I168" s="40">
        <v>4176878.7489</v>
      </c>
      <c r="J168" s="40">
        <v>4622671.2874999996</v>
      </c>
      <c r="K168" s="40">
        <v>0</v>
      </c>
      <c r="L168" s="40">
        <f t="shared" si="44"/>
        <v>4622671.2874999996</v>
      </c>
      <c r="M168" s="40">
        <v>81380320.268399999</v>
      </c>
      <c r="N168" s="41">
        <f t="shared" si="42"/>
        <v>244268913.35049999</v>
      </c>
      <c r="O168" s="44"/>
      <c r="P168" s="161"/>
      <c r="Q168" s="47">
        <v>11</v>
      </c>
      <c r="R168" s="161"/>
      <c r="S168" s="40" t="s">
        <v>459</v>
      </c>
      <c r="T168" s="40">
        <v>88644987.061399996</v>
      </c>
      <c r="U168" s="40">
        <v>0</v>
      </c>
      <c r="V168" s="40">
        <v>8118071.8700000001</v>
      </c>
      <c r="W168" s="40">
        <v>65744255.738200001</v>
      </c>
      <c r="X168" s="40">
        <v>4467855.7721999995</v>
      </c>
      <c r="Y168" s="40">
        <v>4875219.4439000003</v>
      </c>
      <c r="Z168" s="40">
        <f t="shared" si="49"/>
        <v>2437609.7219500002</v>
      </c>
      <c r="AA168" s="40">
        <f t="shared" si="41"/>
        <v>2437609.7219500002</v>
      </c>
      <c r="AB168" s="40">
        <v>89370191.191799998</v>
      </c>
      <c r="AC168" s="45">
        <f t="shared" si="38"/>
        <v>258782971.35554999</v>
      </c>
    </row>
    <row r="169" spans="1:29" ht="24.9" customHeight="1">
      <c r="A169" s="159"/>
      <c r="B169" s="161"/>
      <c r="C169" s="36">
        <v>15</v>
      </c>
      <c r="D169" s="40" t="s">
        <v>460</v>
      </c>
      <c r="E169" s="40">
        <v>77352222.529599994</v>
      </c>
      <c r="F169" s="40">
        <v>0</v>
      </c>
      <c r="G169" s="40">
        <v>7083885.0899999999</v>
      </c>
      <c r="H169" s="40">
        <v>57368887.609800003</v>
      </c>
      <c r="I169" s="40">
        <v>3895469.1598</v>
      </c>
      <c r="J169" s="40">
        <v>4254149.8541999999</v>
      </c>
      <c r="K169" s="40">
        <v>0</v>
      </c>
      <c r="L169" s="40">
        <f t="shared" si="44"/>
        <v>4254149.8541999999</v>
      </c>
      <c r="M169" s="40">
        <v>75419882.878900006</v>
      </c>
      <c r="N169" s="41">
        <f t="shared" si="42"/>
        <v>225374497.1223</v>
      </c>
      <c r="O169" s="44"/>
      <c r="P169" s="161"/>
      <c r="Q169" s="47">
        <v>12</v>
      </c>
      <c r="R169" s="161"/>
      <c r="S169" s="40" t="s">
        <v>461</v>
      </c>
      <c r="T169" s="40">
        <v>103149153.1355</v>
      </c>
      <c r="U169" s="40">
        <v>0</v>
      </c>
      <c r="V169" s="40">
        <v>9446357.5</v>
      </c>
      <c r="W169" s="40">
        <v>76501385.218999997</v>
      </c>
      <c r="X169" s="40">
        <v>5428970.9375999998</v>
      </c>
      <c r="Y169" s="40">
        <v>5672906.8806999996</v>
      </c>
      <c r="Z169" s="40">
        <f t="shared" si="49"/>
        <v>2836453.4403499998</v>
      </c>
      <c r="AA169" s="40">
        <f t="shared" si="41"/>
        <v>2836453.4403499998</v>
      </c>
      <c r="AB169" s="40">
        <v>109727232.9842</v>
      </c>
      <c r="AC169" s="45">
        <f t="shared" si="38"/>
        <v>307089553.21665001</v>
      </c>
    </row>
    <row r="170" spans="1:29" ht="24.9" customHeight="1">
      <c r="A170" s="159"/>
      <c r="B170" s="161"/>
      <c r="C170" s="36">
        <v>16</v>
      </c>
      <c r="D170" s="40" t="s">
        <v>462</v>
      </c>
      <c r="E170" s="40">
        <v>113342656.74779999</v>
      </c>
      <c r="F170" s="40">
        <v>0</v>
      </c>
      <c r="G170" s="40">
        <v>10379874.42</v>
      </c>
      <c r="H170" s="40">
        <v>84061477.792400002</v>
      </c>
      <c r="I170" s="40">
        <v>4817837.2932000002</v>
      </c>
      <c r="J170" s="40">
        <v>6233520.2662000004</v>
      </c>
      <c r="K170" s="40">
        <v>0</v>
      </c>
      <c r="L170" s="40">
        <f t="shared" si="44"/>
        <v>6233520.2662000004</v>
      </c>
      <c r="M170" s="40">
        <v>94956237.436900005</v>
      </c>
      <c r="N170" s="41">
        <f t="shared" si="42"/>
        <v>313791603.95650005</v>
      </c>
      <c r="O170" s="44"/>
      <c r="P170" s="161"/>
      <c r="Q170" s="47">
        <v>13</v>
      </c>
      <c r="R170" s="161"/>
      <c r="S170" s="40" t="s">
        <v>463</v>
      </c>
      <c r="T170" s="40">
        <v>105663007.7079</v>
      </c>
      <c r="U170" s="40">
        <v>0</v>
      </c>
      <c r="V170" s="40">
        <v>9676575.2799999993</v>
      </c>
      <c r="W170" s="40">
        <v>78365805.344400004</v>
      </c>
      <c r="X170" s="40">
        <v>5156749.6825999999</v>
      </c>
      <c r="Y170" s="40">
        <v>5811161.6514999997</v>
      </c>
      <c r="Z170" s="40">
        <f t="shared" si="49"/>
        <v>2905580.8257499998</v>
      </c>
      <c r="AA170" s="40">
        <f t="shared" si="41"/>
        <v>2905580.8257499998</v>
      </c>
      <c r="AB170" s="40">
        <v>103961410.4647</v>
      </c>
      <c r="AC170" s="45">
        <f t="shared" si="38"/>
        <v>305729129.30535001</v>
      </c>
    </row>
    <row r="171" spans="1:29" ht="24.9" customHeight="1">
      <c r="A171" s="159"/>
      <c r="B171" s="161"/>
      <c r="C171" s="36">
        <v>17</v>
      </c>
      <c r="D171" s="40" t="s">
        <v>464</v>
      </c>
      <c r="E171" s="40">
        <v>116811129.54790001</v>
      </c>
      <c r="F171" s="40">
        <v>0</v>
      </c>
      <c r="G171" s="40">
        <v>10697515.75</v>
      </c>
      <c r="H171" s="40">
        <v>86633898.076299995</v>
      </c>
      <c r="I171" s="40">
        <v>5273401.4511000002</v>
      </c>
      <c r="J171" s="40">
        <v>6424276.2987000002</v>
      </c>
      <c r="K171" s="40">
        <v>0</v>
      </c>
      <c r="L171" s="40">
        <f t="shared" si="44"/>
        <v>6424276.2987000002</v>
      </c>
      <c r="M171" s="40">
        <v>104605381.40700001</v>
      </c>
      <c r="N171" s="41">
        <f t="shared" si="42"/>
        <v>330445602.53100002</v>
      </c>
      <c r="O171" s="44"/>
      <c r="P171" s="161"/>
      <c r="Q171" s="47">
        <v>14</v>
      </c>
      <c r="R171" s="161"/>
      <c r="S171" s="40" t="s">
        <v>465</v>
      </c>
      <c r="T171" s="40">
        <v>116996992.3989</v>
      </c>
      <c r="U171" s="40">
        <v>0</v>
      </c>
      <c r="V171" s="40">
        <v>10714536.99</v>
      </c>
      <c r="W171" s="40">
        <v>86771744.729800001</v>
      </c>
      <c r="X171" s="40">
        <v>5327966.6812000005</v>
      </c>
      <c r="Y171" s="40">
        <v>6434498.2238999996</v>
      </c>
      <c r="Z171" s="40">
        <f t="shared" si="49"/>
        <v>3217249.1119499998</v>
      </c>
      <c r="AA171" s="40">
        <f t="shared" si="41"/>
        <v>3217249.1119499998</v>
      </c>
      <c r="AB171" s="40">
        <v>107587897.4067</v>
      </c>
      <c r="AC171" s="45">
        <f t="shared" si="38"/>
        <v>330616387.31854999</v>
      </c>
    </row>
    <row r="172" spans="1:29" ht="24.9" customHeight="1">
      <c r="A172" s="159"/>
      <c r="B172" s="161"/>
      <c r="C172" s="36">
        <v>18</v>
      </c>
      <c r="D172" s="40" t="s">
        <v>466</v>
      </c>
      <c r="E172" s="40">
        <v>65040494.118600003</v>
      </c>
      <c r="F172" s="40">
        <v>0</v>
      </c>
      <c r="G172" s="40">
        <v>5956382</v>
      </c>
      <c r="H172" s="40">
        <v>48237796.861699998</v>
      </c>
      <c r="I172" s="40">
        <v>3854083.1305</v>
      </c>
      <c r="J172" s="40">
        <v>3577040.1894</v>
      </c>
      <c r="K172" s="40">
        <v>0</v>
      </c>
      <c r="L172" s="40">
        <f t="shared" si="44"/>
        <v>3577040.1894</v>
      </c>
      <c r="M172" s="40">
        <v>74543299.968999997</v>
      </c>
      <c r="N172" s="41">
        <f t="shared" si="42"/>
        <v>201209096.2692</v>
      </c>
      <c r="O172" s="44"/>
      <c r="P172" s="161"/>
      <c r="Q172" s="47">
        <v>15</v>
      </c>
      <c r="R172" s="161"/>
      <c r="S172" s="40" t="s">
        <v>467</v>
      </c>
      <c r="T172" s="40">
        <v>138049176.71700001</v>
      </c>
      <c r="U172" s="40">
        <v>0</v>
      </c>
      <c r="V172" s="40">
        <v>12642487.470000001</v>
      </c>
      <c r="W172" s="40">
        <v>102385263.7289</v>
      </c>
      <c r="X172" s="40">
        <v>5478139.1199000003</v>
      </c>
      <c r="Y172" s="40">
        <v>7592307.8333999999</v>
      </c>
      <c r="Z172" s="40">
        <f t="shared" si="49"/>
        <v>3796153.9166999999</v>
      </c>
      <c r="AA172" s="40">
        <f t="shared" si="41"/>
        <v>3796153.9166999999</v>
      </c>
      <c r="AB172" s="40">
        <v>110768646.93700001</v>
      </c>
      <c r="AC172" s="45">
        <f t="shared" si="38"/>
        <v>373119867.88950002</v>
      </c>
    </row>
    <row r="173" spans="1:29" ht="24.9" customHeight="1">
      <c r="A173" s="159"/>
      <c r="B173" s="161"/>
      <c r="C173" s="36">
        <v>19</v>
      </c>
      <c r="D173" s="40" t="s">
        <v>468</v>
      </c>
      <c r="E173" s="40">
        <v>87622196.568299994</v>
      </c>
      <c r="F173" s="40">
        <v>0</v>
      </c>
      <c r="G173" s="40">
        <v>8024405.1299999999</v>
      </c>
      <c r="H173" s="40">
        <v>64985695.079800002</v>
      </c>
      <c r="I173" s="40">
        <v>4306931.2399000004</v>
      </c>
      <c r="J173" s="40">
        <v>4818968.8995000003</v>
      </c>
      <c r="K173" s="40">
        <v>0</v>
      </c>
      <c r="L173" s="40">
        <f t="shared" si="44"/>
        <v>4818968.8995000003</v>
      </c>
      <c r="M173" s="40">
        <v>84134916.273200005</v>
      </c>
      <c r="N173" s="41">
        <f t="shared" si="42"/>
        <v>253893113.19069999</v>
      </c>
      <c r="O173" s="44"/>
      <c r="P173" s="161"/>
      <c r="Q173" s="47">
        <v>16</v>
      </c>
      <c r="R173" s="161"/>
      <c r="S173" s="40" t="s">
        <v>469</v>
      </c>
      <c r="T173" s="40">
        <v>87430989.578199998</v>
      </c>
      <c r="U173" s="40">
        <v>0</v>
      </c>
      <c r="V173" s="40">
        <v>8006894.4699999997</v>
      </c>
      <c r="W173" s="40">
        <v>64843884.903300002</v>
      </c>
      <c r="X173" s="40">
        <v>5347219.8048999999</v>
      </c>
      <c r="Y173" s="40">
        <v>4808453.0643999996</v>
      </c>
      <c r="Z173" s="40">
        <f t="shared" si="49"/>
        <v>2404226.5321999998</v>
      </c>
      <c r="AA173" s="40">
        <f t="shared" si="41"/>
        <v>2404226.5321999998</v>
      </c>
      <c r="AB173" s="40">
        <v>107995691.0388</v>
      </c>
      <c r="AC173" s="45">
        <f t="shared" si="38"/>
        <v>276028906.32739997</v>
      </c>
    </row>
    <row r="174" spans="1:29" ht="24.9" customHeight="1">
      <c r="A174" s="159"/>
      <c r="B174" s="161"/>
      <c r="C174" s="36">
        <v>20</v>
      </c>
      <c r="D174" s="40" t="s">
        <v>470</v>
      </c>
      <c r="E174" s="40">
        <v>103691374.37279999</v>
      </c>
      <c r="F174" s="40">
        <v>0</v>
      </c>
      <c r="G174" s="40">
        <v>9496013.9000000004</v>
      </c>
      <c r="H174" s="40">
        <v>76903527.887999997</v>
      </c>
      <c r="I174" s="40">
        <v>4660528.0038000001</v>
      </c>
      <c r="J174" s="40">
        <v>5702727.4878000002</v>
      </c>
      <c r="K174" s="40">
        <v>0</v>
      </c>
      <c r="L174" s="40">
        <f t="shared" si="44"/>
        <v>5702727.4878000002</v>
      </c>
      <c r="M174" s="40">
        <v>91624324.784299999</v>
      </c>
      <c r="N174" s="41">
        <f t="shared" si="42"/>
        <v>292078496.43669999</v>
      </c>
      <c r="O174" s="44"/>
      <c r="P174" s="161"/>
      <c r="Q174" s="47">
        <v>17</v>
      </c>
      <c r="R174" s="161"/>
      <c r="S174" s="40" t="s">
        <v>471</v>
      </c>
      <c r="T174" s="40">
        <v>118670159.7001</v>
      </c>
      <c r="U174" s="40">
        <v>0</v>
      </c>
      <c r="V174" s="40">
        <v>10867764.970000001</v>
      </c>
      <c r="W174" s="40">
        <v>88012662.491699994</v>
      </c>
      <c r="X174" s="40">
        <v>5766261.7791999998</v>
      </c>
      <c r="Y174" s="40">
        <v>6526517.6157</v>
      </c>
      <c r="Z174" s="40">
        <f t="shared" si="49"/>
        <v>3263258.80785</v>
      </c>
      <c r="AA174" s="40">
        <f t="shared" si="41"/>
        <v>3263258.80785</v>
      </c>
      <c r="AB174" s="40">
        <v>116871271.5008</v>
      </c>
      <c r="AC174" s="45">
        <f t="shared" si="38"/>
        <v>343451379.24965</v>
      </c>
    </row>
    <row r="175" spans="1:29" ht="24.9" customHeight="1">
      <c r="A175" s="159"/>
      <c r="B175" s="161"/>
      <c r="C175" s="36">
        <v>21</v>
      </c>
      <c r="D175" s="40" t="s">
        <v>472</v>
      </c>
      <c r="E175" s="40">
        <v>150999418.82170001</v>
      </c>
      <c r="F175" s="40">
        <v>0</v>
      </c>
      <c r="G175" s="40">
        <v>13828465.380000001</v>
      </c>
      <c r="H175" s="40">
        <v>111989913.20810001</v>
      </c>
      <c r="I175" s="40">
        <v>8332596.6382999998</v>
      </c>
      <c r="J175" s="40">
        <v>8304533.9209000003</v>
      </c>
      <c r="K175" s="40">
        <v>0</v>
      </c>
      <c r="L175" s="40">
        <f t="shared" si="44"/>
        <v>8304533.9209000003</v>
      </c>
      <c r="M175" s="40">
        <v>169401117.1566</v>
      </c>
      <c r="N175" s="41">
        <f t="shared" si="42"/>
        <v>462856045.12559998</v>
      </c>
      <c r="O175" s="44"/>
      <c r="P175" s="161"/>
      <c r="Q175" s="47">
        <v>18</v>
      </c>
      <c r="R175" s="161"/>
      <c r="S175" s="40" t="s">
        <v>473</v>
      </c>
      <c r="T175" s="40">
        <v>80159143.158800006</v>
      </c>
      <c r="U175" s="40">
        <v>0</v>
      </c>
      <c r="V175" s="40">
        <v>7340941.7400000002</v>
      </c>
      <c r="W175" s="40">
        <v>59450662.494199999</v>
      </c>
      <c r="X175" s="40">
        <v>4405482.9711999996</v>
      </c>
      <c r="Y175" s="40">
        <v>4408522.4195999997</v>
      </c>
      <c r="Z175" s="40">
        <f t="shared" si="49"/>
        <v>2204261.2097999998</v>
      </c>
      <c r="AA175" s="40">
        <f t="shared" si="41"/>
        <v>2204261.2097999998</v>
      </c>
      <c r="AB175" s="40">
        <v>88049094.863000005</v>
      </c>
      <c r="AC175" s="45">
        <f t="shared" si="38"/>
        <v>241609586.43700001</v>
      </c>
    </row>
    <row r="176" spans="1:29" ht="24.9" customHeight="1">
      <c r="A176" s="159"/>
      <c r="B176" s="161"/>
      <c r="C176" s="36">
        <v>22</v>
      </c>
      <c r="D176" s="40" t="s">
        <v>474</v>
      </c>
      <c r="E176" s="40">
        <v>94292960.633300006</v>
      </c>
      <c r="F176" s="40">
        <v>0</v>
      </c>
      <c r="G176" s="40">
        <v>8635310.9900000002</v>
      </c>
      <c r="H176" s="40">
        <v>69933120.007100001</v>
      </c>
      <c r="I176" s="40">
        <v>4555921.6122000003</v>
      </c>
      <c r="J176" s="40">
        <v>5185841.7492000004</v>
      </c>
      <c r="K176" s="40">
        <v>0</v>
      </c>
      <c r="L176" s="40">
        <f t="shared" si="44"/>
        <v>5185841.7492000004</v>
      </c>
      <c r="M176" s="40">
        <v>89408693.649900004</v>
      </c>
      <c r="N176" s="41">
        <f t="shared" si="42"/>
        <v>272011848.64170003</v>
      </c>
      <c r="O176" s="44"/>
      <c r="P176" s="161"/>
      <c r="Q176" s="47">
        <v>19</v>
      </c>
      <c r="R176" s="161"/>
      <c r="S176" s="40" t="s">
        <v>475</v>
      </c>
      <c r="T176" s="40">
        <v>92253941.360599995</v>
      </c>
      <c r="U176" s="40">
        <v>0</v>
      </c>
      <c r="V176" s="40">
        <v>8448578.4399999995</v>
      </c>
      <c r="W176" s="40">
        <v>68420865.237000003</v>
      </c>
      <c r="X176" s="40">
        <v>4929767.0080000004</v>
      </c>
      <c r="Y176" s="40">
        <v>5073701.5478999997</v>
      </c>
      <c r="Z176" s="40">
        <f t="shared" si="49"/>
        <v>2536850.7739499998</v>
      </c>
      <c r="AA176" s="40">
        <f t="shared" si="41"/>
        <v>2536850.7739499998</v>
      </c>
      <c r="AB176" s="40">
        <v>99153770.381300002</v>
      </c>
      <c r="AC176" s="45">
        <f t="shared" si="38"/>
        <v>275743773.20085001</v>
      </c>
    </row>
    <row r="177" spans="1:29" ht="24.9" customHeight="1">
      <c r="A177" s="159"/>
      <c r="B177" s="161"/>
      <c r="C177" s="36">
        <v>23</v>
      </c>
      <c r="D177" s="40" t="s">
        <v>476</v>
      </c>
      <c r="E177" s="40">
        <v>87807422.712099999</v>
      </c>
      <c r="F177" s="40">
        <v>0</v>
      </c>
      <c r="G177" s="40">
        <v>8041368.0700000003</v>
      </c>
      <c r="H177" s="40">
        <v>65123069.514399998</v>
      </c>
      <c r="I177" s="40">
        <v>4433449.0153999999</v>
      </c>
      <c r="J177" s="40">
        <v>4829155.8068000004</v>
      </c>
      <c r="K177" s="40">
        <v>0</v>
      </c>
      <c r="L177" s="40">
        <f t="shared" si="44"/>
        <v>4829155.8068000004</v>
      </c>
      <c r="M177" s="40">
        <v>86814644.712799996</v>
      </c>
      <c r="N177" s="41">
        <f t="shared" si="42"/>
        <v>257049109.83149999</v>
      </c>
      <c r="O177" s="44"/>
      <c r="P177" s="161"/>
      <c r="Q177" s="47">
        <v>20</v>
      </c>
      <c r="R177" s="161"/>
      <c r="S177" s="40" t="s">
        <v>477</v>
      </c>
      <c r="T177" s="40">
        <v>106404589.5235</v>
      </c>
      <c r="U177" s="40">
        <v>0</v>
      </c>
      <c r="V177" s="40">
        <v>9744489.0399999991</v>
      </c>
      <c r="W177" s="40">
        <v>78915805.363100007</v>
      </c>
      <c r="X177" s="40">
        <v>5159407.9428000003</v>
      </c>
      <c r="Y177" s="40">
        <v>5851946.5165999997</v>
      </c>
      <c r="Z177" s="40">
        <f t="shared" si="49"/>
        <v>2925973.2582999999</v>
      </c>
      <c r="AA177" s="40">
        <f t="shared" si="41"/>
        <v>2925973.2582999999</v>
      </c>
      <c r="AB177" s="40">
        <v>104017714.13779999</v>
      </c>
      <c r="AC177" s="45">
        <f t="shared" si="38"/>
        <v>307167979.26549995</v>
      </c>
    </row>
    <row r="178" spans="1:29" ht="24.9" customHeight="1">
      <c r="A178" s="159"/>
      <c r="B178" s="161"/>
      <c r="C178" s="36">
        <v>24</v>
      </c>
      <c r="D178" s="40" t="s">
        <v>478</v>
      </c>
      <c r="E178" s="40">
        <v>85708369.902799994</v>
      </c>
      <c r="F178" s="40">
        <v>0</v>
      </c>
      <c r="G178" s="40">
        <v>7849137.6699999999</v>
      </c>
      <c r="H178" s="40">
        <v>63566290.397100002</v>
      </c>
      <c r="I178" s="40">
        <v>4367926.7538999999</v>
      </c>
      <c r="J178" s="40">
        <v>4713713.9390000002</v>
      </c>
      <c r="K178" s="40">
        <v>0</v>
      </c>
      <c r="L178" s="40">
        <f t="shared" si="44"/>
        <v>4713713.9390000002</v>
      </c>
      <c r="M178" s="40">
        <v>85426840.771400005</v>
      </c>
      <c r="N178" s="41">
        <f t="shared" si="42"/>
        <v>251632279.43419999</v>
      </c>
      <c r="O178" s="44"/>
      <c r="P178" s="161"/>
      <c r="Q178" s="47">
        <v>21</v>
      </c>
      <c r="R178" s="161"/>
      <c r="S178" s="40" t="s">
        <v>479</v>
      </c>
      <c r="T178" s="40">
        <v>100098042.9404</v>
      </c>
      <c r="U178" s="40">
        <v>0</v>
      </c>
      <c r="V178" s="40">
        <v>9166938.0700000003</v>
      </c>
      <c r="W178" s="40">
        <v>74238505.211799994</v>
      </c>
      <c r="X178" s="40">
        <v>5102813.9682999998</v>
      </c>
      <c r="Y178" s="40">
        <v>5505104.5845999997</v>
      </c>
      <c r="Z178" s="40">
        <f t="shared" si="49"/>
        <v>2752552.2922999999</v>
      </c>
      <c r="AA178" s="40">
        <f t="shared" si="41"/>
        <v>2752552.2922999999</v>
      </c>
      <c r="AB178" s="40">
        <v>102819017.0983</v>
      </c>
      <c r="AC178" s="45">
        <f t="shared" si="38"/>
        <v>294177869.58109993</v>
      </c>
    </row>
    <row r="179" spans="1:29" ht="24.9" customHeight="1">
      <c r="A179" s="159"/>
      <c r="B179" s="161"/>
      <c r="C179" s="36">
        <v>25</v>
      </c>
      <c r="D179" s="40" t="s">
        <v>480</v>
      </c>
      <c r="E179" s="40">
        <v>98021988.372700006</v>
      </c>
      <c r="F179" s="40">
        <v>0</v>
      </c>
      <c r="G179" s="40">
        <v>8976813.8399999999</v>
      </c>
      <c r="H179" s="40">
        <v>72698782.922399998</v>
      </c>
      <c r="I179" s="40">
        <v>5593230.6052999999</v>
      </c>
      <c r="J179" s="40">
        <v>5390927.5588999996</v>
      </c>
      <c r="K179" s="40">
        <v>0</v>
      </c>
      <c r="L179" s="40">
        <f t="shared" si="44"/>
        <v>5390927.5588999996</v>
      </c>
      <c r="M179" s="40">
        <v>111379570.0712</v>
      </c>
      <c r="N179" s="41">
        <f t="shared" si="42"/>
        <v>302061313.37050003</v>
      </c>
      <c r="O179" s="44"/>
      <c r="P179" s="161"/>
      <c r="Q179" s="47">
        <v>22</v>
      </c>
      <c r="R179" s="161"/>
      <c r="S179" s="40" t="s">
        <v>481</v>
      </c>
      <c r="T179" s="40">
        <v>118331223.5994</v>
      </c>
      <c r="U179" s="40">
        <v>0</v>
      </c>
      <c r="V179" s="40">
        <v>10836725.34</v>
      </c>
      <c r="W179" s="40">
        <v>87761287.851899996</v>
      </c>
      <c r="X179" s="40">
        <v>5674445.8570999997</v>
      </c>
      <c r="Y179" s="40">
        <v>6507877.1036</v>
      </c>
      <c r="Z179" s="40">
        <f t="shared" si="49"/>
        <v>3253938.5518</v>
      </c>
      <c r="AA179" s="40">
        <f t="shared" si="41"/>
        <v>3253938.5518</v>
      </c>
      <c r="AB179" s="40">
        <v>114926550.7933</v>
      </c>
      <c r="AC179" s="45">
        <f t="shared" si="38"/>
        <v>340784171.99349999</v>
      </c>
    </row>
    <row r="180" spans="1:29" ht="24.9" customHeight="1">
      <c r="A180" s="159"/>
      <c r="B180" s="161"/>
      <c r="C180" s="36">
        <v>26</v>
      </c>
      <c r="D180" s="40" t="s">
        <v>482</v>
      </c>
      <c r="E180" s="40">
        <v>85205518.686700001</v>
      </c>
      <c r="F180" s="40">
        <v>0</v>
      </c>
      <c r="G180" s="40">
        <v>7803086.7599999998</v>
      </c>
      <c r="H180" s="40">
        <v>63193346.815700002</v>
      </c>
      <c r="I180" s="40">
        <v>4271112.1468000002</v>
      </c>
      <c r="J180" s="40">
        <v>4686058.5651000002</v>
      </c>
      <c r="K180" s="40">
        <v>0</v>
      </c>
      <c r="L180" s="40">
        <f t="shared" si="44"/>
        <v>4686058.5651000002</v>
      </c>
      <c r="M180" s="40">
        <v>83376244.678599998</v>
      </c>
      <c r="N180" s="41">
        <f t="shared" si="42"/>
        <v>248535367.65290001</v>
      </c>
      <c r="O180" s="44"/>
      <c r="P180" s="161"/>
      <c r="Q180" s="47">
        <v>23</v>
      </c>
      <c r="R180" s="161"/>
      <c r="S180" s="40" t="s">
        <v>483</v>
      </c>
      <c r="T180" s="40">
        <v>86538595.191400006</v>
      </c>
      <c r="U180" s="40">
        <v>0</v>
      </c>
      <c r="V180" s="40">
        <v>7925169.3600000003</v>
      </c>
      <c r="W180" s="40">
        <v>64182033.548500001</v>
      </c>
      <c r="X180" s="40">
        <v>5493125.5433999998</v>
      </c>
      <c r="Y180" s="40">
        <v>4759373.9422000004</v>
      </c>
      <c r="Z180" s="40">
        <f t="shared" si="49"/>
        <v>2379686.9711000002</v>
      </c>
      <c r="AA180" s="40">
        <f t="shared" si="41"/>
        <v>2379686.9711000002</v>
      </c>
      <c r="AB180" s="40">
        <v>111086069.09379999</v>
      </c>
      <c r="AC180" s="45">
        <f t="shared" si="38"/>
        <v>277604679.70819998</v>
      </c>
    </row>
    <row r="181" spans="1:29" ht="24.9" customHeight="1">
      <c r="A181" s="159"/>
      <c r="B181" s="162"/>
      <c r="C181" s="36">
        <v>27</v>
      </c>
      <c r="D181" s="40" t="s">
        <v>484</v>
      </c>
      <c r="E181" s="40">
        <v>82637919.346499994</v>
      </c>
      <c r="F181" s="40">
        <v>0</v>
      </c>
      <c r="G181" s="40">
        <v>7567947.0499999998</v>
      </c>
      <c r="H181" s="40">
        <v>61289066.4582</v>
      </c>
      <c r="I181" s="40">
        <v>4295363.9555000002</v>
      </c>
      <c r="J181" s="40">
        <v>4544847.9841</v>
      </c>
      <c r="K181" s="40">
        <v>0</v>
      </c>
      <c r="L181" s="40">
        <f t="shared" si="44"/>
        <v>4544847.9841</v>
      </c>
      <c r="M181" s="40">
        <v>83889913.695899993</v>
      </c>
      <c r="N181" s="41">
        <f t="shared" si="42"/>
        <v>244225058.49020001</v>
      </c>
      <c r="O181" s="44"/>
      <c r="P181" s="161"/>
      <c r="Q181" s="47">
        <v>24</v>
      </c>
      <c r="R181" s="161"/>
      <c r="S181" s="40" t="s">
        <v>485</v>
      </c>
      <c r="T181" s="40">
        <v>70428680.441699997</v>
      </c>
      <c r="U181" s="40">
        <v>0</v>
      </c>
      <c r="V181" s="40">
        <v>6449829.9199999999</v>
      </c>
      <c r="W181" s="40">
        <v>52233987.862800002</v>
      </c>
      <c r="X181" s="40">
        <v>4211824.8629000001</v>
      </c>
      <c r="Y181" s="40">
        <v>3873374.9492000001</v>
      </c>
      <c r="Z181" s="40">
        <f t="shared" si="49"/>
        <v>1936687.4746000001</v>
      </c>
      <c r="AA181" s="40">
        <f t="shared" si="41"/>
        <v>1936687.4746000001</v>
      </c>
      <c r="AB181" s="40">
        <v>83947290.680999994</v>
      </c>
      <c r="AC181" s="45">
        <f t="shared" si="38"/>
        <v>219208301.243</v>
      </c>
    </row>
    <row r="182" spans="1:29" ht="24.9" customHeight="1">
      <c r="A182" s="36"/>
      <c r="B182" s="154" t="s">
        <v>486</v>
      </c>
      <c r="C182" s="155"/>
      <c r="D182" s="41"/>
      <c r="E182" s="41">
        <f>SUM(E155:E181)</f>
        <v>2553017089.7406993</v>
      </c>
      <c r="F182" s="41">
        <f t="shared" ref="F182:M182" si="50">SUM(F155:F181)</f>
        <v>0</v>
      </c>
      <c r="G182" s="41">
        <f t="shared" si="50"/>
        <v>233804266.97</v>
      </c>
      <c r="H182" s="41">
        <f t="shared" si="50"/>
        <v>1893465316.1558001</v>
      </c>
      <c r="I182" s="41">
        <f t="shared" si="50"/>
        <v>129349285.12510003</v>
      </c>
      <c r="J182" s="41">
        <f t="shared" si="50"/>
        <v>140408600.17680001</v>
      </c>
      <c r="K182" s="41">
        <f t="shared" si="50"/>
        <v>0</v>
      </c>
      <c r="L182" s="41">
        <f t="shared" si="50"/>
        <v>140408600.17680001</v>
      </c>
      <c r="M182" s="41">
        <f t="shared" si="50"/>
        <v>2548307360.8636999</v>
      </c>
      <c r="N182" s="41">
        <f t="shared" si="42"/>
        <v>7498351919.0320997</v>
      </c>
      <c r="O182" s="44"/>
      <c r="P182" s="162"/>
      <c r="Q182" s="47">
        <v>25</v>
      </c>
      <c r="R182" s="162"/>
      <c r="S182" s="40" t="s">
        <v>487</v>
      </c>
      <c r="T182" s="40">
        <v>78506194.831599995</v>
      </c>
      <c r="U182" s="40">
        <v>0</v>
      </c>
      <c r="V182" s="40">
        <v>7189565.4000000004</v>
      </c>
      <c r="W182" s="40">
        <v>58224740.294299997</v>
      </c>
      <c r="X182" s="40">
        <v>4194864.0071</v>
      </c>
      <c r="Y182" s="40">
        <v>4317615.0137</v>
      </c>
      <c r="Z182" s="40">
        <f t="shared" si="49"/>
        <v>2158807.50685</v>
      </c>
      <c r="AA182" s="40">
        <f t="shared" si="41"/>
        <v>2158807.50685</v>
      </c>
      <c r="AB182" s="40">
        <v>83588048.767000005</v>
      </c>
      <c r="AC182" s="45">
        <f t="shared" si="38"/>
        <v>233862220.80685002</v>
      </c>
    </row>
    <row r="183" spans="1:29" ht="24.9" customHeight="1">
      <c r="A183" s="159">
        <v>9</v>
      </c>
      <c r="B183" s="160" t="s">
        <v>488</v>
      </c>
      <c r="C183" s="36">
        <v>1</v>
      </c>
      <c r="D183" s="40" t="s">
        <v>489</v>
      </c>
      <c r="E183" s="40">
        <v>87607170.091900006</v>
      </c>
      <c r="F183" s="40">
        <v>0</v>
      </c>
      <c r="G183" s="40">
        <v>8023029.0099999998</v>
      </c>
      <c r="H183" s="40">
        <v>64974550.5748</v>
      </c>
      <c r="I183" s="40">
        <v>4858972.6758000003</v>
      </c>
      <c r="J183" s="40">
        <v>4818142.49</v>
      </c>
      <c r="K183" s="40">
        <f t="shared" ref="K183:K226" si="51">J183/2</f>
        <v>2409071.2450000001</v>
      </c>
      <c r="L183" s="40">
        <f t="shared" si="44"/>
        <v>2409071.2450000001</v>
      </c>
      <c r="M183" s="40">
        <v>92570911.586600006</v>
      </c>
      <c r="N183" s="41">
        <f t="shared" si="42"/>
        <v>260443705.1841</v>
      </c>
      <c r="O183" s="44"/>
      <c r="P183" s="36"/>
      <c r="Q183" s="154" t="s">
        <v>490</v>
      </c>
      <c r="R183" s="156"/>
      <c r="S183" s="41"/>
      <c r="T183" s="41">
        <f>SUM(T158:T182)</f>
        <v>2398339697.1385002</v>
      </c>
      <c r="U183" s="40">
        <v>0</v>
      </c>
      <c r="V183" s="41">
        <f t="shared" ref="V183:X183" si="52">SUM(V158:V182)</f>
        <v>219638974.25000003</v>
      </c>
      <c r="W183" s="41">
        <f t="shared" si="52"/>
        <v>1778747604.6048002</v>
      </c>
      <c r="X183" s="41">
        <f t="shared" si="52"/>
        <v>123225865.95030002</v>
      </c>
      <c r="Y183" s="41">
        <f t="shared" ref="Y183:AC183" si="53">SUM(Y158:Y182)</f>
        <v>131901788.2624</v>
      </c>
      <c r="Z183" s="41">
        <f t="shared" si="53"/>
        <v>65950894.131200001</v>
      </c>
      <c r="AA183" s="41">
        <f t="shared" si="41"/>
        <v>65950894.131200001</v>
      </c>
      <c r="AB183" s="41">
        <f t="shared" si="53"/>
        <v>2478456457.7845001</v>
      </c>
      <c r="AC183" s="41">
        <f t="shared" si="53"/>
        <v>7064359493.8593006</v>
      </c>
    </row>
    <row r="184" spans="1:29" ht="24.9" customHeight="1">
      <c r="A184" s="159"/>
      <c r="B184" s="161"/>
      <c r="C184" s="36">
        <v>2</v>
      </c>
      <c r="D184" s="40" t="s">
        <v>491</v>
      </c>
      <c r="E184" s="40">
        <v>110121150.0044</v>
      </c>
      <c r="F184" s="40">
        <v>0</v>
      </c>
      <c r="G184" s="40">
        <v>10084850.140000001</v>
      </c>
      <c r="H184" s="40">
        <v>81672221.837599993</v>
      </c>
      <c r="I184" s="40">
        <v>4919871.8760000002</v>
      </c>
      <c r="J184" s="40">
        <v>6056346.6551999999</v>
      </c>
      <c r="K184" s="40">
        <f t="shared" si="51"/>
        <v>3028173.3276</v>
      </c>
      <c r="L184" s="40">
        <f t="shared" si="44"/>
        <v>3028173.3276</v>
      </c>
      <c r="M184" s="40">
        <v>93860796.096599996</v>
      </c>
      <c r="N184" s="41">
        <f t="shared" si="42"/>
        <v>303687063.28219998</v>
      </c>
      <c r="O184" s="44"/>
      <c r="P184" s="160">
        <v>27</v>
      </c>
      <c r="Q184" s="47">
        <v>1</v>
      </c>
      <c r="R184" s="160" t="s">
        <v>117</v>
      </c>
      <c r="S184" s="40" t="s">
        <v>492</v>
      </c>
      <c r="T184" s="40">
        <v>88140062.877800003</v>
      </c>
      <c r="U184" s="40">
        <v>0</v>
      </c>
      <c r="V184" s="40">
        <v>8071831.1200000001</v>
      </c>
      <c r="W184" s="40">
        <v>65369774.723999999</v>
      </c>
      <c r="X184" s="40">
        <v>6752030.5495999996</v>
      </c>
      <c r="Y184" s="40">
        <v>4847450.0580000002</v>
      </c>
      <c r="Z184" s="40">
        <v>0</v>
      </c>
      <c r="AA184" s="40">
        <f t="shared" si="41"/>
        <v>4847450.0580000002</v>
      </c>
      <c r="AB184" s="40">
        <v>109109250.6163</v>
      </c>
      <c r="AC184" s="45">
        <f t="shared" si="38"/>
        <v>282290399.94569999</v>
      </c>
    </row>
    <row r="185" spans="1:29" ht="24.9" customHeight="1">
      <c r="A185" s="159"/>
      <c r="B185" s="161"/>
      <c r="C185" s="36">
        <v>3</v>
      </c>
      <c r="D185" s="40" t="s">
        <v>493</v>
      </c>
      <c r="E185" s="40">
        <v>105418367.8794</v>
      </c>
      <c r="F185" s="40">
        <v>0</v>
      </c>
      <c r="G185" s="40">
        <v>9654171.2699999996</v>
      </c>
      <c r="H185" s="40">
        <v>78184366.2808</v>
      </c>
      <c r="I185" s="40">
        <v>6078237.6535</v>
      </c>
      <c r="J185" s="40">
        <v>5797707.1648000004</v>
      </c>
      <c r="K185" s="40">
        <f t="shared" si="51"/>
        <v>2898853.5824000002</v>
      </c>
      <c r="L185" s="40">
        <f t="shared" si="44"/>
        <v>2898853.5824000002</v>
      </c>
      <c r="M185" s="40">
        <v>118395733.6292</v>
      </c>
      <c r="N185" s="41">
        <f t="shared" si="42"/>
        <v>320629730.29530001</v>
      </c>
      <c r="O185" s="44"/>
      <c r="P185" s="161"/>
      <c r="Q185" s="47">
        <v>2</v>
      </c>
      <c r="R185" s="161"/>
      <c r="S185" s="40" t="s">
        <v>494</v>
      </c>
      <c r="T185" s="40">
        <v>90991128.527500004</v>
      </c>
      <c r="U185" s="40">
        <v>0</v>
      </c>
      <c r="V185" s="40">
        <v>8332930.5499999998</v>
      </c>
      <c r="W185" s="40">
        <v>67484290.1118</v>
      </c>
      <c r="X185" s="40">
        <v>7223476.8492000001</v>
      </c>
      <c r="Y185" s="40">
        <v>5004250.4791999999</v>
      </c>
      <c r="Z185" s="40">
        <v>0</v>
      </c>
      <c r="AA185" s="40">
        <f t="shared" si="41"/>
        <v>5004250.4791999999</v>
      </c>
      <c r="AB185" s="40">
        <v>119094788.6332</v>
      </c>
      <c r="AC185" s="45">
        <f t="shared" si="38"/>
        <v>298130865.15090001</v>
      </c>
    </row>
    <row r="186" spans="1:29" ht="24.9" customHeight="1">
      <c r="A186" s="159"/>
      <c r="B186" s="161"/>
      <c r="C186" s="36">
        <v>4</v>
      </c>
      <c r="D186" s="40" t="s">
        <v>495</v>
      </c>
      <c r="E186" s="40">
        <v>68017776.912799999</v>
      </c>
      <c r="F186" s="40">
        <v>0</v>
      </c>
      <c r="G186" s="40">
        <v>6229040.3499999996</v>
      </c>
      <c r="H186" s="40">
        <v>50445922.193000004</v>
      </c>
      <c r="I186" s="40">
        <v>3776242.1061999998</v>
      </c>
      <c r="J186" s="40">
        <v>3740782.1831999999</v>
      </c>
      <c r="K186" s="40">
        <f t="shared" si="51"/>
        <v>1870391.0915999999</v>
      </c>
      <c r="L186" s="40">
        <f t="shared" si="44"/>
        <v>1870391.0915999999</v>
      </c>
      <c r="M186" s="40">
        <v>69637976.751599997</v>
      </c>
      <c r="N186" s="41">
        <f t="shared" si="42"/>
        <v>199977349.40520003</v>
      </c>
      <c r="O186" s="44"/>
      <c r="P186" s="161"/>
      <c r="Q186" s="47">
        <v>3</v>
      </c>
      <c r="R186" s="161"/>
      <c r="S186" s="40" t="s">
        <v>496</v>
      </c>
      <c r="T186" s="40">
        <v>139856376.7642</v>
      </c>
      <c r="U186" s="40">
        <v>0</v>
      </c>
      <c r="V186" s="40">
        <v>12807990.119999999</v>
      </c>
      <c r="W186" s="40">
        <v>103725587.9368</v>
      </c>
      <c r="X186" s="40">
        <v>9884501.2572000008</v>
      </c>
      <c r="Y186" s="40">
        <v>7691698.6409999998</v>
      </c>
      <c r="Z186" s="40">
        <v>0</v>
      </c>
      <c r="AA186" s="40">
        <f t="shared" si="41"/>
        <v>7691698.6409999998</v>
      </c>
      <c r="AB186" s="40">
        <v>175457009.35370001</v>
      </c>
      <c r="AC186" s="45">
        <f t="shared" si="38"/>
        <v>449423164.07290006</v>
      </c>
    </row>
    <row r="187" spans="1:29" ht="24.9" customHeight="1">
      <c r="A187" s="159"/>
      <c r="B187" s="161"/>
      <c r="C187" s="36">
        <v>5</v>
      </c>
      <c r="D187" s="40" t="s">
        <v>497</v>
      </c>
      <c r="E187" s="40">
        <v>81252104.110499993</v>
      </c>
      <c r="F187" s="40">
        <v>0</v>
      </c>
      <c r="G187" s="40">
        <v>7441034.6600000001</v>
      </c>
      <c r="H187" s="40">
        <v>60261265.6281</v>
      </c>
      <c r="I187" s="40">
        <v>4483541.5790999997</v>
      </c>
      <c r="J187" s="40">
        <v>4468632.1321</v>
      </c>
      <c r="K187" s="40">
        <f t="shared" si="51"/>
        <v>2234316.06605</v>
      </c>
      <c r="L187" s="40">
        <f t="shared" si="44"/>
        <v>2234316.06605</v>
      </c>
      <c r="M187" s="40">
        <v>84619037.760900006</v>
      </c>
      <c r="N187" s="41">
        <f t="shared" si="42"/>
        <v>240291299.80465004</v>
      </c>
      <c r="O187" s="44"/>
      <c r="P187" s="161"/>
      <c r="Q187" s="47">
        <v>4</v>
      </c>
      <c r="R187" s="161"/>
      <c r="S187" s="40" t="s">
        <v>498</v>
      </c>
      <c r="T187" s="40">
        <v>91956741.787200004</v>
      </c>
      <c r="U187" s="40">
        <v>0</v>
      </c>
      <c r="V187" s="40">
        <v>8421361.0199999996</v>
      </c>
      <c r="W187" s="40">
        <v>68200444.822899997</v>
      </c>
      <c r="X187" s="40">
        <v>6564189.7933999998</v>
      </c>
      <c r="Y187" s="40">
        <v>5057356.4282999998</v>
      </c>
      <c r="Z187" s="40">
        <v>0</v>
      </c>
      <c r="AA187" s="40">
        <f t="shared" si="41"/>
        <v>5057356.4282999998</v>
      </c>
      <c r="AB187" s="40">
        <v>105130661.7189</v>
      </c>
      <c r="AC187" s="45">
        <f t="shared" si="38"/>
        <v>285330755.57069999</v>
      </c>
    </row>
    <row r="188" spans="1:29" ht="24.9" customHeight="1">
      <c r="A188" s="159"/>
      <c r="B188" s="161"/>
      <c r="C188" s="36">
        <v>6</v>
      </c>
      <c r="D188" s="40" t="s">
        <v>499</v>
      </c>
      <c r="E188" s="40">
        <v>93474518.996999994</v>
      </c>
      <c r="F188" s="40">
        <v>0</v>
      </c>
      <c r="G188" s="40">
        <v>8560358.4399999995</v>
      </c>
      <c r="H188" s="40">
        <v>69326116.294499993</v>
      </c>
      <c r="I188" s="40">
        <v>5093795.2917999998</v>
      </c>
      <c r="J188" s="40">
        <v>5140829.8086999999</v>
      </c>
      <c r="K188" s="40">
        <f t="shared" si="51"/>
        <v>2570414.90435</v>
      </c>
      <c r="L188" s="40">
        <f t="shared" si="44"/>
        <v>2570414.90435</v>
      </c>
      <c r="M188" s="40">
        <v>97544606.705799997</v>
      </c>
      <c r="N188" s="41">
        <f t="shared" si="42"/>
        <v>276569810.63345003</v>
      </c>
      <c r="O188" s="44"/>
      <c r="P188" s="161"/>
      <c r="Q188" s="47">
        <v>5</v>
      </c>
      <c r="R188" s="161"/>
      <c r="S188" s="40" t="s">
        <v>500</v>
      </c>
      <c r="T188" s="40">
        <v>82409670.016800001</v>
      </c>
      <c r="U188" s="40">
        <v>0</v>
      </c>
      <c r="V188" s="40">
        <v>7547044.0700000003</v>
      </c>
      <c r="W188" s="40">
        <v>61119783.537600003</v>
      </c>
      <c r="X188" s="40">
        <v>6439213.0383000001</v>
      </c>
      <c r="Y188" s="40">
        <v>4532294.9265999999</v>
      </c>
      <c r="Z188" s="40">
        <v>0</v>
      </c>
      <c r="AA188" s="40">
        <f t="shared" si="41"/>
        <v>4532294.9265999999</v>
      </c>
      <c r="AB188" s="40">
        <v>102483573.0898</v>
      </c>
      <c r="AC188" s="45">
        <f t="shared" si="38"/>
        <v>264531578.67910004</v>
      </c>
    </row>
    <row r="189" spans="1:29" ht="24.9" customHeight="1">
      <c r="A189" s="159"/>
      <c r="B189" s="161"/>
      <c r="C189" s="36">
        <v>7</v>
      </c>
      <c r="D189" s="40" t="s">
        <v>501</v>
      </c>
      <c r="E189" s="40">
        <v>107163607.0781</v>
      </c>
      <c r="F189" s="40">
        <v>0</v>
      </c>
      <c r="G189" s="40">
        <v>9813999.5600000005</v>
      </c>
      <c r="H189" s="40">
        <v>79478736.735400006</v>
      </c>
      <c r="I189" s="40">
        <v>5257124.1922000004</v>
      </c>
      <c r="J189" s="40">
        <v>5893690.3043999998</v>
      </c>
      <c r="K189" s="40">
        <f t="shared" si="51"/>
        <v>2946845.1521999999</v>
      </c>
      <c r="L189" s="40">
        <f t="shared" si="44"/>
        <v>2946845.1521999999</v>
      </c>
      <c r="M189" s="40">
        <v>101004018.6179</v>
      </c>
      <c r="N189" s="41">
        <f t="shared" si="42"/>
        <v>305664331.33579999</v>
      </c>
      <c r="O189" s="44"/>
      <c r="P189" s="161"/>
      <c r="Q189" s="47">
        <v>6</v>
      </c>
      <c r="R189" s="161"/>
      <c r="S189" s="40" t="s">
        <v>502</v>
      </c>
      <c r="T189" s="40">
        <v>62686958.506200001</v>
      </c>
      <c r="U189" s="40">
        <v>0</v>
      </c>
      <c r="V189" s="40">
        <v>5740846.1699999999</v>
      </c>
      <c r="W189" s="40">
        <v>46492278.560900003</v>
      </c>
      <c r="X189" s="40">
        <v>5344183.1995999999</v>
      </c>
      <c r="Y189" s="40">
        <v>3447602.5019999999</v>
      </c>
      <c r="Z189" s="40">
        <v>0</v>
      </c>
      <c r="AA189" s="40">
        <f t="shared" si="41"/>
        <v>3447602.5019999999</v>
      </c>
      <c r="AB189" s="40">
        <v>79290131.767499998</v>
      </c>
      <c r="AC189" s="45">
        <f t="shared" si="38"/>
        <v>203002000.7062</v>
      </c>
    </row>
    <row r="190" spans="1:29" ht="24.9" customHeight="1">
      <c r="A190" s="159"/>
      <c r="B190" s="161"/>
      <c r="C190" s="36">
        <v>8</v>
      </c>
      <c r="D190" s="40" t="s">
        <v>503</v>
      </c>
      <c r="E190" s="40">
        <v>84890073.5766</v>
      </c>
      <c r="F190" s="40">
        <v>0</v>
      </c>
      <c r="G190" s="40">
        <v>7774198.4199999999</v>
      </c>
      <c r="H190" s="40">
        <v>62959394.454999998</v>
      </c>
      <c r="I190" s="40">
        <v>5192122.0251000002</v>
      </c>
      <c r="J190" s="40">
        <v>4668709.9908999996</v>
      </c>
      <c r="K190" s="40">
        <f t="shared" si="51"/>
        <v>2334354.9954499998</v>
      </c>
      <c r="L190" s="40">
        <f t="shared" si="44"/>
        <v>2334354.9954499998</v>
      </c>
      <c r="M190" s="40">
        <v>99627230.612599999</v>
      </c>
      <c r="N190" s="41">
        <f t="shared" si="42"/>
        <v>262777374.08475</v>
      </c>
      <c r="O190" s="44"/>
      <c r="P190" s="161"/>
      <c r="Q190" s="47">
        <v>7</v>
      </c>
      <c r="R190" s="161"/>
      <c r="S190" s="40" t="s">
        <v>504</v>
      </c>
      <c r="T190" s="40">
        <v>61068175.144000001</v>
      </c>
      <c r="U190" s="40">
        <v>0</v>
      </c>
      <c r="V190" s="40">
        <v>5592598.6500000004</v>
      </c>
      <c r="W190" s="40">
        <v>45291695.077399999</v>
      </c>
      <c r="X190" s="40">
        <v>5389980.3997999998</v>
      </c>
      <c r="Y190" s="40">
        <v>3358574.0666</v>
      </c>
      <c r="Z190" s="40">
        <v>0</v>
      </c>
      <c r="AA190" s="40">
        <f t="shared" si="41"/>
        <v>3358574.0666</v>
      </c>
      <c r="AB190" s="40">
        <v>80260146.134900004</v>
      </c>
      <c r="AC190" s="45">
        <f t="shared" si="38"/>
        <v>200961169.4727</v>
      </c>
    </row>
    <row r="191" spans="1:29" ht="24.9" customHeight="1">
      <c r="A191" s="159"/>
      <c r="B191" s="161"/>
      <c r="C191" s="36">
        <v>9</v>
      </c>
      <c r="D191" s="40" t="s">
        <v>505</v>
      </c>
      <c r="E191" s="40">
        <v>90482354.860100001</v>
      </c>
      <c r="F191" s="40">
        <v>0</v>
      </c>
      <c r="G191" s="40">
        <v>8286337.2699999996</v>
      </c>
      <c r="H191" s="40">
        <v>67106954.0977</v>
      </c>
      <c r="I191" s="40">
        <v>5309990.8234999999</v>
      </c>
      <c r="J191" s="40">
        <v>4976269.3887</v>
      </c>
      <c r="K191" s="40">
        <f t="shared" si="51"/>
        <v>2488134.69435</v>
      </c>
      <c r="L191" s="40">
        <f t="shared" si="44"/>
        <v>2488134.69435</v>
      </c>
      <c r="M191" s="40">
        <v>102123768.11589999</v>
      </c>
      <c r="N191" s="41">
        <f t="shared" si="42"/>
        <v>275797539.86154997</v>
      </c>
      <c r="O191" s="44"/>
      <c r="P191" s="161"/>
      <c r="Q191" s="47">
        <v>8</v>
      </c>
      <c r="R191" s="161"/>
      <c r="S191" s="40" t="s">
        <v>506</v>
      </c>
      <c r="T191" s="40">
        <v>137125999.289</v>
      </c>
      <c r="U191" s="40">
        <v>0</v>
      </c>
      <c r="V191" s="40">
        <v>12557943.26</v>
      </c>
      <c r="W191" s="40">
        <v>101700581.8882</v>
      </c>
      <c r="X191" s="40">
        <v>9867858.2368000001</v>
      </c>
      <c r="Y191" s="40">
        <v>7541535.7352999998</v>
      </c>
      <c r="Z191" s="40">
        <v>0</v>
      </c>
      <c r="AA191" s="40">
        <f t="shared" si="41"/>
        <v>7541535.7352999998</v>
      </c>
      <c r="AB191" s="40">
        <v>175104499.4007</v>
      </c>
      <c r="AC191" s="45">
        <f t="shared" si="38"/>
        <v>443898417.81000006</v>
      </c>
    </row>
    <row r="192" spans="1:29" ht="24.9" customHeight="1">
      <c r="A192" s="159"/>
      <c r="B192" s="161"/>
      <c r="C192" s="36">
        <v>10</v>
      </c>
      <c r="D192" s="40" t="s">
        <v>507</v>
      </c>
      <c r="E192" s="40">
        <v>70851210.076100007</v>
      </c>
      <c r="F192" s="40">
        <v>0</v>
      </c>
      <c r="G192" s="40">
        <v>6488525.0099999998</v>
      </c>
      <c r="H192" s="40">
        <v>52547360.307899997</v>
      </c>
      <c r="I192" s="40">
        <v>4236727.8980999999</v>
      </c>
      <c r="J192" s="40">
        <v>3896612.8615000001</v>
      </c>
      <c r="K192" s="40">
        <f t="shared" si="51"/>
        <v>1948306.4307500001</v>
      </c>
      <c r="L192" s="40">
        <f t="shared" si="44"/>
        <v>1948306.4307500001</v>
      </c>
      <c r="M192" s="40">
        <v>79391364.116500005</v>
      </c>
      <c r="N192" s="41">
        <f t="shared" si="42"/>
        <v>215463493.83935001</v>
      </c>
      <c r="O192" s="44"/>
      <c r="P192" s="161"/>
      <c r="Q192" s="47">
        <v>9</v>
      </c>
      <c r="R192" s="161"/>
      <c r="S192" s="40" t="s">
        <v>508</v>
      </c>
      <c r="T192" s="40">
        <v>81607020.909199998</v>
      </c>
      <c r="U192" s="40">
        <v>0</v>
      </c>
      <c r="V192" s="40">
        <v>7473537.79</v>
      </c>
      <c r="W192" s="40">
        <v>60524492.478799999</v>
      </c>
      <c r="X192" s="40">
        <v>5874294.2197000002</v>
      </c>
      <c r="Y192" s="40">
        <v>4488151.5317000002</v>
      </c>
      <c r="Z192" s="40">
        <v>0</v>
      </c>
      <c r="AA192" s="40">
        <f t="shared" si="41"/>
        <v>4488151.5317000002</v>
      </c>
      <c r="AB192" s="40">
        <v>90518226.569100007</v>
      </c>
      <c r="AC192" s="45">
        <f t="shared" si="38"/>
        <v>250485723.49850005</v>
      </c>
    </row>
    <row r="193" spans="1:29" ht="24.9" customHeight="1">
      <c r="A193" s="159"/>
      <c r="B193" s="161"/>
      <c r="C193" s="36">
        <v>11</v>
      </c>
      <c r="D193" s="40" t="s">
        <v>509</v>
      </c>
      <c r="E193" s="40">
        <v>96675477.113299996</v>
      </c>
      <c r="F193" s="40">
        <v>0</v>
      </c>
      <c r="G193" s="40">
        <v>8853500.8800000008</v>
      </c>
      <c r="H193" s="40">
        <v>71700132.197500005</v>
      </c>
      <c r="I193" s="40">
        <v>5028301.9244999997</v>
      </c>
      <c r="J193" s="40">
        <v>5316873.3092999998</v>
      </c>
      <c r="K193" s="40">
        <f t="shared" si="51"/>
        <v>2658436.6546499999</v>
      </c>
      <c r="L193" s="40">
        <f t="shared" si="44"/>
        <v>2658436.6546499999</v>
      </c>
      <c r="M193" s="40">
        <v>96157414.760800004</v>
      </c>
      <c r="N193" s="41">
        <f t="shared" si="42"/>
        <v>281073263.53074998</v>
      </c>
      <c r="O193" s="44"/>
      <c r="P193" s="161"/>
      <c r="Q193" s="47">
        <v>10</v>
      </c>
      <c r="R193" s="161"/>
      <c r="S193" s="40" t="s">
        <v>510</v>
      </c>
      <c r="T193" s="40">
        <v>101959993.0025</v>
      </c>
      <c r="U193" s="40">
        <v>0</v>
      </c>
      <c r="V193" s="40">
        <v>9337454.6999999993</v>
      </c>
      <c r="W193" s="40">
        <v>75619435.201499999</v>
      </c>
      <c r="X193" s="40">
        <v>7551502.3055999996</v>
      </c>
      <c r="Y193" s="40">
        <v>5607506.4861000003</v>
      </c>
      <c r="Z193" s="40">
        <v>0</v>
      </c>
      <c r="AA193" s="40">
        <f t="shared" si="41"/>
        <v>5607506.4861000003</v>
      </c>
      <c r="AB193" s="40">
        <v>126042580.28929999</v>
      </c>
      <c r="AC193" s="45">
        <f t="shared" si="38"/>
        <v>326118471.98499995</v>
      </c>
    </row>
    <row r="194" spans="1:29" ht="24.9" customHeight="1">
      <c r="A194" s="159"/>
      <c r="B194" s="161"/>
      <c r="C194" s="36">
        <v>12</v>
      </c>
      <c r="D194" s="40" t="s">
        <v>511</v>
      </c>
      <c r="E194" s="40">
        <v>83428985.7377</v>
      </c>
      <c r="F194" s="40">
        <v>0</v>
      </c>
      <c r="G194" s="40">
        <v>7640392.5899999999</v>
      </c>
      <c r="H194" s="40">
        <v>61875767.103600003</v>
      </c>
      <c r="I194" s="40">
        <v>4526902.0407999996</v>
      </c>
      <c r="J194" s="40">
        <v>4588354.3651999999</v>
      </c>
      <c r="K194" s="40">
        <f t="shared" si="51"/>
        <v>2294177.1825999999</v>
      </c>
      <c r="L194" s="40">
        <f t="shared" si="44"/>
        <v>2294177.1825999999</v>
      </c>
      <c r="M194" s="40">
        <v>85537440.428000003</v>
      </c>
      <c r="N194" s="41">
        <f t="shared" si="42"/>
        <v>245303665.08270001</v>
      </c>
      <c r="O194" s="44"/>
      <c r="P194" s="161"/>
      <c r="Q194" s="47">
        <v>11</v>
      </c>
      <c r="R194" s="161"/>
      <c r="S194" s="40" t="s">
        <v>512</v>
      </c>
      <c r="T194" s="40">
        <v>78662179.219999999</v>
      </c>
      <c r="U194" s="40">
        <v>0</v>
      </c>
      <c r="V194" s="40">
        <v>7203850.3899999997</v>
      </c>
      <c r="W194" s="40">
        <v>58340427.349600002</v>
      </c>
      <c r="X194" s="40">
        <v>6296495.2858999996</v>
      </c>
      <c r="Y194" s="40">
        <v>4326193.7071000002</v>
      </c>
      <c r="Z194" s="40">
        <v>0</v>
      </c>
      <c r="AA194" s="40">
        <f t="shared" si="41"/>
        <v>4326193.7071000002</v>
      </c>
      <c r="AB194" s="40">
        <v>99460718.6426</v>
      </c>
      <c r="AC194" s="45">
        <f t="shared" si="38"/>
        <v>254289864.5952</v>
      </c>
    </row>
    <row r="195" spans="1:29" ht="24.9" customHeight="1">
      <c r="A195" s="159"/>
      <c r="B195" s="161"/>
      <c r="C195" s="36">
        <v>13</v>
      </c>
      <c r="D195" s="40" t="s">
        <v>513</v>
      </c>
      <c r="E195" s="40">
        <v>91951348.289399996</v>
      </c>
      <c r="F195" s="40">
        <v>0</v>
      </c>
      <c r="G195" s="40">
        <v>8420867.0899999999</v>
      </c>
      <c r="H195" s="40">
        <v>68196444.692599997</v>
      </c>
      <c r="I195" s="40">
        <v>5125203.2138999999</v>
      </c>
      <c r="J195" s="40">
        <v>5057059.7994999997</v>
      </c>
      <c r="K195" s="40">
        <f t="shared" si="51"/>
        <v>2528529.8997499999</v>
      </c>
      <c r="L195" s="40">
        <f t="shared" si="44"/>
        <v>2528529.8997499999</v>
      </c>
      <c r="M195" s="40">
        <v>98209846.842899993</v>
      </c>
      <c r="N195" s="41">
        <f t="shared" si="42"/>
        <v>274432240.02855003</v>
      </c>
      <c r="O195" s="44"/>
      <c r="P195" s="161"/>
      <c r="Q195" s="47">
        <v>12</v>
      </c>
      <c r="R195" s="161"/>
      <c r="S195" s="40" t="s">
        <v>514</v>
      </c>
      <c r="T195" s="40">
        <v>71067838.003900006</v>
      </c>
      <c r="U195" s="40">
        <v>0</v>
      </c>
      <c r="V195" s="40">
        <v>6508363.71</v>
      </c>
      <c r="W195" s="40">
        <v>52708024.123800002</v>
      </c>
      <c r="X195" s="40">
        <v>5956536.5526000001</v>
      </c>
      <c r="Y195" s="40">
        <v>3908526.7738000001</v>
      </c>
      <c r="Z195" s="40">
        <v>0</v>
      </c>
      <c r="AA195" s="40">
        <f t="shared" si="41"/>
        <v>3908526.7738000001</v>
      </c>
      <c r="AB195" s="40">
        <v>92260172.4542</v>
      </c>
      <c r="AC195" s="45">
        <f t="shared" si="38"/>
        <v>232409461.61829999</v>
      </c>
    </row>
    <row r="196" spans="1:29" ht="24.9" customHeight="1">
      <c r="A196" s="159"/>
      <c r="B196" s="161"/>
      <c r="C196" s="36">
        <v>14</v>
      </c>
      <c r="D196" s="40" t="s">
        <v>515</v>
      </c>
      <c r="E196" s="40">
        <v>87053690.172299996</v>
      </c>
      <c r="F196" s="40">
        <v>0</v>
      </c>
      <c r="G196" s="40">
        <v>7972341.5499999998</v>
      </c>
      <c r="H196" s="40">
        <v>64564057.814999998</v>
      </c>
      <c r="I196" s="40">
        <v>5006371.2778000003</v>
      </c>
      <c r="J196" s="40">
        <v>4787702.6897</v>
      </c>
      <c r="K196" s="40">
        <f t="shared" si="51"/>
        <v>2393851.34485</v>
      </c>
      <c r="L196" s="40">
        <f t="shared" si="44"/>
        <v>2393851.34485</v>
      </c>
      <c r="M196" s="40">
        <v>95692909.458000004</v>
      </c>
      <c r="N196" s="41">
        <f t="shared" si="42"/>
        <v>262683221.61794999</v>
      </c>
      <c r="O196" s="44"/>
      <c r="P196" s="161"/>
      <c r="Q196" s="47">
        <v>13</v>
      </c>
      <c r="R196" s="161"/>
      <c r="S196" s="40" t="s">
        <v>516</v>
      </c>
      <c r="T196" s="40">
        <v>64085990.0189</v>
      </c>
      <c r="U196" s="40">
        <v>0</v>
      </c>
      <c r="V196" s="40">
        <v>5868968.9100000001</v>
      </c>
      <c r="W196" s="40">
        <v>47529881.347099997</v>
      </c>
      <c r="X196" s="40">
        <v>5464363.5285999998</v>
      </c>
      <c r="Y196" s="40">
        <v>3524545.2110000001</v>
      </c>
      <c r="Z196" s="40">
        <v>0</v>
      </c>
      <c r="AA196" s="40">
        <f t="shared" si="41"/>
        <v>3524545.2110000001</v>
      </c>
      <c r="AB196" s="40">
        <v>81835628.986499995</v>
      </c>
      <c r="AC196" s="45">
        <f t="shared" si="38"/>
        <v>208309378.00209999</v>
      </c>
    </row>
    <row r="197" spans="1:29" ht="24.9" customHeight="1">
      <c r="A197" s="159"/>
      <c r="B197" s="161"/>
      <c r="C197" s="36">
        <v>15</v>
      </c>
      <c r="D197" s="40" t="s">
        <v>517</v>
      </c>
      <c r="E197" s="40">
        <v>98744582.491600007</v>
      </c>
      <c r="F197" s="40">
        <v>0</v>
      </c>
      <c r="G197" s="40">
        <v>9042988.7100000009</v>
      </c>
      <c r="H197" s="40">
        <v>73234700.565599993</v>
      </c>
      <c r="I197" s="40">
        <v>5317830.7648999998</v>
      </c>
      <c r="J197" s="40">
        <v>5430668.1517000003</v>
      </c>
      <c r="K197" s="40">
        <f t="shared" si="51"/>
        <v>2715334.0758500001</v>
      </c>
      <c r="L197" s="40">
        <f t="shared" si="44"/>
        <v>2715334.0758500001</v>
      </c>
      <c r="M197" s="40">
        <v>102289823.1516</v>
      </c>
      <c r="N197" s="41">
        <f t="shared" si="42"/>
        <v>291345259.75955003</v>
      </c>
      <c r="O197" s="44"/>
      <c r="P197" s="161"/>
      <c r="Q197" s="47">
        <v>14</v>
      </c>
      <c r="R197" s="161"/>
      <c r="S197" s="40" t="s">
        <v>518</v>
      </c>
      <c r="T197" s="40">
        <v>73674984.079600006</v>
      </c>
      <c r="U197" s="40">
        <v>0</v>
      </c>
      <c r="V197" s="40">
        <v>6747125.0800000001</v>
      </c>
      <c r="W197" s="40">
        <v>54641634.630500004</v>
      </c>
      <c r="X197" s="40">
        <v>5604817.9073999999</v>
      </c>
      <c r="Y197" s="40">
        <v>4051912.3113000002</v>
      </c>
      <c r="Z197" s="40">
        <v>0</v>
      </c>
      <c r="AA197" s="40">
        <f t="shared" si="41"/>
        <v>4051912.3113000002</v>
      </c>
      <c r="AB197" s="40">
        <v>84810543.711999997</v>
      </c>
      <c r="AC197" s="45">
        <f t="shared" si="38"/>
        <v>229531017.72080004</v>
      </c>
    </row>
    <row r="198" spans="1:29" ht="24.9" customHeight="1">
      <c r="A198" s="159"/>
      <c r="B198" s="161"/>
      <c r="C198" s="36">
        <v>16</v>
      </c>
      <c r="D198" s="40" t="s">
        <v>519</v>
      </c>
      <c r="E198" s="40">
        <v>92802967.980299994</v>
      </c>
      <c r="F198" s="40">
        <v>0</v>
      </c>
      <c r="G198" s="40">
        <v>8498858.0700000003</v>
      </c>
      <c r="H198" s="40">
        <v>68828055.171599999</v>
      </c>
      <c r="I198" s="40">
        <v>5119973.3759000003</v>
      </c>
      <c r="J198" s="40">
        <v>5103896.4346000003</v>
      </c>
      <c r="K198" s="40">
        <f t="shared" si="51"/>
        <v>2551948.2173000001</v>
      </c>
      <c r="L198" s="40">
        <f t="shared" si="44"/>
        <v>2551948.2173000001</v>
      </c>
      <c r="M198" s="40">
        <v>98099075.486100003</v>
      </c>
      <c r="N198" s="41">
        <f t="shared" si="42"/>
        <v>275900878.30120003</v>
      </c>
      <c r="O198" s="44"/>
      <c r="P198" s="161"/>
      <c r="Q198" s="47">
        <v>15</v>
      </c>
      <c r="R198" s="161"/>
      <c r="S198" s="40" t="s">
        <v>520</v>
      </c>
      <c r="T198" s="40">
        <v>77168514.669400007</v>
      </c>
      <c r="U198" s="40">
        <v>0</v>
      </c>
      <c r="V198" s="40">
        <v>7067061.2000000002</v>
      </c>
      <c r="W198" s="40">
        <v>57232639.222400002</v>
      </c>
      <c r="X198" s="40">
        <v>6261764.5384</v>
      </c>
      <c r="Y198" s="40">
        <v>4244046.4567999998</v>
      </c>
      <c r="Z198" s="40">
        <v>0</v>
      </c>
      <c r="AA198" s="40">
        <f t="shared" si="41"/>
        <v>4244046.4567999998</v>
      </c>
      <c r="AB198" s="40">
        <v>98725098.914199993</v>
      </c>
      <c r="AC198" s="45">
        <f t="shared" si="38"/>
        <v>250699125.00120002</v>
      </c>
    </row>
    <row r="199" spans="1:29" ht="24.9" customHeight="1">
      <c r="A199" s="159"/>
      <c r="B199" s="161"/>
      <c r="C199" s="36">
        <v>17</v>
      </c>
      <c r="D199" s="40" t="s">
        <v>521</v>
      </c>
      <c r="E199" s="40">
        <v>93168818.311499998</v>
      </c>
      <c r="F199" s="40">
        <v>0</v>
      </c>
      <c r="G199" s="40">
        <v>8532362.5</v>
      </c>
      <c r="H199" s="40">
        <v>69099390.963300005</v>
      </c>
      <c r="I199" s="40">
        <v>5356414.0632999996</v>
      </c>
      <c r="J199" s="40">
        <v>5124017.1481999997</v>
      </c>
      <c r="K199" s="40">
        <f t="shared" si="51"/>
        <v>2562008.5740999999</v>
      </c>
      <c r="L199" s="40">
        <f t="shared" si="44"/>
        <v>2562008.5740999999</v>
      </c>
      <c r="M199" s="40">
        <v>103107042.40629999</v>
      </c>
      <c r="N199" s="41">
        <f t="shared" si="42"/>
        <v>281826036.81849998</v>
      </c>
      <c r="O199" s="44"/>
      <c r="P199" s="161"/>
      <c r="Q199" s="47">
        <v>16</v>
      </c>
      <c r="R199" s="161"/>
      <c r="S199" s="40" t="s">
        <v>522</v>
      </c>
      <c r="T199" s="40">
        <v>93567056.154100001</v>
      </c>
      <c r="U199" s="40">
        <v>0</v>
      </c>
      <c r="V199" s="40">
        <v>8568832.9600000009</v>
      </c>
      <c r="W199" s="40">
        <v>69394747.208800003</v>
      </c>
      <c r="X199" s="40">
        <v>7017105.3224999998</v>
      </c>
      <c r="Y199" s="40">
        <v>5145919.0909000002</v>
      </c>
      <c r="Z199" s="40">
        <v>0</v>
      </c>
      <c r="AA199" s="40">
        <f t="shared" si="41"/>
        <v>5145919.0909000002</v>
      </c>
      <c r="AB199" s="40">
        <v>114723706.0148</v>
      </c>
      <c r="AC199" s="45">
        <f t="shared" si="38"/>
        <v>298417366.7511</v>
      </c>
    </row>
    <row r="200" spans="1:29" ht="24.9" customHeight="1">
      <c r="A200" s="159"/>
      <c r="B200" s="162"/>
      <c r="C200" s="36">
        <v>18</v>
      </c>
      <c r="D200" s="40" t="s">
        <v>523</v>
      </c>
      <c r="E200" s="40">
        <v>102745504.4868</v>
      </c>
      <c r="F200" s="40">
        <v>0</v>
      </c>
      <c r="G200" s="40">
        <v>9409391.5199999996</v>
      </c>
      <c r="H200" s="40">
        <v>76202016.006200001</v>
      </c>
      <c r="I200" s="40">
        <v>5495038.4802999999</v>
      </c>
      <c r="J200" s="40">
        <v>5650707.3647999996</v>
      </c>
      <c r="K200" s="40">
        <f t="shared" si="51"/>
        <v>2825353.6823999998</v>
      </c>
      <c r="L200" s="40">
        <f t="shared" si="44"/>
        <v>2825353.6823999998</v>
      </c>
      <c r="M200" s="40">
        <v>106043197.35690001</v>
      </c>
      <c r="N200" s="41">
        <f t="shared" si="42"/>
        <v>302720501.53260005</v>
      </c>
      <c r="O200" s="44"/>
      <c r="P200" s="161"/>
      <c r="Q200" s="47">
        <v>17</v>
      </c>
      <c r="R200" s="161"/>
      <c r="S200" s="40" t="s">
        <v>524</v>
      </c>
      <c r="T200" s="40">
        <v>78547675.027700007</v>
      </c>
      <c r="U200" s="40">
        <v>0</v>
      </c>
      <c r="V200" s="40">
        <v>7193364.1399999997</v>
      </c>
      <c r="W200" s="40">
        <v>58255504.409699999</v>
      </c>
      <c r="X200" s="40">
        <v>5867099.5806999998</v>
      </c>
      <c r="Y200" s="40">
        <v>4319896.3031000001</v>
      </c>
      <c r="Z200" s="40">
        <v>0</v>
      </c>
      <c r="AA200" s="40">
        <f t="shared" si="41"/>
        <v>4319896.3031000001</v>
      </c>
      <c r="AB200" s="40">
        <v>90365839.453999996</v>
      </c>
      <c r="AC200" s="45">
        <f t="shared" ref="AC200:AC263" si="54">T200+U200+V200+W200+X200+AA200+AB200</f>
        <v>244549378.9152</v>
      </c>
    </row>
    <row r="201" spans="1:29" ht="24.9" customHeight="1">
      <c r="A201" s="36"/>
      <c r="B201" s="154" t="s">
        <v>525</v>
      </c>
      <c r="C201" s="155"/>
      <c r="D201" s="41"/>
      <c r="E201" s="41">
        <f>SUM(E183:E200)</f>
        <v>1645849708.1698003</v>
      </c>
      <c r="F201" s="41">
        <f t="shared" ref="F201:N201" si="55">SUM(F183:F200)</f>
        <v>0</v>
      </c>
      <c r="G201" s="41">
        <f t="shared" si="55"/>
        <v>150726247.03999999</v>
      </c>
      <c r="H201" s="41">
        <f t="shared" si="55"/>
        <v>1220657452.9202001</v>
      </c>
      <c r="I201" s="41">
        <f t="shared" si="55"/>
        <v>90182661.262699991</v>
      </c>
      <c r="J201" s="41">
        <f t="shared" si="55"/>
        <v>90517002.242500022</v>
      </c>
      <c r="K201" s="41">
        <f t="shared" si="55"/>
        <v>45258501.121250011</v>
      </c>
      <c r="L201" s="41">
        <f t="shared" si="55"/>
        <v>45258501.121250011</v>
      </c>
      <c r="M201" s="41">
        <f t="shared" si="55"/>
        <v>1723912193.8842001</v>
      </c>
      <c r="N201" s="41">
        <f t="shared" si="55"/>
        <v>4876586764.3981504</v>
      </c>
      <c r="O201" s="44"/>
      <c r="P201" s="161"/>
      <c r="Q201" s="47">
        <v>18</v>
      </c>
      <c r="R201" s="161"/>
      <c r="S201" s="40" t="s">
        <v>526</v>
      </c>
      <c r="T201" s="40">
        <v>73001892.839499995</v>
      </c>
      <c r="U201" s="40">
        <v>0</v>
      </c>
      <c r="V201" s="40">
        <v>6685483.6600000001</v>
      </c>
      <c r="W201" s="40">
        <v>54142431.1888</v>
      </c>
      <c r="X201" s="40">
        <v>6037324.5475000003</v>
      </c>
      <c r="Y201" s="40">
        <v>4014894.2308999998</v>
      </c>
      <c r="Z201" s="40">
        <v>0</v>
      </c>
      <c r="AA201" s="40">
        <f t="shared" si="41"/>
        <v>4014894.2308999998</v>
      </c>
      <c r="AB201" s="40">
        <v>93971314.518000007</v>
      </c>
      <c r="AC201" s="45">
        <f t="shared" si="54"/>
        <v>237853340.98469999</v>
      </c>
    </row>
    <row r="202" spans="1:29" ht="24.9" customHeight="1">
      <c r="A202" s="159">
        <v>10</v>
      </c>
      <c r="B202" s="160" t="s">
        <v>527</v>
      </c>
      <c r="C202" s="36">
        <v>1</v>
      </c>
      <c r="D202" s="40" t="s">
        <v>528</v>
      </c>
      <c r="E202" s="40">
        <v>71948688.900299996</v>
      </c>
      <c r="F202" s="40">
        <v>0</v>
      </c>
      <c r="G202" s="40">
        <v>6589031.6699999999</v>
      </c>
      <c r="H202" s="40">
        <v>53361314.157700002</v>
      </c>
      <c r="I202" s="40">
        <v>5556732.4188000001</v>
      </c>
      <c r="J202" s="40">
        <v>3956971.0416999999</v>
      </c>
      <c r="K202" s="40">
        <f t="shared" si="51"/>
        <v>1978485.52085</v>
      </c>
      <c r="L202" s="40">
        <f t="shared" ref="L202:L226" si="56">J202-K202</f>
        <v>1978485.52085</v>
      </c>
      <c r="M202" s="54">
        <v>93703311.780100003</v>
      </c>
      <c r="N202" s="41">
        <f t="shared" si="42"/>
        <v>233137564.44775</v>
      </c>
      <c r="O202" s="44"/>
      <c r="P202" s="161"/>
      <c r="Q202" s="47">
        <v>19</v>
      </c>
      <c r="R202" s="161"/>
      <c r="S202" s="40" t="s">
        <v>529</v>
      </c>
      <c r="T202" s="40">
        <v>69340278.408199996</v>
      </c>
      <c r="U202" s="40">
        <v>0</v>
      </c>
      <c r="V202" s="40">
        <v>6350154.5</v>
      </c>
      <c r="W202" s="40">
        <v>51426765.886600003</v>
      </c>
      <c r="X202" s="40">
        <v>5515419.4610000001</v>
      </c>
      <c r="Y202" s="40">
        <v>3813515.9687999999</v>
      </c>
      <c r="Z202" s="40">
        <v>0</v>
      </c>
      <c r="AA202" s="40">
        <f t="shared" si="41"/>
        <v>3813515.9687999999</v>
      </c>
      <c r="AB202" s="40">
        <v>82917026.707200006</v>
      </c>
      <c r="AC202" s="45">
        <f t="shared" si="54"/>
        <v>219363160.93180001</v>
      </c>
    </row>
    <row r="203" spans="1:29" ht="24.9" customHeight="1">
      <c r="A203" s="159"/>
      <c r="B203" s="161"/>
      <c r="C203" s="36">
        <v>2</v>
      </c>
      <c r="D203" s="40" t="s">
        <v>530</v>
      </c>
      <c r="E203" s="40">
        <v>78421216.187600002</v>
      </c>
      <c r="F203" s="40">
        <v>0</v>
      </c>
      <c r="G203" s="40">
        <v>7181783.0899999999</v>
      </c>
      <c r="H203" s="40">
        <v>58161715.210900001</v>
      </c>
      <c r="I203" s="40">
        <v>5902431.4530999996</v>
      </c>
      <c r="J203" s="40">
        <v>4312941.4319000002</v>
      </c>
      <c r="K203" s="40">
        <f t="shared" si="51"/>
        <v>2156470.7159500001</v>
      </c>
      <c r="L203" s="40">
        <f t="shared" si="56"/>
        <v>2156470.7159500001</v>
      </c>
      <c r="M203" s="54">
        <v>101025441.2626</v>
      </c>
      <c r="N203" s="41">
        <f t="shared" si="42"/>
        <v>252849057.92015001</v>
      </c>
      <c r="O203" s="44"/>
      <c r="P203" s="162"/>
      <c r="Q203" s="47">
        <v>20</v>
      </c>
      <c r="R203" s="162"/>
      <c r="S203" s="40" t="s">
        <v>531</v>
      </c>
      <c r="T203" s="40">
        <v>94048333.170200005</v>
      </c>
      <c r="U203" s="40">
        <v>0</v>
      </c>
      <c r="V203" s="40">
        <v>8612908.1099999994</v>
      </c>
      <c r="W203" s="40">
        <v>69751690.114299998</v>
      </c>
      <c r="X203" s="40">
        <v>7253661.5864000004</v>
      </c>
      <c r="Y203" s="40">
        <v>5172387.9385000002</v>
      </c>
      <c r="Z203" s="40">
        <v>0</v>
      </c>
      <c r="AA203" s="40">
        <f t="shared" si="41"/>
        <v>5172387.9385000002</v>
      </c>
      <c r="AB203" s="40">
        <v>119734120.9207</v>
      </c>
      <c r="AC203" s="45">
        <f t="shared" si="54"/>
        <v>304573101.84009999</v>
      </c>
    </row>
    <row r="204" spans="1:29" ht="24.9" customHeight="1">
      <c r="A204" s="159"/>
      <c r="B204" s="161"/>
      <c r="C204" s="36">
        <v>3</v>
      </c>
      <c r="D204" s="40" t="s">
        <v>532</v>
      </c>
      <c r="E204" s="40">
        <v>67037216.657899998</v>
      </c>
      <c r="F204" s="40">
        <v>0</v>
      </c>
      <c r="G204" s="40">
        <v>6139241.04</v>
      </c>
      <c r="H204" s="40">
        <v>49718681.924800001</v>
      </c>
      <c r="I204" s="40">
        <v>5382722.3207</v>
      </c>
      <c r="J204" s="40">
        <v>3686854.1874000002</v>
      </c>
      <c r="K204" s="40">
        <f t="shared" si="51"/>
        <v>1843427.0937000001</v>
      </c>
      <c r="L204" s="40">
        <f t="shared" si="56"/>
        <v>1843427.0937000001</v>
      </c>
      <c r="M204" s="54">
        <v>90017665.181600004</v>
      </c>
      <c r="N204" s="41">
        <f t="shared" si="42"/>
        <v>220138954.21870002</v>
      </c>
      <c r="O204" s="44"/>
      <c r="P204" s="36"/>
      <c r="Q204" s="155" t="s">
        <v>533</v>
      </c>
      <c r="R204" s="156"/>
      <c r="S204" s="41"/>
      <c r="T204" s="41">
        <f>SUM(T184:T203)</f>
        <v>1710966868.4159</v>
      </c>
      <c r="U204" s="41">
        <f t="shared" ref="U204:Z204" si="57">SUM(U184:U203)</f>
        <v>0</v>
      </c>
      <c r="V204" s="41">
        <f t="shared" si="57"/>
        <v>156689650.11000001</v>
      </c>
      <c r="W204" s="41">
        <f t="shared" si="57"/>
        <v>1268952109.8215001</v>
      </c>
      <c r="X204" s="41">
        <f t="shared" si="57"/>
        <v>132165818.16019997</v>
      </c>
      <c r="Y204" s="41">
        <f t="shared" si="57"/>
        <v>94098258.847000018</v>
      </c>
      <c r="Z204" s="41">
        <f t="shared" si="57"/>
        <v>0</v>
      </c>
      <c r="AA204" s="41">
        <f t="shared" si="41"/>
        <v>94098258.847000018</v>
      </c>
      <c r="AB204" s="41">
        <f>SUM(AB184:AB203)</f>
        <v>2121295037.8976002</v>
      </c>
      <c r="AC204" s="41">
        <f>SUM(AC184:AC203)</f>
        <v>5484167743.2522011</v>
      </c>
    </row>
    <row r="205" spans="1:29" ht="33.75" customHeight="1">
      <c r="A205" s="159"/>
      <c r="B205" s="161"/>
      <c r="C205" s="36">
        <v>4</v>
      </c>
      <c r="D205" s="40" t="s">
        <v>534</v>
      </c>
      <c r="E205" s="40">
        <v>96344601.980499998</v>
      </c>
      <c r="F205" s="40">
        <v>0</v>
      </c>
      <c r="G205" s="40">
        <v>8823199.4700000007</v>
      </c>
      <c r="H205" s="40">
        <v>71454736.038299993</v>
      </c>
      <c r="I205" s="40">
        <v>6567593.6491999999</v>
      </c>
      <c r="J205" s="40">
        <v>5298676.1206</v>
      </c>
      <c r="K205" s="40">
        <f t="shared" si="51"/>
        <v>2649338.0603</v>
      </c>
      <c r="L205" s="40">
        <f t="shared" si="56"/>
        <v>2649338.0603</v>
      </c>
      <c r="M205" s="54">
        <v>115114007.4543</v>
      </c>
      <c r="N205" s="41">
        <f t="shared" si="42"/>
        <v>300953476.65259999</v>
      </c>
      <c r="O205" s="44"/>
      <c r="P205" s="160">
        <v>28</v>
      </c>
      <c r="Q205" s="47">
        <v>1</v>
      </c>
      <c r="R205" s="166" t="s">
        <v>118</v>
      </c>
      <c r="S205" s="49" t="s">
        <v>535</v>
      </c>
      <c r="T205" s="40">
        <v>90655032.299899995</v>
      </c>
      <c r="U205" s="40">
        <v>0</v>
      </c>
      <c r="V205" s="40">
        <v>8302151</v>
      </c>
      <c r="W205" s="40">
        <v>67235021.686499998</v>
      </c>
      <c r="X205" s="40">
        <v>5493586.9764999999</v>
      </c>
      <c r="Y205" s="40">
        <v>4985766.1496000001</v>
      </c>
      <c r="Z205" s="40">
        <f t="shared" ref="Z205:Z222" si="58">Y205/2</f>
        <v>2492883.0748000001</v>
      </c>
      <c r="AA205" s="40">
        <f t="shared" si="41"/>
        <v>2492883.0748000001</v>
      </c>
      <c r="AB205" s="40">
        <v>104072006.4602</v>
      </c>
      <c r="AC205" s="45">
        <f t="shared" si="54"/>
        <v>278250681.49790001</v>
      </c>
    </row>
    <row r="206" spans="1:29" ht="24.9" customHeight="1">
      <c r="A206" s="159"/>
      <c r="B206" s="161"/>
      <c r="C206" s="36">
        <v>5</v>
      </c>
      <c r="D206" s="40" t="s">
        <v>536</v>
      </c>
      <c r="E206" s="40">
        <v>87658616.972100005</v>
      </c>
      <c r="F206" s="40">
        <v>0</v>
      </c>
      <c r="G206" s="40">
        <v>8027740.5</v>
      </c>
      <c r="H206" s="40">
        <v>65012706.560400002</v>
      </c>
      <c r="I206" s="40">
        <v>6482124.8048</v>
      </c>
      <c r="J206" s="40">
        <v>4820971.926</v>
      </c>
      <c r="K206" s="40">
        <f t="shared" si="51"/>
        <v>2410485.963</v>
      </c>
      <c r="L206" s="40">
        <f t="shared" si="56"/>
        <v>2410485.963</v>
      </c>
      <c r="M206" s="54">
        <v>113303721.96610001</v>
      </c>
      <c r="N206" s="41">
        <f t="shared" si="42"/>
        <v>282895396.76639998</v>
      </c>
      <c r="O206" s="44"/>
      <c r="P206" s="161"/>
      <c r="Q206" s="47">
        <v>2</v>
      </c>
      <c r="R206" s="167"/>
      <c r="S206" s="49" t="s">
        <v>537</v>
      </c>
      <c r="T206" s="40">
        <v>95898485.226400003</v>
      </c>
      <c r="U206" s="40">
        <v>0</v>
      </c>
      <c r="V206" s="40">
        <v>8782344.2799999993</v>
      </c>
      <c r="W206" s="40">
        <v>71123870.019400001</v>
      </c>
      <c r="X206" s="40">
        <v>5863268.1409</v>
      </c>
      <c r="Y206" s="40">
        <v>5274140.9874</v>
      </c>
      <c r="Z206" s="40">
        <f t="shared" si="58"/>
        <v>2637070.4937</v>
      </c>
      <c r="AA206" s="40">
        <f t="shared" si="41"/>
        <v>2637070.4937</v>
      </c>
      <c r="AB206" s="40">
        <v>111902092.9931</v>
      </c>
      <c r="AC206" s="45">
        <f t="shared" si="54"/>
        <v>296207131.15349996</v>
      </c>
    </row>
    <row r="207" spans="1:29" ht="24.9" customHeight="1">
      <c r="A207" s="159"/>
      <c r="B207" s="161"/>
      <c r="C207" s="36">
        <v>6</v>
      </c>
      <c r="D207" s="40" t="s">
        <v>538</v>
      </c>
      <c r="E207" s="40">
        <v>89792291.348000005</v>
      </c>
      <c r="F207" s="40">
        <v>0</v>
      </c>
      <c r="G207" s="40">
        <v>8223141.5300000003</v>
      </c>
      <c r="H207" s="40">
        <v>66595163.036200002</v>
      </c>
      <c r="I207" s="40">
        <v>6509092.6619999995</v>
      </c>
      <c r="J207" s="40">
        <v>4938317.8815000001</v>
      </c>
      <c r="K207" s="40">
        <f t="shared" si="51"/>
        <v>2469158.9407500001</v>
      </c>
      <c r="L207" s="40">
        <f t="shared" si="56"/>
        <v>2469158.9407500001</v>
      </c>
      <c r="M207" s="54">
        <v>113874918.64929999</v>
      </c>
      <c r="N207" s="41">
        <f t="shared" si="42"/>
        <v>287463766.16624999</v>
      </c>
      <c r="O207" s="44"/>
      <c r="P207" s="161"/>
      <c r="Q207" s="47">
        <v>3</v>
      </c>
      <c r="R207" s="167"/>
      <c r="S207" s="49" t="s">
        <v>539</v>
      </c>
      <c r="T207" s="40">
        <v>97632551.486599997</v>
      </c>
      <c r="U207" s="40">
        <v>0</v>
      </c>
      <c r="V207" s="40">
        <v>8941149.3699999992</v>
      </c>
      <c r="W207" s="40">
        <v>72409953.975799993</v>
      </c>
      <c r="X207" s="40">
        <v>6014422.9801000003</v>
      </c>
      <c r="Y207" s="40">
        <v>5369509.6438999996</v>
      </c>
      <c r="Z207" s="40">
        <f t="shared" si="58"/>
        <v>2684754.8219499998</v>
      </c>
      <c r="AA207" s="40">
        <f t="shared" si="41"/>
        <v>2684754.8219499998</v>
      </c>
      <c r="AB207" s="40">
        <v>115103650.40260001</v>
      </c>
      <c r="AC207" s="45">
        <f t="shared" si="54"/>
        <v>302786483.03705001</v>
      </c>
    </row>
    <row r="208" spans="1:29" ht="24.9" customHeight="1">
      <c r="A208" s="159"/>
      <c r="B208" s="161"/>
      <c r="C208" s="36">
        <v>7</v>
      </c>
      <c r="D208" s="40" t="s">
        <v>540</v>
      </c>
      <c r="E208" s="40">
        <v>95196397.621900007</v>
      </c>
      <c r="F208" s="40">
        <v>0</v>
      </c>
      <c r="G208" s="40">
        <v>8718047.3900000006</v>
      </c>
      <c r="H208" s="40">
        <v>70603161.194900006</v>
      </c>
      <c r="I208" s="40">
        <v>6317091.1506000003</v>
      </c>
      <c r="J208" s="40">
        <v>5235528.1845000004</v>
      </c>
      <c r="K208" s="40">
        <f t="shared" si="51"/>
        <v>2617764.0922500002</v>
      </c>
      <c r="L208" s="40">
        <f t="shared" si="56"/>
        <v>2617764.0922500002</v>
      </c>
      <c r="M208" s="54">
        <v>109808202.26360001</v>
      </c>
      <c r="N208" s="41">
        <f t="shared" si="42"/>
        <v>293260663.71324998</v>
      </c>
      <c r="O208" s="44"/>
      <c r="P208" s="161"/>
      <c r="Q208" s="47">
        <v>4</v>
      </c>
      <c r="R208" s="167"/>
      <c r="S208" s="49" t="s">
        <v>541</v>
      </c>
      <c r="T208" s="40">
        <v>72415738.580400005</v>
      </c>
      <c r="U208" s="40">
        <v>0</v>
      </c>
      <c r="V208" s="40">
        <v>6631803.8899999997</v>
      </c>
      <c r="W208" s="40">
        <v>53707705.246799998</v>
      </c>
      <c r="X208" s="40">
        <v>4598032.5981999999</v>
      </c>
      <c r="Y208" s="40">
        <v>3982657.4347999999</v>
      </c>
      <c r="Z208" s="40">
        <f t="shared" si="58"/>
        <v>1991328.7174</v>
      </c>
      <c r="AA208" s="40">
        <f t="shared" ref="AA208:AA271" si="59">Y208-Z208</f>
        <v>1991328.7174</v>
      </c>
      <c r="AB208" s="40">
        <v>85103584.604499996</v>
      </c>
      <c r="AC208" s="45">
        <f t="shared" si="54"/>
        <v>224448193.63730001</v>
      </c>
    </row>
    <row r="209" spans="1:29" ht="24.9" customHeight="1">
      <c r="A209" s="159"/>
      <c r="B209" s="161"/>
      <c r="C209" s="36">
        <v>8</v>
      </c>
      <c r="D209" s="40" t="s">
        <v>542</v>
      </c>
      <c r="E209" s="40">
        <v>89533604.668300003</v>
      </c>
      <c r="F209" s="40">
        <v>0</v>
      </c>
      <c r="G209" s="40">
        <v>8199451.1100000003</v>
      </c>
      <c r="H209" s="40">
        <v>66403306.014300004</v>
      </c>
      <c r="I209" s="40">
        <v>6114225.4452999998</v>
      </c>
      <c r="J209" s="40">
        <v>4924090.8503999999</v>
      </c>
      <c r="K209" s="40">
        <f t="shared" si="51"/>
        <v>2462045.4251999999</v>
      </c>
      <c r="L209" s="40">
        <f t="shared" si="56"/>
        <v>2462045.4251999999</v>
      </c>
      <c r="M209" s="54">
        <v>105511375.214</v>
      </c>
      <c r="N209" s="41">
        <f t="shared" si="42"/>
        <v>278224007.87709999</v>
      </c>
      <c r="O209" s="44"/>
      <c r="P209" s="161"/>
      <c r="Q209" s="47">
        <v>5</v>
      </c>
      <c r="R209" s="167"/>
      <c r="S209" s="40" t="s">
        <v>543</v>
      </c>
      <c r="T209" s="40">
        <v>75882930.125400007</v>
      </c>
      <c r="U209" s="40">
        <v>0</v>
      </c>
      <c r="V209" s="40">
        <v>6949327.8899999997</v>
      </c>
      <c r="W209" s="40">
        <v>56279175.277900003</v>
      </c>
      <c r="X209" s="40">
        <v>5071520.7496999996</v>
      </c>
      <c r="Y209" s="40">
        <v>4173343.0021000002</v>
      </c>
      <c r="Z209" s="40">
        <f t="shared" si="58"/>
        <v>2086671.5010500001</v>
      </c>
      <c r="AA209" s="40">
        <f t="shared" si="59"/>
        <v>2086671.5010500001</v>
      </c>
      <c r="AB209" s="40">
        <v>95132370.370100006</v>
      </c>
      <c r="AC209" s="45">
        <f t="shared" si="54"/>
        <v>241401995.91415</v>
      </c>
    </row>
    <row r="210" spans="1:29" ht="24.9" customHeight="1">
      <c r="A210" s="159"/>
      <c r="B210" s="161"/>
      <c r="C210" s="36">
        <v>9</v>
      </c>
      <c r="D210" s="40" t="s">
        <v>544</v>
      </c>
      <c r="E210" s="40">
        <v>84244523.934699997</v>
      </c>
      <c r="F210" s="40">
        <v>0</v>
      </c>
      <c r="G210" s="40">
        <v>7715079.25</v>
      </c>
      <c r="H210" s="40">
        <v>62480617.457400002</v>
      </c>
      <c r="I210" s="40">
        <v>5936632.4747000001</v>
      </c>
      <c r="J210" s="40">
        <v>4633206.6217</v>
      </c>
      <c r="K210" s="40">
        <f t="shared" si="51"/>
        <v>2316603.31085</v>
      </c>
      <c r="L210" s="40">
        <f t="shared" si="56"/>
        <v>2316603.31085</v>
      </c>
      <c r="M210" s="54">
        <v>101749841.0562</v>
      </c>
      <c r="N210" s="41">
        <f t="shared" si="42"/>
        <v>264443297.48385</v>
      </c>
      <c r="O210" s="44"/>
      <c r="P210" s="161"/>
      <c r="Q210" s="47">
        <v>6</v>
      </c>
      <c r="R210" s="167"/>
      <c r="S210" s="40" t="s">
        <v>545</v>
      </c>
      <c r="T210" s="40">
        <v>116614218.77500001</v>
      </c>
      <c r="U210" s="40">
        <v>0</v>
      </c>
      <c r="V210" s="40">
        <v>10679482.74</v>
      </c>
      <c r="W210" s="40">
        <v>86487857.644400001</v>
      </c>
      <c r="X210" s="40">
        <v>7206065.1670000004</v>
      </c>
      <c r="Y210" s="40">
        <v>6413446.7725999998</v>
      </c>
      <c r="Z210" s="40">
        <f t="shared" si="58"/>
        <v>3206723.3862999999</v>
      </c>
      <c r="AA210" s="40">
        <f t="shared" si="59"/>
        <v>3206723.3862999999</v>
      </c>
      <c r="AB210" s="40">
        <v>140343403.8425</v>
      </c>
      <c r="AC210" s="45">
        <f t="shared" si="54"/>
        <v>364537751.55519998</v>
      </c>
    </row>
    <row r="211" spans="1:29" ht="24.9" customHeight="1">
      <c r="A211" s="159"/>
      <c r="B211" s="161"/>
      <c r="C211" s="36">
        <v>10</v>
      </c>
      <c r="D211" s="40" t="s">
        <v>546</v>
      </c>
      <c r="E211" s="40">
        <v>94204180.762799993</v>
      </c>
      <c r="F211" s="40">
        <v>0</v>
      </c>
      <c r="G211" s="40">
        <v>8627180.5700000003</v>
      </c>
      <c r="H211" s="40">
        <v>69867275.7139</v>
      </c>
      <c r="I211" s="40">
        <v>6741401.4884000001</v>
      </c>
      <c r="J211" s="40">
        <v>5180959.1142999995</v>
      </c>
      <c r="K211" s="40">
        <f t="shared" si="51"/>
        <v>2590479.5571499998</v>
      </c>
      <c r="L211" s="40">
        <f t="shared" si="56"/>
        <v>2590479.5571499998</v>
      </c>
      <c r="M211" s="54">
        <v>118795370.0776</v>
      </c>
      <c r="N211" s="41">
        <f t="shared" si="42"/>
        <v>300825888.16984999</v>
      </c>
      <c r="O211" s="44"/>
      <c r="P211" s="161"/>
      <c r="Q211" s="47">
        <v>7</v>
      </c>
      <c r="R211" s="167"/>
      <c r="S211" s="40" t="s">
        <v>547</v>
      </c>
      <c r="T211" s="40">
        <v>82129245.144999996</v>
      </c>
      <c r="U211" s="40">
        <v>0</v>
      </c>
      <c r="V211" s="40">
        <v>7521362.8799999999</v>
      </c>
      <c r="W211" s="40">
        <v>60911804.213600002</v>
      </c>
      <c r="X211" s="40">
        <v>5046835.5290999999</v>
      </c>
      <c r="Y211" s="40">
        <v>4516872.3707999997</v>
      </c>
      <c r="Z211" s="40">
        <f t="shared" si="58"/>
        <v>2258436.1853999998</v>
      </c>
      <c r="AA211" s="40">
        <f t="shared" si="59"/>
        <v>2258436.1853999998</v>
      </c>
      <c r="AB211" s="40">
        <v>94609521.406200007</v>
      </c>
      <c r="AC211" s="45">
        <f t="shared" si="54"/>
        <v>252477205.35930002</v>
      </c>
    </row>
    <row r="212" spans="1:29" ht="24.9" customHeight="1">
      <c r="A212" s="159"/>
      <c r="B212" s="161"/>
      <c r="C212" s="36">
        <v>11</v>
      </c>
      <c r="D212" s="40" t="s">
        <v>548</v>
      </c>
      <c r="E212" s="40">
        <v>79160546.607299998</v>
      </c>
      <c r="F212" s="40">
        <v>0</v>
      </c>
      <c r="G212" s="40">
        <v>7249490.6699999999</v>
      </c>
      <c r="H212" s="40">
        <v>58710045.4639</v>
      </c>
      <c r="I212" s="40">
        <v>5541900.0974000003</v>
      </c>
      <c r="J212" s="40">
        <v>4353602.4820999997</v>
      </c>
      <c r="K212" s="40">
        <f t="shared" si="51"/>
        <v>2176801.2410499998</v>
      </c>
      <c r="L212" s="40">
        <f t="shared" si="56"/>
        <v>2176801.2410499998</v>
      </c>
      <c r="M212" s="54">
        <v>93389153.604300007</v>
      </c>
      <c r="N212" s="41">
        <f t="shared" si="42"/>
        <v>246227937.68395001</v>
      </c>
      <c r="O212" s="44"/>
      <c r="P212" s="161"/>
      <c r="Q212" s="47">
        <v>8</v>
      </c>
      <c r="R212" s="167"/>
      <c r="S212" s="40" t="s">
        <v>549</v>
      </c>
      <c r="T212" s="40">
        <v>82745590.626499996</v>
      </c>
      <c r="U212" s="40">
        <v>0</v>
      </c>
      <c r="V212" s="40">
        <v>7577807.54</v>
      </c>
      <c r="W212" s="40">
        <v>61368921.714500003</v>
      </c>
      <c r="X212" s="40">
        <v>5502428.5811000001</v>
      </c>
      <c r="Y212" s="40">
        <v>4550769.6002000002</v>
      </c>
      <c r="Z212" s="40">
        <f t="shared" si="58"/>
        <v>2275384.8001000001</v>
      </c>
      <c r="AA212" s="40">
        <f t="shared" si="59"/>
        <v>2275384.8001000001</v>
      </c>
      <c r="AB212" s="40">
        <v>104259277.37279999</v>
      </c>
      <c r="AC212" s="45">
        <f t="shared" si="54"/>
        <v>263729410.63499999</v>
      </c>
    </row>
    <row r="213" spans="1:29" ht="24.9" customHeight="1">
      <c r="A213" s="159"/>
      <c r="B213" s="161"/>
      <c r="C213" s="36">
        <v>12</v>
      </c>
      <c r="D213" s="40" t="s">
        <v>550</v>
      </c>
      <c r="E213" s="40">
        <v>81642131.962899998</v>
      </c>
      <c r="F213" s="40">
        <v>0</v>
      </c>
      <c r="G213" s="40">
        <v>7476753.25</v>
      </c>
      <c r="H213" s="40">
        <v>60550532.869499996</v>
      </c>
      <c r="I213" s="40">
        <v>5986426.6967000002</v>
      </c>
      <c r="J213" s="40">
        <v>4490082.5449999999</v>
      </c>
      <c r="K213" s="40">
        <f t="shared" si="51"/>
        <v>2245041.2725</v>
      </c>
      <c r="L213" s="40">
        <f t="shared" si="56"/>
        <v>2245041.2725</v>
      </c>
      <c r="M213" s="54">
        <v>102804514.932</v>
      </c>
      <c r="N213" s="41">
        <f t="shared" si="42"/>
        <v>260705400.98359999</v>
      </c>
      <c r="O213" s="44"/>
      <c r="P213" s="161"/>
      <c r="Q213" s="47">
        <v>9</v>
      </c>
      <c r="R213" s="167"/>
      <c r="S213" s="40" t="s">
        <v>551</v>
      </c>
      <c r="T213" s="40">
        <v>99480404.898000002</v>
      </c>
      <c r="U213" s="40">
        <v>0</v>
      </c>
      <c r="V213" s="40">
        <v>9110375.0299999993</v>
      </c>
      <c r="W213" s="40">
        <v>73780429.072799996</v>
      </c>
      <c r="X213" s="40">
        <v>6053709.3690999998</v>
      </c>
      <c r="Y213" s="40">
        <v>5471136.2691000002</v>
      </c>
      <c r="Z213" s="40">
        <f t="shared" si="58"/>
        <v>2735568.1345500001</v>
      </c>
      <c r="AA213" s="40">
        <f t="shared" si="59"/>
        <v>2735568.1345500001</v>
      </c>
      <c r="AB213" s="40">
        <v>115935761.57080001</v>
      </c>
      <c r="AC213" s="45">
        <f t="shared" si="54"/>
        <v>307096248.07525003</v>
      </c>
    </row>
    <row r="214" spans="1:29" ht="24.9" customHeight="1">
      <c r="A214" s="159"/>
      <c r="B214" s="161"/>
      <c r="C214" s="36">
        <v>13</v>
      </c>
      <c r="D214" s="40" t="s">
        <v>552</v>
      </c>
      <c r="E214" s="40">
        <v>74782430.959299996</v>
      </c>
      <c r="F214" s="40">
        <v>0</v>
      </c>
      <c r="G214" s="40">
        <v>6848544.6200000001</v>
      </c>
      <c r="H214" s="40">
        <v>55462981.3675</v>
      </c>
      <c r="I214" s="40">
        <v>5800579.6354999999</v>
      </c>
      <c r="J214" s="40">
        <v>4112818.7097999998</v>
      </c>
      <c r="K214" s="40">
        <f t="shared" si="51"/>
        <v>2056409.3548999999</v>
      </c>
      <c r="L214" s="40">
        <f t="shared" si="56"/>
        <v>2056409.3548999999</v>
      </c>
      <c r="M214" s="54">
        <v>98868153.789299995</v>
      </c>
      <c r="N214" s="41">
        <f t="shared" si="42"/>
        <v>243819099.72650003</v>
      </c>
      <c r="O214" s="44"/>
      <c r="P214" s="161"/>
      <c r="Q214" s="47">
        <v>10</v>
      </c>
      <c r="R214" s="167"/>
      <c r="S214" s="40" t="s">
        <v>553</v>
      </c>
      <c r="T214" s="40">
        <v>107948447.1577</v>
      </c>
      <c r="U214" s="40">
        <v>0</v>
      </c>
      <c r="V214" s="40">
        <v>9885874.9000000004</v>
      </c>
      <c r="W214" s="40">
        <v>80060819.587699994</v>
      </c>
      <c r="X214" s="40">
        <v>6603179.4581000004</v>
      </c>
      <c r="Y214" s="40">
        <v>5936854.2522999998</v>
      </c>
      <c r="Z214" s="40">
        <f t="shared" si="58"/>
        <v>2968427.1261499999</v>
      </c>
      <c r="AA214" s="40">
        <f t="shared" si="59"/>
        <v>2968427.1261499999</v>
      </c>
      <c r="AB214" s="40">
        <v>127573893.9914</v>
      </c>
      <c r="AC214" s="45">
        <f t="shared" si="54"/>
        <v>335040642.22105002</v>
      </c>
    </row>
    <row r="215" spans="1:29" ht="24.9" customHeight="1">
      <c r="A215" s="159"/>
      <c r="B215" s="161"/>
      <c r="C215" s="36">
        <v>14</v>
      </c>
      <c r="D215" s="40" t="s">
        <v>554</v>
      </c>
      <c r="E215" s="40">
        <v>73239299.242799997</v>
      </c>
      <c r="F215" s="40">
        <v>0</v>
      </c>
      <c r="G215" s="40">
        <v>6707225.2400000002</v>
      </c>
      <c r="H215" s="40">
        <v>54318505.5255</v>
      </c>
      <c r="I215" s="40">
        <v>5658873.1776999999</v>
      </c>
      <c r="J215" s="40">
        <v>4027950.9031000002</v>
      </c>
      <c r="K215" s="40">
        <f t="shared" si="51"/>
        <v>2013975.4515500001</v>
      </c>
      <c r="L215" s="40">
        <f t="shared" si="56"/>
        <v>2013975.4515500001</v>
      </c>
      <c r="M215" s="54">
        <v>95866719.217800006</v>
      </c>
      <c r="N215" s="41">
        <f t="shared" si="42"/>
        <v>237804597.85534999</v>
      </c>
      <c r="O215" s="44"/>
      <c r="P215" s="161"/>
      <c r="Q215" s="47">
        <v>11</v>
      </c>
      <c r="R215" s="167"/>
      <c r="S215" s="40" t="s">
        <v>555</v>
      </c>
      <c r="T215" s="40">
        <v>82596676.289499998</v>
      </c>
      <c r="U215" s="40">
        <v>0</v>
      </c>
      <c r="V215" s="40">
        <v>7564170.0300000003</v>
      </c>
      <c r="W215" s="40">
        <v>61258478.218699999</v>
      </c>
      <c r="X215" s="40">
        <v>5296808.3019000003</v>
      </c>
      <c r="Y215" s="40">
        <v>4542579.7352999998</v>
      </c>
      <c r="Z215" s="40">
        <f t="shared" si="58"/>
        <v>2271289.8676499999</v>
      </c>
      <c r="AA215" s="40">
        <f t="shared" si="59"/>
        <v>2271289.8676499999</v>
      </c>
      <c r="AB215" s="40">
        <v>99904106.662</v>
      </c>
      <c r="AC215" s="45">
        <f t="shared" si="54"/>
        <v>258891529.36974999</v>
      </c>
    </row>
    <row r="216" spans="1:29" ht="24.9" customHeight="1">
      <c r="A216" s="159"/>
      <c r="B216" s="161"/>
      <c r="C216" s="36">
        <v>15</v>
      </c>
      <c r="D216" s="40" t="s">
        <v>556</v>
      </c>
      <c r="E216" s="40">
        <v>79473087.169699997</v>
      </c>
      <c r="F216" s="40">
        <v>0</v>
      </c>
      <c r="G216" s="40">
        <v>7278113.0099999998</v>
      </c>
      <c r="H216" s="40">
        <v>58941843.6439</v>
      </c>
      <c r="I216" s="40">
        <v>5989104.2196000004</v>
      </c>
      <c r="J216" s="40">
        <v>4370791.3143999996</v>
      </c>
      <c r="K216" s="40">
        <f t="shared" si="51"/>
        <v>2185395.6571999998</v>
      </c>
      <c r="L216" s="40">
        <f t="shared" si="56"/>
        <v>2185395.6571999998</v>
      </c>
      <c r="M216" s="54">
        <v>102861226.6027</v>
      </c>
      <c r="N216" s="41">
        <f t="shared" si="42"/>
        <v>256728770.30309999</v>
      </c>
      <c r="O216" s="44"/>
      <c r="P216" s="161"/>
      <c r="Q216" s="47">
        <v>12</v>
      </c>
      <c r="R216" s="167"/>
      <c r="S216" s="40" t="s">
        <v>557</v>
      </c>
      <c r="T216" s="40">
        <v>85492974.034299999</v>
      </c>
      <c r="U216" s="40">
        <v>0</v>
      </c>
      <c r="V216" s="40">
        <v>7829411.7999999998</v>
      </c>
      <c r="W216" s="40">
        <v>63406540.3477</v>
      </c>
      <c r="X216" s="40">
        <v>5469132.909</v>
      </c>
      <c r="Y216" s="40">
        <v>4701867.7813999997</v>
      </c>
      <c r="Z216" s="40">
        <f t="shared" si="58"/>
        <v>2350933.8906999999</v>
      </c>
      <c r="AA216" s="40">
        <f t="shared" si="59"/>
        <v>2350933.8906999999</v>
      </c>
      <c r="AB216" s="40">
        <v>103554053.46780001</v>
      </c>
      <c r="AC216" s="45">
        <f t="shared" si="54"/>
        <v>268103046.44950002</v>
      </c>
    </row>
    <row r="217" spans="1:29" ht="24.9" customHeight="1">
      <c r="A217" s="159"/>
      <c r="B217" s="161"/>
      <c r="C217" s="36">
        <v>16</v>
      </c>
      <c r="D217" s="40" t="s">
        <v>558</v>
      </c>
      <c r="E217" s="40">
        <v>65632260.338100001</v>
      </c>
      <c r="F217" s="40">
        <v>0</v>
      </c>
      <c r="G217" s="40">
        <v>6010575.71</v>
      </c>
      <c r="H217" s="40">
        <v>48676684.958499998</v>
      </c>
      <c r="I217" s="40">
        <v>5200332.9241000004</v>
      </c>
      <c r="J217" s="40">
        <v>3609585.6288999999</v>
      </c>
      <c r="K217" s="40">
        <f t="shared" si="51"/>
        <v>1804792.8144499999</v>
      </c>
      <c r="L217" s="40">
        <f t="shared" si="56"/>
        <v>1804792.8144499999</v>
      </c>
      <c r="M217" s="54">
        <v>86154539.613700002</v>
      </c>
      <c r="N217" s="41">
        <f t="shared" ref="N217:N280" si="60">E217+F217+J217-K217+G217+M217+H217+I217</f>
        <v>213479186.35885</v>
      </c>
      <c r="O217" s="44"/>
      <c r="P217" s="161"/>
      <c r="Q217" s="47">
        <v>13</v>
      </c>
      <c r="R217" s="167"/>
      <c r="S217" s="40" t="s">
        <v>559</v>
      </c>
      <c r="T217" s="40">
        <v>79450022.118000001</v>
      </c>
      <c r="U217" s="40">
        <v>0</v>
      </c>
      <c r="V217" s="40">
        <v>7276000.7199999997</v>
      </c>
      <c r="W217" s="40">
        <v>58924737.265799999</v>
      </c>
      <c r="X217" s="40">
        <v>5202305.2253999999</v>
      </c>
      <c r="Y217" s="40">
        <v>4369522.8015000001</v>
      </c>
      <c r="Z217" s="40">
        <f t="shared" si="58"/>
        <v>2184761.40075</v>
      </c>
      <c r="AA217" s="40">
        <f t="shared" si="59"/>
        <v>2184761.40075</v>
      </c>
      <c r="AB217" s="40">
        <v>97902470.284999996</v>
      </c>
      <c r="AC217" s="45">
        <f t="shared" si="54"/>
        <v>250940297.01495001</v>
      </c>
    </row>
    <row r="218" spans="1:29" ht="24.9" customHeight="1">
      <c r="A218" s="159"/>
      <c r="B218" s="161"/>
      <c r="C218" s="36">
        <v>17</v>
      </c>
      <c r="D218" s="40" t="s">
        <v>560</v>
      </c>
      <c r="E218" s="40">
        <v>82668905.774800003</v>
      </c>
      <c r="F218" s="40">
        <v>0</v>
      </c>
      <c r="G218" s="40">
        <v>7570784.7800000003</v>
      </c>
      <c r="H218" s="40">
        <v>61312047.787699997</v>
      </c>
      <c r="I218" s="40">
        <v>6203739.4682</v>
      </c>
      <c r="J218" s="40">
        <v>4546552.1468000002</v>
      </c>
      <c r="K218" s="40">
        <f t="shared" si="51"/>
        <v>2273276.0734000001</v>
      </c>
      <c r="L218" s="40">
        <f t="shared" si="56"/>
        <v>2273276.0734000001</v>
      </c>
      <c r="M218" s="54">
        <v>107407340.20469999</v>
      </c>
      <c r="N218" s="41">
        <f t="shared" si="60"/>
        <v>267436094.08879998</v>
      </c>
      <c r="O218" s="44"/>
      <c r="P218" s="161"/>
      <c r="Q218" s="47">
        <v>14</v>
      </c>
      <c r="R218" s="167"/>
      <c r="S218" s="40" t="s">
        <v>561</v>
      </c>
      <c r="T218" s="40">
        <v>99363094.392100006</v>
      </c>
      <c r="U218" s="40">
        <v>0</v>
      </c>
      <c r="V218" s="40">
        <v>9099631.7799999993</v>
      </c>
      <c r="W218" s="40">
        <v>73693424.808400005</v>
      </c>
      <c r="X218" s="40">
        <v>6022754.1217</v>
      </c>
      <c r="Y218" s="40">
        <v>5464684.5261000004</v>
      </c>
      <c r="Z218" s="40">
        <f t="shared" si="58"/>
        <v>2732342.2630500002</v>
      </c>
      <c r="AA218" s="40">
        <f t="shared" si="59"/>
        <v>2732342.2630500002</v>
      </c>
      <c r="AB218" s="40">
        <v>115280109.3779</v>
      </c>
      <c r="AC218" s="45">
        <f t="shared" si="54"/>
        <v>306191356.74315</v>
      </c>
    </row>
    <row r="219" spans="1:29" ht="24.9" customHeight="1">
      <c r="A219" s="159"/>
      <c r="B219" s="161"/>
      <c r="C219" s="36">
        <v>18</v>
      </c>
      <c r="D219" s="40" t="s">
        <v>562</v>
      </c>
      <c r="E219" s="40">
        <v>86917792.719999999</v>
      </c>
      <c r="F219" s="40">
        <v>0</v>
      </c>
      <c r="G219" s="40">
        <v>7959896.1100000003</v>
      </c>
      <c r="H219" s="40">
        <v>64463268.394699998</v>
      </c>
      <c r="I219" s="40">
        <v>5928985.1610000003</v>
      </c>
      <c r="J219" s="40">
        <v>4780228.7133999998</v>
      </c>
      <c r="K219" s="40">
        <f t="shared" si="51"/>
        <v>2390114.3566999999</v>
      </c>
      <c r="L219" s="40">
        <f t="shared" si="56"/>
        <v>2390114.3566999999</v>
      </c>
      <c r="M219" s="54">
        <v>101587865.9967</v>
      </c>
      <c r="N219" s="41">
        <f t="shared" si="60"/>
        <v>269247922.73909998</v>
      </c>
      <c r="O219" s="44"/>
      <c r="P219" s="161"/>
      <c r="Q219" s="47">
        <v>15</v>
      </c>
      <c r="R219" s="167"/>
      <c r="S219" s="40" t="s">
        <v>563</v>
      </c>
      <c r="T219" s="40">
        <v>65944154.494900003</v>
      </c>
      <c r="U219" s="40">
        <v>0</v>
      </c>
      <c r="V219" s="40">
        <v>6039138.8499999996</v>
      </c>
      <c r="W219" s="40">
        <v>48908003.726599999</v>
      </c>
      <c r="X219" s="40">
        <v>4524179.1952</v>
      </c>
      <c r="Y219" s="40">
        <v>3626738.9166000001</v>
      </c>
      <c r="Z219" s="40">
        <f t="shared" si="58"/>
        <v>1813369.4583000001</v>
      </c>
      <c r="AA219" s="40">
        <f t="shared" si="59"/>
        <v>1813369.4583000001</v>
      </c>
      <c r="AB219" s="40">
        <v>83539321.687700003</v>
      </c>
      <c r="AC219" s="45">
        <f t="shared" si="54"/>
        <v>210768167.4127</v>
      </c>
    </row>
    <row r="220" spans="1:29" ht="24.9" customHeight="1">
      <c r="A220" s="159"/>
      <c r="B220" s="161"/>
      <c r="C220" s="36">
        <v>19</v>
      </c>
      <c r="D220" s="40" t="s">
        <v>564</v>
      </c>
      <c r="E220" s="40">
        <v>113512107.4294</v>
      </c>
      <c r="F220" s="40">
        <v>0</v>
      </c>
      <c r="G220" s="40">
        <v>10395392.640000001</v>
      </c>
      <c r="H220" s="40">
        <v>84187152.230599999</v>
      </c>
      <c r="I220" s="40">
        <v>7640163.1153999995</v>
      </c>
      <c r="J220" s="40">
        <v>6242839.5697999997</v>
      </c>
      <c r="K220" s="40">
        <f t="shared" si="51"/>
        <v>3121419.7848999999</v>
      </c>
      <c r="L220" s="40">
        <f t="shared" si="56"/>
        <v>3121419.7848999999</v>
      </c>
      <c r="M220" s="54">
        <v>137831723.53889999</v>
      </c>
      <c r="N220" s="41">
        <f t="shared" si="60"/>
        <v>356687958.7392</v>
      </c>
      <c r="O220" s="44"/>
      <c r="P220" s="161"/>
      <c r="Q220" s="47">
        <v>16</v>
      </c>
      <c r="R220" s="167"/>
      <c r="S220" s="40" t="s">
        <v>565</v>
      </c>
      <c r="T220" s="40">
        <v>108987738.15880001</v>
      </c>
      <c r="U220" s="40">
        <v>0</v>
      </c>
      <c r="V220" s="40">
        <v>9981052.7400000002</v>
      </c>
      <c r="W220" s="40">
        <v>80831617.978400007</v>
      </c>
      <c r="X220" s="40">
        <v>6536308.8037999999</v>
      </c>
      <c r="Y220" s="40">
        <v>5994012.2641000003</v>
      </c>
      <c r="Z220" s="40">
        <f t="shared" si="58"/>
        <v>2997006.1320500001</v>
      </c>
      <c r="AA220" s="40">
        <f t="shared" si="59"/>
        <v>2997006.1320500001</v>
      </c>
      <c r="AB220" s="40">
        <v>126157530.2158</v>
      </c>
      <c r="AC220" s="45">
        <f t="shared" si="54"/>
        <v>335491254.02885002</v>
      </c>
    </row>
    <row r="221" spans="1:29" ht="24.9" customHeight="1">
      <c r="A221" s="159"/>
      <c r="B221" s="161"/>
      <c r="C221" s="36">
        <v>20</v>
      </c>
      <c r="D221" s="40" t="s">
        <v>566</v>
      </c>
      <c r="E221" s="40">
        <v>89982801.590000004</v>
      </c>
      <c r="F221" s="40">
        <v>0</v>
      </c>
      <c r="G221" s="40">
        <v>8240588.3799999999</v>
      </c>
      <c r="H221" s="40">
        <v>66736456.464000002</v>
      </c>
      <c r="I221" s="40">
        <v>6605252.3354000002</v>
      </c>
      <c r="J221" s="40">
        <v>4948795.3915999997</v>
      </c>
      <c r="K221" s="40">
        <f t="shared" si="51"/>
        <v>2474397.6957999999</v>
      </c>
      <c r="L221" s="40">
        <f t="shared" si="56"/>
        <v>2474397.6957999999</v>
      </c>
      <c r="M221" s="54">
        <v>115911642.82260001</v>
      </c>
      <c r="N221" s="41">
        <f t="shared" si="60"/>
        <v>289951139.28779995</v>
      </c>
      <c r="O221" s="44"/>
      <c r="P221" s="161"/>
      <c r="Q221" s="47">
        <v>17</v>
      </c>
      <c r="R221" s="167"/>
      <c r="S221" s="40" t="s">
        <v>567</v>
      </c>
      <c r="T221" s="40">
        <v>87814549.405699998</v>
      </c>
      <c r="U221" s="40">
        <v>0</v>
      </c>
      <c r="V221" s="40">
        <v>8042020.7300000004</v>
      </c>
      <c r="W221" s="40">
        <v>65128355.082999997</v>
      </c>
      <c r="X221" s="40">
        <v>5199752.9104000004</v>
      </c>
      <c r="Y221" s="40">
        <v>4829547.7547000004</v>
      </c>
      <c r="Z221" s="40">
        <f t="shared" si="58"/>
        <v>2414773.8773500002</v>
      </c>
      <c r="AA221" s="40">
        <f t="shared" si="59"/>
        <v>2414773.8773500002</v>
      </c>
      <c r="AB221" s="40">
        <v>97848410.598900005</v>
      </c>
      <c r="AC221" s="45">
        <f t="shared" si="54"/>
        <v>266447862.60535002</v>
      </c>
    </row>
    <row r="222" spans="1:29" ht="24.9" customHeight="1">
      <c r="A222" s="159"/>
      <c r="B222" s="161"/>
      <c r="C222" s="36">
        <v>21</v>
      </c>
      <c r="D222" s="40" t="s">
        <v>568</v>
      </c>
      <c r="E222" s="40">
        <v>71364352.519800007</v>
      </c>
      <c r="F222" s="40">
        <v>0</v>
      </c>
      <c r="G222" s="40">
        <v>6535518.3899999997</v>
      </c>
      <c r="H222" s="40">
        <v>52927936.459600002</v>
      </c>
      <c r="I222" s="40">
        <v>5707742.7873999998</v>
      </c>
      <c r="J222" s="40">
        <v>3924834.2193999998</v>
      </c>
      <c r="K222" s="40">
        <f t="shared" si="51"/>
        <v>1962417.1096999999</v>
      </c>
      <c r="L222" s="40">
        <f t="shared" si="56"/>
        <v>1962417.1096999999</v>
      </c>
      <c r="M222" s="54">
        <v>96901809.207300007</v>
      </c>
      <c r="N222" s="41">
        <f t="shared" si="60"/>
        <v>235399776.47380003</v>
      </c>
      <c r="O222" s="44"/>
      <c r="P222" s="162"/>
      <c r="Q222" s="47">
        <v>18</v>
      </c>
      <c r="R222" s="168"/>
      <c r="S222" s="40" t="s">
        <v>569</v>
      </c>
      <c r="T222" s="40">
        <v>103029732.3704</v>
      </c>
      <c r="U222" s="40">
        <v>0</v>
      </c>
      <c r="V222" s="40">
        <v>9435421</v>
      </c>
      <c r="W222" s="40">
        <v>76412815.863999993</v>
      </c>
      <c r="X222" s="40">
        <v>5912330.3781000003</v>
      </c>
      <c r="Y222" s="40">
        <v>5666339.0769999996</v>
      </c>
      <c r="Z222" s="40">
        <f t="shared" si="58"/>
        <v>2833169.5384999998</v>
      </c>
      <c r="AA222" s="40">
        <f t="shared" si="59"/>
        <v>2833169.5384999998</v>
      </c>
      <c r="AB222" s="40">
        <v>112941262.95900001</v>
      </c>
      <c r="AC222" s="45">
        <f t="shared" si="54"/>
        <v>310564732.11000001</v>
      </c>
    </row>
    <row r="223" spans="1:29" ht="24.9" customHeight="1">
      <c r="A223" s="159"/>
      <c r="B223" s="161"/>
      <c r="C223" s="36">
        <v>22</v>
      </c>
      <c r="D223" s="40" t="s">
        <v>570</v>
      </c>
      <c r="E223" s="40">
        <v>83852163.976199999</v>
      </c>
      <c r="F223" s="40">
        <v>0</v>
      </c>
      <c r="G223" s="40">
        <v>7679147.0800000001</v>
      </c>
      <c r="H223" s="40">
        <v>62189620.5911</v>
      </c>
      <c r="I223" s="40">
        <v>6392360.3661000002</v>
      </c>
      <c r="J223" s="40">
        <v>4611627.9469999997</v>
      </c>
      <c r="K223" s="40">
        <f t="shared" si="51"/>
        <v>2305813.9734999998</v>
      </c>
      <c r="L223" s="40">
        <f t="shared" si="56"/>
        <v>2305813.9734999998</v>
      </c>
      <c r="M223" s="54">
        <v>111402453.0062</v>
      </c>
      <c r="N223" s="41">
        <f t="shared" si="60"/>
        <v>273821558.99309999</v>
      </c>
      <c r="O223" s="44"/>
      <c r="P223" s="36"/>
      <c r="Q223" s="155" t="s">
        <v>571</v>
      </c>
      <c r="R223" s="156"/>
      <c r="S223" s="41"/>
      <c r="T223" s="41">
        <f t="shared" ref="T223:Y223" si="61">SUM(T205:T222)</f>
        <v>1634081585.5846002</v>
      </c>
      <c r="U223" s="41">
        <f t="shared" si="61"/>
        <v>0</v>
      </c>
      <c r="V223" s="41">
        <f t="shared" si="61"/>
        <v>149648527.16999999</v>
      </c>
      <c r="W223" s="41">
        <f t="shared" si="61"/>
        <v>1211929531.7320001</v>
      </c>
      <c r="X223" s="41">
        <f t="shared" si="61"/>
        <v>101616621.3953</v>
      </c>
      <c r="Y223" s="41">
        <f t="shared" si="61"/>
        <v>89869789.33950001</v>
      </c>
      <c r="Z223" s="41">
        <f t="shared" ref="Z223" si="62">SUM(Z205:Z222)</f>
        <v>44934894.669750005</v>
      </c>
      <c r="AA223" s="41">
        <f t="shared" si="59"/>
        <v>44934894.669750005</v>
      </c>
      <c r="AB223" s="41">
        <f>SUM(AB205:AB222)</f>
        <v>1931162828.2683003</v>
      </c>
      <c r="AC223" s="41">
        <f>SUM(AC205:AC222)</f>
        <v>5073373988.8199492</v>
      </c>
    </row>
    <row r="224" spans="1:29" ht="24.9" customHeight="1">
      <c r="A224" s="159"/>
      <c r="B224" s="161"/>
      <c r="C224" s="36">
        <v>23</v>
      </c>
      <c r="D224" s="40" t="s">
        <v>572</v>
      </c>
      <c r="E224" s="40">
        <v>104204129.11480001</v>
      </c>
      <c r="F224" s="40">
        <v>0</v>
      </c>
      <c r="G224" s="40">
        <v>9542971.7699999996</v>
      </c>
      <c r="H224" s="40">
        <v>77283816.497700006</v>
      </c>
      <c r="I224" s="40">
        <v>7470544.9254999999</v>
      </c>
      <c r="J224" s="40">
        <v>5730927.5182999996</v>
      </c>
      <c r="K224" s="40">
        <f t="shared" si="51"/>
        <v>2865463.7591499998</v>
      </c>
      <c r="L224" s="40">
        <f t="shared" si="56"/>
        <v>2865463.7591499998</v>
      </c>
      <c r="M224" s="54">
        <v>134239100.4003</v>
      </c>
      <c r="N224" s="41">
        <f t="shared" si="60"/>
        <v>335606026.46744996</v>
      </c>
      <c r="O224" s="44"/>
      <c r="P224" s="160">
        <v>29</v>
      </c>
      <c r="Q224" s="47">
        <v>1</v>
      </c>
      <c r="R224" s="160" t="s">
        <v>119</v>
      </c>
      <c r="S224" s="40" t="s">
        <v>573</v>
      </c>
      <c r="T224" s="40">
        <v>64388763.361599997</v>
      </c>
      <c r="U224" s="40">
        <v>0</v>
      </c>
      <c r="V224" s="40">
        <v>5896696.7699999996</v>
      </c>
      <c r="W224" s="40">
        <v>47754435.591200002</v>
      </c>
      <c r="X224" s="40">
        <v>4225071.1095000003</v>
      </c>
      <c r="Y224" s="40">
        <v>3541196.8684999999</v>
      </c>
      <c r="Z224" s="40">
        <v>0</v>
      </c>
      <c r="AA224" s="40">
        <f t="shared" si="59"/>
        <v>3541196.8684999999</v>
      </c>
      <c r="AB224" s="40">
        <v>78775536.712799996</v>
      </c>
      <c r="AC224" s="45">
        <f t="shared" si="54"/>
        <v>204581700.41359997</v>
      </c>
    </row>
    <row r="225" spans="1:29" ht="24.9" customHeight="1">
      <c r="A225" s="159"/>
      <c r="B225" s="161"/>
      <c r="C225" s="36">
        <v>24</v>
      </c>
      <c r="D225" s="40" t="s">
        <v>574</v>
      </c>
      <c r="E225" s="40">
        <v>85753891.841399997</v>
      </c>
      <c r="F225" s="40">
        <v>0</v>
      </c>
      <c r="G225" s="40">
        <v>7853306.5499999998</v>
      </c>
      <c r="H225" s="40">
        <v>63600052.102799997</v>
      </c>
      <c r="I225" s="40">
        <v>5870609.3816999998</v>
      </c>
      <c r="J225" s="40">
        <v>4716217.5182999996</v>
      </c>
      <c r="K225" s="40">
        <f t="shared" si="51"/>
        <v>2358108.7591499998</v>
      </c>
      <c r="L225" s="40">
        <f t="shared" si="56"/>
        <v>2358108.7591499998</v>
      </c>
      <c r="M225" s="54">
        <v>100351429.17640001</v>
      </c>
      <c r="N225" s="41">
        <f t="shared" si="60"/>
        <v>265787397.81145003</v>
      </c>
      <c r="O225" s="44"/>
      <c r="P225" s="161"/>
      <c r="Q225" s="47">
        <v>2</v>
      </c>
      <c r="R225" s="161"/>
      <c r="S225" s="40" t="s">
        <v>575</v>
      </c>
      <c r="T225" s="40">
        <v>64569382.753700003</v>
      </c>
      <c r="U225" s="40">
        <v>0</v>
      </c>
      <c r="V225" s="40">
        <v>5913237.8200000003</v>
      </c>
      <c r="W225" s="40">
        <v>47888393.391800001</v>
      </c>
      <c r="X225" s="40">
        <v>4152315.6834999998</v>
      </c>
      <c r="Y225" s="40">
        <v>3551130.4144000001</v>
      </c>
      <c r="Z225" s="40">
        <v>0</v>
      </c>
      <c r="AA225" s="40">
        <f t="shared" si="59"/>
        <v>3551130.4144000001</v>
      </c>
      <c r="AB225" s="40">
        <v>77234529.660899997</v>
      </c>
      <c r="AC225" s="45">
        <f t="shared" si="54"/>
        <v>203308989.72430003</v>
      </c>
    </row>
    <row r="226" spans="1:29" ht="24.9" customHeight="1">
      <c r="A226" s="159"/>
      <c r="B226" s="162"/>
      <c r="C226" s="36">
        <v>25</v>
      </c>
      <c r="D226" s="40" t="s">
        <v>576</v>
      </c>
      <c r="E226" s="40">
        <v>82353109.738399997</v>
      </c>
      <c r="F226" s="40">
        <v>0</v>
      </c>
      <c r="G226" s="40">
        <v>7541864.2999999998</v>
      </c>
      <c r="H226" s="40">
        <v>61077835.1598</v>
      </c>
      <c r="I226" s="40">
        <v>5672020.0080000004</v>
      </c>
      <c r="J226" s="40">
        <v>4529184.2769999998</v>
      </c>
      <c r="K226" s="40">
        <f t="shared" si="51"/>
        <v>2264592.1384999999</v>
      </c>
      <c r="L226" s="40">
        <f t="shared" si="56"/>
        <v>2264592.1384999999</v>
      </c>
      <c r="M226" s="54">
        <v>96145177.600899994</v>
      </c>
      <c r="N226" s="41">
        <f t="shared" si="60"/>
        <v>255054598.94559994</v>
      </c>
      <c r="O226" s="44"/>
      <c r="P226" s="161"/>
      <c r="Q226" s="47">
        <v>3</v>
      </c>
      <c r="R226" s="161"/>
      <c r="S226" s="40" t="s">
        <v>577</v>
      </c>
      <c r="T226" s="40">
        <v>80442604.935599998</v>
      </c>
      <c r="U226" s="40">
        <v>0</v>
      </c>
      <c r="V226" s="40">
        <v>7366901.0499999998</v>
      </c>
      <c r="W226" s="40">
        <v>59660894.162699997</v>
      </c>
      <c r="X226" s="40">
        <v>4939671.1665000003</v>
      </c>
      <c r="Y226" s="40">
        <v>4424112.0029999996</v>
      </c>
      <c r="Z226" s="40">
        <v>0</v>
      </c>
      <c r="AA226" s="40">
        <f t="shared" si="59"/>
        <v>4424112.0029999996</v>
      </c>
      <c r="AB226" s="40">
        <v>93911228.824100003</v>
      </c>
      <c r="AC226" s="45">
        <f t="shared" si="54"/>
        <v>250745412.1419</v>
      </c>
    </row>
    <row r="227" spans="1:29" ht="24.9" customHeight="1">
      <c r="A227" s="36"/>
      <c r="B227" s="154" t="s">
        <v>578</v>
      </c>
      <c r="C227" s="155"/>
      <c r="D227" s="41"/>
      <c r="E227" s="41">
        <f>SUM(E202:E226)</f>
        <v>2108920350.0189998</v>
      </c>
      <c r="F227" s="41">
        <f t="shared" ref="F227:N227" si="63">SUM(F202:F226)</f>
        <v>0</v>
      </c>
      <c r="G227" s="41">
        <f t="shared" si="63"/>
        <v>193134068.12000006</v>
      </c>
      <c r="H227" s="41">
        <f t="shared" si="63"/>
        <v>1564097456.8255999</v>
      </c>
      <c r="I227" s="41">
        <f t="shared" si="63"/>
        <v>153178682.16729999</v>
      </c>
      <c r="J227" s="41">
        <f t="shared" si="63"/>
        <v>115984556.2449</v>
      </c>
      <c r="K227" s="41">
        <f t="shared" si="63"/>
        <v>57992278.122450002</v>
      </c>
      <c r="L227" s="41">
        <f t="shared" si="63"/>
        <v>57992278.122450002</v>
      </c>
      <c r="M227" s="41">
        <f t="shared" si="63"/>
        <v>2644626704.6192002</v>
      </c>
      <c r="N227" s="41">
        <f t="shared" si="63"/>
        <v>6721949539.8735485</v>
      </c>
      <c r="O227" s="44"/>
      <c r="P227" s="161"/>
      <c r="Q227" s="47">
        <v>4</v>
      </c>
      <c r="R227" s="161"/>
      <c r="S227" s="40" t="s">
        <v>579</v>
      </c>
      <c r="T227" s="40">
        <v>71109484.722100005</v>
      </c>
      <c r="U227" s="40">
        <v>0</v>
      </c>
      <c r="V227" s="40">
        <v>6512177.7000000002</v>
      </c>
      <c r="W227" s="40">
        <v>52738911.741700001</v>
      </c>
      <c r="X227" s="40">
        <v>4221690.4960000003</v>
      </c>
      <c r="Y227" s="40">
        <v>3910817.2239999999</v>
      </c>
      <c r="Z227" s="40">
        <v>0</v>
      </c>
      <c r="AA227" s="40">
        <f t="shared" si="59"/>
        <v>3910817.2239999999</v>
      </c>
      <c r="AB227" s="40">
        <v>78703933.1285</v>
      </c>
      <c r="AC227" s="45">
        <f t="shared" si="54"/>
        <v>217197015.01230001</v>
      </c>
    </row>
    <row r="228" spans="1:29" ht="24.9" customHeight="1">
      <c r="A228" s="159"/>
      <c r="B228" s="160" t="s">
        <v>580</v>
      </c>
      <c r="C228" s="36">
        <v>1</v>
      </c>
      <c r="D228" s="40" t="s">
        <v>581</v>
      </c>
      <c r="E228" s="40">
        <v>93517471.447600007</v>
      </c>
      <c r="F228" s="40">
        <f>-963229.9559</f>
        <v>-963229.95589999994</v>
      </c>
      <c r="G228" s="40">
        <v>8564292.0099999998</v>
      </c>
      <c r="H228" s="40">
        <v>69357972.319100007</v>
      </c>
      <c r="I228" s="40">
        <v>4816367.3589000003</v>
      </c>
      <c r="J228" s="40">
        <v>5143192.0729999999</v>
      </c>
      <c r="K228" s="40">
        <v>0</v>
      </c>
      <c r="L228" s="40">
        <f t="shared" ref="L228:L259" si="64">J228-K228</f>
        <v>5143192.0729999999</v>
      </c>
      <c r="M228" s="54">
        <v>94323678.769099995</v>
      </c>
      <c r="N228" s="41">
        <f t="shared" si="60"/>
        <v>274759744.02180004</v>
      </c>
      <c r="O228" s="44"/>
      <c r="P228" s="161"/>
      <c r="Q228" s="47">
        <v>5</v>
      </c>
      <c r="R228" s="161"/>
      <c r="S228" s="40" t="s">
        <v>582</v>
      </c>
      <c r="T228" s="40">
        <v>67291884.168300003</v>
      </c>
      <c r="U228" s="40">
        <v>0</v>
      </c>
      <c r="V228" s="40">
        <v>6162563.3899999997</v>
      </c>
      <c r="W228" s="40">
        <v>49907558.097999997</v>
      </c>
      <c r="X228" s="40">
        <v>4172849.7804</v>
      </c>
      <c r="Y228" s="40">
        <v>3700860.1678999998</v>
      </c>
      <c r="Z228" s="40">
        <v>0</v>
      </c>
      <c r="AA228" s="40">
        <f t="shared" si="59"/>
        <v>3700860.1678999998</v>
      </c>
      <c r="AB228" s="40">
        <v>77669455.135499999</v>
      </c>
      <c r="AC228" s="45">
        <f t="shared" si="54"/>
        <v>208905170.7401</v>
      </c>
    </row>
    <row r="229" spans="1:29" ht="24.9" customHeight="1">
      <c r="A229" s="159"/>
      <c r="B229" s="161"/>
      <c r="C229" s="36">
        <v>2</v>
      </c>
      <c r="D229" s="40" t="s">
        <v>583</v>
      </c>
      <c r="E229" s="40">
        <v>87812758.744900003</v>
      </c>
      <c r="F229" s="40">
        <f>-904471.4151</f>
        <v>-904471.41509999998</v>
      </c>
      <c r="G229" s="40">
        <v>8041856.7400000002</v>
      </c>
      <c r="H229" s="40">
        <v>65127027.0251</v>
      </c>
      <c r="I229" s="40">
        <v>4863445.5323000001</v>
      </c>
      <c r="J229" s="40">
        <v>4829449.2730999999</v>
      </c>
      <c r="K229" s="40">
        <v>0</v>
      </c>
      <c r="L229" s="40">
        <f t="shared" si="64"/>
        <v>4829449.2730999999</v>
      </c>
      <c r="M229" s="54">
        <v>95320824.979000002</v>
      </c>
      <c r="N229" s="41">
        <f t="shared" si="60"/>
        <v>265090890.8793</v>
      </c>
      <c r="O229" s="44"/>
      <c r="P229" s="161"/>
      <c r="Q229" s="47">
        <v>6</v>
      </c>
      <c r="R229" s="161"/>
      <c r="S229" s="40" t="s">
        <v>584</v>
      </c>
      <c r="T229" s="40">
        <v>76642150.883900002</v>
      </c>
      <c r="U229" s="40">
        <v>0</v>
      </c>
      <c r="V229" s="40">
        <v>7018857.0099999998</v>
      </c>
      <c r="W229" s="40">
        <v>56842257.358000003</v>
      </c>
      <c r="X229" s="40">
        <v>4833398.5466999998</v>
      </c>
      <c r="Y229" s="40">
        <v>4215097.9572000001</v>
      </c>
      <c r="Z229" s="40">
        <v>0</v>
      </c>
      <c r="AA229" s="40">
        <f t="shared" si="59"/>
        <v>4215097.9572000001</v>
      </c>
      <c r="AB229" s="40">
        <v>91660305.894600004</v>
      </c>
      <c r="AC229" s="45">
        <f t="shared" si="54"/>
        <v>241212067.65040001</v>
      </c>
    </row>
    <row r="230" spans="1:29" ht="24.9" customHeight="1">
      <c r="A230" s="159"/>
      <c r="B230" s="161"/>
      <c r="C230" s="36">
        <v>3</v>
      </c>
      <c r="D230" s="40" t="s">
        <v>585</v>
      </c>
      <c r="E230" s="40">
        <v>88568704.8336</v>
      </c>
      <c r="F230" s="40">
        <f>-912257.6598</f>
        <v>-912257.65980000002</v>
      </c>
      <c r="G230" s="40">
        <v>8111085.9800000004</v>
      </c>
      <c r="H230" s="40">
        <v>65687680.420599997</v>
      </c>
      <c r="I230" s="40">
        <v>4867885.5974000003</v>
      </c>
      <c r="J230" s="40">
        <v>4871024.1376</v>
      </c>
      <c r="K230" s="40">
        <v>0</v>
      </c>
      <c r="L230" s="40">
        <f t="shared" si="64"/>
        <v>4871024.1376</v>
      </c>
      <c r="M230" s="54">
        <v>95414868.432899997</v>
      </c>
      <c r="N230" s="41">
        <f t="shared" si="60"/>
        <v>266608991.74230003</v>
      </c>
      <c r="O230" s="44"/>
      <c r="P230" s="161"/>
      <c r="Q230" s="47">
        <v>7</v>
      </c>
      <c r="R230" s="161"/>
      <c r="S230" s="40" t="s">
        <v>586</v>
      </c>
      <c r="T230" s="40">
        <v>64237509.663800001</v>
      </c>
      <c r="U230" s="40">
        <v>0</v>
      </c>
      <c r="V230" s="40">
        <v>5882845.0099999998</v>
      </c>
      <c r="W230" s="40">
        <v>47642257.090000004</v>
      </c>
      <c r="X230" s="40">
        <v>4298597.0456999997</v>
      </c>
      <c r="Y230" s="40">
        <v>3532878.3525999999</v>
      </c>
      <c r="Z230" s="40">
        <v>0</v>
      </c>
      <c r="AA230" s="40">
        <f t="shared" si="59"/>
        <v>3532878.3525999999</v>
      </c>
      <c r="AB230" s="40">
        <v>80332863.669799998</v>
      </c>
      <c r="AC230" s="45">
        <f t="shared" si="54"/>
        <v>205926950.8319</v>
      </c>
    </row>
    <row r="231" spans="1:29" ht="24.9" customHeight="1">
      <c r="A231" s="159"/>
      <c r="B231" s="161"/>
      <c r="C231" s="36">
        <v>4</v>
      </c>
      <c r="D231" s="40" t="s">
        <v>101</v>
      </c>
      <c r="E231" s="40">
        <v>85404979.954500005</v>
      </c>
      <c r="F231" s="40">
        <f>-879671.2935</f>
        <v>-879671.29350000003</v>
      </c>
      <c r="G231" s="40">
        <v>7821353.3399999999</v>
      </c>
      <c r="H231" s="40">
        <v>63341278.842399999</v>
      </c>
      <c r="I231" s="40">
        <v>4576680.8973000003</v>
      </c>
      <c r="J231" s="40">
        <v>4697028.3639000002</v>
      </c>
      <c r="K231" s="40">
        <v>0</v>
      </c>
      <c r="L231" s="40">
        <f t="shared" si="64"/>
        <v>4697028.3639000002</v>
      </c>
      <c r="M231" s="54">
        <v>89246964.248199999</v>
      </c>
      <c r="N231" s="41">
        <f t="shared" si="60"/>
        <v>254208614.35280001</v>
      </c>
      <c r="O231" s="44"/>
      <c r="P231" s="161"/>
      <c r="Q231" s="47">
        <v>8</v>
      </c>
      <c r="R231" s="161"/>
      <c r="S231" s="40" t="s">
        <v>587</v>
      </c>
      <c r="T231" s="40">
        <v>66713951.614200003</v>
      </c>
      <c r="U231" s="40">
        <v>0</v>
      </c>
      <c r="V231" s="40">
        <v>6109636.5599999996</v>
      </c>
      <c r="W231" s="40">
        <v>49478929.848399997</v>
      </c>
      <c r="X231" s="40">
        <v>4223510.8262999998</v>
      </c>
      <c r="Y231" s="40">
        <v>3669075.5438999999</v>
      </c>
      <c r="Z231" s="40">
        <v>0</v>
      </c>
      <c r="AA231" s="40">
        <f t="shared" si="59"/>
        <v>3669075.5438999999</v>
      </c>
      <c r="AB231" s="40">
        <v>78742488.904699996</v>
      </c>
      <c r="AC231" s="45">
        <f t="shared" si="54"/>
        <v>208937593.29749998</v>
      </c>
    </row>
    <row r="232" spans="1:29" ht="24.9" customHeight="1">
      <c r="A232" s="159"/>
      <c r="B232" s="161"/>
      <c r="C232" s="36">
        <v>5</v>
      </c>
      <c r="D232" s="40" t="s">
        <v>588</v>
      </c>
      <c r="E232" s="40">
        <v>85127836.093199998</v>
      </c>
      <c r="F232" s="40">
        <f>-876816.7118</f>
        <v>-876816.71180000005</v>
      </c>
      <c r="G232" s="40">
        <v>7795972.6100000003</v>
      </c>
      <c r="H232" s="40">
        <v>63135732.9058</v>
      </c>
      <c r="I232" s="40">
        <v>4757577.4303000001</v>
      </c>
      <c r="J232" s="40">
        <v>4681786.25</v>
      </c>
      <c r="K232" s="40">
        <v>0</v>
      </c>
      <c r="L232" s="40">
        <f t="shared" si="64"/>
        <v>4681786.25</v>
      </c>
      <c r="M232" s="54">
        <v>93078469.999699995</v>
      </c>
      <c r="N232" s="41">
        <f t="shared" si="60"/>
        <v>257700558.5772</v>
      </c>
      <c r="O232" s="44"/>
      <c r="P232" s="161"/>
      <c r="Q232" s="47">
        <v>9</v>
      </c>
      <c r="R232" s="161"/>
      <c r="S232" s="40" t="s">
        <v>589</v>
      </c>
      <c r="T232" s="40">
        <v>65616481.666599996</v>
      </c>
      <c r="U232" s="40">
        <v>0</v>
      </c>
      <c r="V232" s="40">
        <v>6009130.71</v>
      </c>
      <c r="W232" s="40">
        <v>48664982.582000002</v>
      </c>
      <c r="X232" s="40">
        <v>4208100.6222000001</v>
      </c>
      <c r="Y232" s="40">
        <v>3608717.8475000001</v>
      </c>
      <c r="Z232" s="40">
        <v>0</v>
      </c>
      <c r="AA232" s="40">
        <f t="shared" si="59"/>
        <v>3608717.8475000001</v>
      </c>
      <c r="AB232" s="40">
        <v>78416090.799999997</v>
      </c>
      <c r="AC232" s="45">
        <f t="shared" si="54"/>
        <v>206523504.22829998</v>
      </c>
    </row>
    <row r="233" spans="1:29" ht="24.9" customHeight="1">
      <c r="A233" s="159"/>
      <c r="B233" s="161"/>
      <c r="C233" s="36">
        <v>6</v>
      </c>
      <c r="D233" s="40" t="s">
        <v>590</v>
      </c>
      <c r="E233" s="40">
        <v>88481189.753700003</v>
      </c>
      <c r="F233" s="40">
        <f>-911356.2545</f>
        <v>-911356.25450000004</v>
      </c>
      <c r="G233" s="40">
        <v>8103071.3799999999</v>
      </c>
      <c r="H233" s="40">
        <v>65622774.169399999</v>
      </c>
      <c r="I233" s="40">
        <v>4638013.5094999997</v>
      </c>
      <c r="J233" s="40">
        <v>4866211.0576999998</v>
      </c>
      <c r="K233" s="40">
        <v>0</v>
      </c>
      <c r="L233" s="40">
        <f t="shared" si="64"/>
        <v>4866211.0576999998</v>
      </c>
      <c r="M233" s="54">
        <v>90546028.704899997</v>
      </c>
      <c r="N233" s="41">
        <f t="shared" si="60"/>
        <v>261345932.32069999</v>
      </c>
      <c r="O233" s="44"/>
      <c r="P233" s="161"/>
      <c r="Q233" s="47">
        <v>10</v>
      </c>
      <c r="R233" s="161"/>
      <c r="S233" s="40" t="s">
        <v>591</v>
      </c>
      <c r="T233" s="40">
        <v>74487672.987299994</v>
      </c>
      <c r="U233" s="40">
        <v>0</v>
      </c>
      <c r="V233" s="40">
        <v>6821550.7999999998</v>
      </c>
      <c r="W233" s="40">
        <v>55244371.786399998</v>
      </c>
      <c r="X233" s="40">
        <v>4768704.5837000003</v>
      </c>
      <c r="Y233" s="40">
        <v>4096607.8632</v>
      </c>
      <c r="Z233" s="40">
        <v>0</v>
      </c>
      <c r="AA233" s="40">
        <f t="shared" si="59"/>
        <v>4096607.8632</v>
      </c>
      <c r="AB233" s="40">
        <v>90290045.851300001</v>
      </c>
      <c r="AC233" s="45">
        <f t="shared" si="54"/>
        <v>235708953.87189999</v>
      </c>
    </row>
    <row r="234" spans="1:29" ht="24.9" customHeight="1">
      <c r="A234" s="159"/>
      <c r="B234" s="161"/>
      <c r="C234" s="36">
        <v>7</v>
      </c>
      <c r="D234" s="40" t="s">
        <v>592</v>
      </c>
      <c r="E234" s="40">
        <v>103383529.7485</v>
      </c>
      <c r="F234" s="40">
        <f>-1064850.3564</f>
        <v>-1064850.3563999999</v>
      </c>
      <c r="G234" s="40">
        <v>9467821.6199999992</v>
      </c>
      <c r="H234" s="40">
        <v>76675212.4877</v>
      </c>
      <c r="I234" s="40">
        <v>5421998.0104</v>
      </c>
      <c r="J234" s="40">
        <v>5685796.9171000002</v>
      </c>
      <c r="K234" s="40">
        <v>0</v>
      </c>
      <c r="L234" s="40">
        <f t="shared" si="64"/>
        <v>5685796.9171000002</v>
      </c>
      <c r="M234" s="54">
        <v>107151328.2826</v>
      </c>
      <c r="N234" s="41">
        <f t="shared" si="60"/>
        <v>306720836.70990002</v>
      </c>
      <c r="O234" s="44"/>
      <c r="P234" s="161"/>
      <c r="Q234" s="47">
        <v>11</v>
      </c>
      <c r="R234" s="161"/>
      <c r="S234" s="40" t="s">
        <v>593</v>
      </c>
      <c r="T234" s="40">
        <v>78869828.722100005</v>
      </c>
      <c r="U234" s="40">
        <v>0</v>
      </c>
      <c r="V234" s="40">
        <v>7222866.8399999999</v>
      </c>
      <c r="W234" s="40">
        <v>58494432.245099999</v>
      </c>
      <c r="X234" s="40">
        <v>5102075.4546999997</v>
      </c>
      <c r="Y234" s="40">
        <v>4337613.8391000004</v>
      </c>
      <c r="Z234" s="40">
        <v>0</v>
      </c>
      <c r="AA234" s="40">
        <f t="shared" si="59"/>
        <v>4337613.8391000004</v>
      </c>
      <c r="AB234" s="40">
        <v>97351056.849999994</v>
      </c>
      <c r="AC234" s="45">
        <f t="shared" si="54"/>
        <v>251377873.95100001</v>
      </c>
    </row>
    <row r="235" spans="1:29" ht="24.9" customHeight="1">
      <c r="A235" s="159"/>
      <c r="B235" s="161"/>
      <c r="C235" s="36">
        <v>8</v>
      </c>
      <c r="D235" s="40" t="s">
        <v>594</v>
      </c>
      <c r="E235" s="40">
        <v>91574376.240700006</v>
      </c>
      <c r="F235" s="40">
        <f>-943216.0753</f>
        <v>-943216.07530000003</v>
      </c>
      <c r="G235" s="40">
        <v>8386344.1399999997</v>
      </c>
      <c r="H235" s="40">
        <v>67916860.391299993</v>
      </c>
      <c r="I235" s="40">
        <v>4809866.1789999995</v>
      </c>
      <c r="J235" s="40">
        <v>5036327.4188999999</v>
      </c>
      <c r="K235" s="40">
        <v>0</v>
      </c>
      <c r="L235" s="40">
        <f t="shared" si="64"/>
        <v>5036327.4188999999</v>
      </c>
      <c r="M235" s="54">
        <v>94185979.568700001</v>
      </c>
      <c r="N235" s="41">
        <f t="shared" si="60"/>
        <v>270966537.86330003</v>
      </c>
      <c r="O235" s="44"/>
      <c r="P235" s="161"/>
      <c r="Q235" s="47">
        <v>12</v>
      </c>
      <c r="R235" s="161"/>
      <c r="S235" s="40" t="s">
        <v>595</v>
      </c>
      <c r="T235" s="40">
        <v>91155346.678000003</v>
      </c>
      <c r="U235" s="40">
        <v>0</v>
      </c>
      <c r="V235" s="40">
        <v>8347969.5800000001</v>
      </c>
      <c r="W235" s="40">
        <v>67606083.801899999</v>
      </c>
      <c r="X235" s="40">
        <v>5302725.9430999998</v>
      </c>
      <c r="Y235" s="40">
        <v>5013282.0044</v>
      </c>
      <c r="Z235" s="40">
        <v>0</v>
      </c>
      <c r="AA235" s="40">
        <f t="shared" si="59"/>
        <v>5013282.0044</v>
      </c>
      <c r="AB235" s="40">
        <v>101600964.17200001</v>
      </c>
      <c r="AC235" s="45">
        <f t="shared" si="54"/>
        <v>279026372.17939997</v>
      </c>
    </row>
    <row r="236" spans="1:29" ht="24.9" customHeight="1">
      <c r="A236" s="159"/>
      <c r="B236" s="161"/>
      <c r="C236" s="36">
        <v>9</v>
      </c>
      <c r="D236" s="40" t="s">
        <v>596</v>
      </c>
      <c r="E236" s="40">
        <v>82852870.888300002</v>
      </c>
      <c r="F236" s="40">
        <f>-853384.5701</f>
        <v>-853384.57010000001</v>
      </c>
      <c r="G236" s="40">
        <v>7587632.2300000004</v>
      </c>
      <c r="H236" s="40">
        <v>61448486.968999997</v>
      </c>
      <c r="I236" s="40">
        <v>4519682.4050000003</v>
      </c>
      <c r="J236" s="40">
        <v>4556669.7056999998</v>
      </c>
      <c r="K236" s="40">
        <v>0</v>
      </c>
      <c r="L236" s="40">
        <f t="shared" si="64"/>
        <v>4556669.7056999998</v>
      </c>
      <c r="M236" s="54">
        <v>88039699.258399993</v>
      </c>
      <c r="N236" s="41">
        <f t="shared" si="60"/>
        <v>248151656.8863</v>
      </c>
      <c r="O236" s="44"/>
      <c r="P236" s="161"/>
      <c r="Q236" s="47">
        <v>13</v>
      </c>
      <c r="R236" s="161"/>
      <c r="S236" s="40" t="s">
        <v>597</v>
      </c>
      <c r="T236" s="40">
        <v>84969931.476199999</v>
      </c>
      <c r="U236" s="40">
        <v>0</v>
      </c>
      <c r="V236" s="40">
        <v>7781511.7699999996</v>
      </c>
      <c r="W236" s="40">
        <v>63018621.697800003</v>
      </c>
      <c r="X236" s="40">
        <v>4971473.9752000002</v>
      </c>
      <c r="Y236" s="40">
        <v>4673101.9452</v>
      </c>
      <c r="Z236" s="40">
        <v>0</v>
      </c>
      <c r="AA236" s="40">
        <f t="shared" si="59"/>
        <v>4673101.9452</v>
      </c>
      <c r="AB236" s="40">
        <v>94584832.912699997</v>
      </c>
      <c r="AC236" s="45">
        <f t="shared" si="54"/>
        <v>259999473.7771</v>
      </c>
    </row>
    <row r="237" spans="1:29" ht="24.9" customHeight="1">
      <c r="A237" s="159"/>
      <c r="B237" s="161"/>
      <c r="C237" s="36">
        <v>10</v>
      </c>
      <c r="D237" s="40" t="s">
        <v>598</v>
      </c>
      <c r="E237" s="40">
        <v>115082279.25040001</v>
      </c>
      <c r="F237" s="40">
        <f>-1185347.4763</f>
        <v>-1185347.4763</v>
      </c>
      <c r="G237" s="40">
        <v>10539188.34</v>
      </c>
      <c r="H237" s="40">
        <v>85351682.579999998</v>
      </c>
      <c r="I237" s="40">
        <v>5609501.6683999998</v>
      </c>
      <c r="J237" s="40">
        <v>6329194.5049000001</v>
      </c>
      <c r="K237" s="40">
        <v>0</v>
      </c>
      <c r="L237" s="40">
        <f t="shared" si="64"/>
        <v>6329194.5049000001</v>
      </c>
      <c r="M237" s="54">
        <v>111122777.22149999</v>
      </c>
      <c r="N237" s="41">
        <f t="shared" si="60"/>
        <v>332849276.08889997</v>
      </c>
      <c r="O237" s="44"/>
      <c r="P237" s="161"/>
      <c r="Q237" s="47">
        <v>14</v>
      </c>
      <c r="R237" s="161"/>
      <c r="S237" s="40" t="s">
        <v>599</v>
      </c>
      <c r="T237" s="40">
        <v>74067463.8741</v>
      </c>
      <c r="U237" s="40">
        <v>0</v>
      </c>
      <c r="V237" s="40">
        <v>6783068.2199999997</v>
      </c>
      <c r="W237" s="40">
        <v>54932720.374200001</v>
      </c>
      <c r="X237" s="40">
        <v>4794680.4089000002</v>
      </c>
      <c r="Y237" s="40">
        <v>4073497.5773999998</v>
      </c>
      <c r="Z237" s="40">
        <v>0</v>
      </c>
      <c r="AA237" s="40">
        <f t="shared" si="59"/>
        <v>4073497.5773999998</v>
      </c>
      <c r="AB237" s="40">
        <v>90840230.656499997</v>
      </c>
      <c r="AC237" s="45">
        <f t="shared" si="54"/>
        <v>235491661.11109996</v>
      </c>
    </row>
    <row r="238" spans="1:29" ht="24.9" customHeight="1">
      <c r="A238" s="159"/>
      <c r="B238" s="161"/>
      <c r="C238" s="36">
        <v>11</v>
      </c>
      <c r="D238" s="40" t="s">
        <v>600</v>
      </c>
      <c r="E238" s="40">
        <v>89279113.768099993</v>
      </c>
      <c r="F238" s="40">
        <f>-919574.8718</f>
        <v>-919574.87179999996</v>
      </c>
      <c r="G238" s="40">
        <v>8176144.9400000004</v>
      </c>
      <c r="H238" s="40">
        <v>66214560.825400002</v>
      </c>
      <c r="I238" s="40">
        <v>4786538.9825999998</v>
      </c>
      <c r="J238" s="40">
        <v>4910094.5877999999</v>
      </c>
      <c r="K238" s="40">
        <v>0</v>
      </c>
      <c r="L238" s="40">
        <f t="shared" si="64"/>
        <v>4910094.5877999999</v>
      </c>
      <c r="M238" s="54">
        <v>93691894.437700003</v>
      </c>
      <c r="N238" s="41">
        <f t="shared" si="60"/>
        <v>266138772.66979998</v>
      </c>
      <c r="O238" s="44"/>
      <c r="P238" s="161"/>
      <c r="Q238" s="47">
        <v>15</v>
      </c>
      <c r="R238" s="161"/>
      <c r="S238" s="40" t="s">
        <v>601</v>
      </c>
      <c r="T238" s="40">
        <v>58203787.465499997</v>
      </c>
      <c r="U238" s="40">
        <v>0</v>
      </c>
      <c r="V238" s="40">
        <v>5330279.1900000004</v>
      </c>
      <c r="W238" s="40">
        <v>43167299.301600002</v>
      </c>
      <c r="X238" s="40">
        <v>3848108.6236999999</v>
      </c>
      <c r="Y238" s="40">
        <v>3201040.983</v>
      </c>
      <c r="Z238" s="40">
        <v>0</v>
      </c>
      <c r="AA238" s="40">
        <f t="shared" si="59"/>
        <v>3201040.983</v>
      </c>
      <c r="AB238" s="40">
        <v>70791227.075399995</v>
      </c>
      <c r="AC238" s="45">
        <f t="shared" si="54"/>
        <v>184541742.63919997</v>
      </c>
    </row>
    <row r="239" spans="1:29" ht="24.9" customHeight="1">
      <c r="A239" s="159"/>
      <c r="B239" s="161"/>
      <c r="C239" s="36">
        <v>12</v>
      </c>
      <c r="D239" s="40" t="s">
        <v>602</v>
      </c>
      <c r="E239" s="40">
        <v>98512644.046000004</v>
      </c>
      <c r="F239" s="40">
        <f>-1014680.2337</f>
        <v>-1014680.2337</v>
      </c>
      <c r="G239" s="40">
        <v>9021747.8800000008</v>
      </c>
      <c r="H239" s="40">
        <v>73062681.583100006</v>
      </c>
      <c r="I239" s="40">
        <v>5246061.6366999997</v>
      </c>
      <c r="J239" s="40">
        <v>5417912.2089</v>
      </c>
      <c r="K239" s="40">
        <v>0</v>
      </c>
      <c r="L239" s="40">
        <f t="shared" si="64"/>
        <v>5417912.2089</v>
      </c>
      <c r="M239" s="54">
        <v>103424881.921</v>
      </c>
      <c r="N239" s="41">
        <f t="shared" si="60"/>
        <v>293671249.042</v>
      </c>
      <c r="O239" s="44"/>
      <c r="P239" s="161"/>
      <c r="Q239" s="47">
        <v>16</v>
      </c>
      <c r="R239" s="161"/>
      <c r="S239" s="40" t="s">
        <v>341</v>
      </c>
      <c r="T239" s="40">
        <v>75001088.676100001</v>
      </c>
      <c r="U239" s="40">
        <v>0</v>
      </c>
      <c r="V239" s="40">
        <v>6868569.2000000002</v>
      </c>
      <c r="W239" s="40">
        <v>55625150.592500001</v>
      </c>
      <c r="X239" s="40">
        <v>4423005.5493999999</v>
      </c>
      <c r="Y239" s="40">
        <v>4124844.2581000002</v>
      </c>
      <c r="Z239" s="40">
        <v>0</v>
      </c>
      <c r="AA239" s="40">
        <f t="shared" si="59"/>
        <v>4124844.2581000002</v>
      </c>
      <c r="AB239" s="40">
        <v>82967916.368799999</v>
      </c>
      <c r="AC239" s="45">
        <f t="shared" si="54"/>
        <v>229010574.64490002</v>
      </c>
    </row>
    <row r="240" spans="1:29" ht="24.9" customHeight="1">
      <c r="A240" s="159"/>
      <c r="B240" s="162"/>
      <c r="C240" s="36">
        <v>13</v>
      </c>
      <c r="D240" s="40" t="s">
        <v>603</v>
      </c>
      <c r="E240" s="40">
        <v>107895788.6587</v>
      </c>
      <c r="F240" s="40">
        <f>-1111326.6232</f>
        <v>-1111326.6232</v>
      </c>
      <c r="G240" s="40">
        <v>9881052.4499999993</v>
      </c>
      <c r="H240" s="40">
        <v>80021764.995399997</v>
      </c>
      <c r="I240" s="40">
        <v>5636045.7449000003</v>
      </c>
      <c r="J240" s="40">
        <v>5933958.1797000002</v>
      </c>
      <c r="K240" s="40">
        <v>0</v>
      </c>
      <c r="L240" s="40">
        <f t="shared" si="64"/>
        <v>5933958.1797000002</v>
      </c>
      <c r="M240" s="54">
        <v>111684997.9569</v>
      </c>
      <c r="N240" s="41">
        <f t="shared" si="60"/>
        <v>319942281.3624</v>
      </c>
      <c r="O240" s="44"/>
      <c r="P240" s="161"/>
      <c r="Q240" s="47">
        <v>17</v>
      </c>
      <c r="R240" s="161"/>
      <c r="S240" s="40" t="s">
        <v>604</v>
      </c>
      <c r="T240" s="40">
        <v>66123714.198299997</v>
      </c>
      <c r="U240" s="40">
        <v>0</v>
      </c>
      <c r="V240" s="40">
        <v>6055582.8600000003</v>
      </c>
      <c r="W240" s="40">
        <v>49041175.6008</v>
      </c>
      <c r="X240" s="40">
        <v>4088806.38</v>
      </c>
      <c r="Y240" s="40">
        <v>3636614.1839000001</v>
      </c>
      <c r="Z240" s="40">
        <v>0</v>
      </c>
      <c r="AA240" s="40">
        <f t="shared" si="59"/>
        <v>3636614.1839000001</v>
      </c>
      <c r="AB240" s="40">
        <v>75889361.472000003</v>
      </c>
      <c r="AC240" s="45">
        <f t="shared" si="54"/>
        <v>204835254.69499999</v>
      </c>
    </row>
    <row r="241" spans="1:29" ht="24.9" customHeight="1">
      <c r="A241" s="36"/>
      <c r="B241" s="154" t="s">
        <v>605</v>
      </c>
      <c r="C241" s="155"/>
      <c r="D241" s="41"/>
      <c r="E241" s="41">
        <f>SUM(E228:E240)</f>
        <v>1217493543.4282</v>
      </c>
      <c r="F241" s="41">
        <f t="shared" ref="F241:N241" si="65">SUM(F228:F240)</f>
        <v>-12540183.497399999</v>
      </c>
      <c r="G241" s="41">
        <f t="shared" si="65"/>
        <v>111497563.66</v>
      </c>
      <c r="H241" s="41">
        <f t="shared" si="65"/>
        <v>902963715.51429987</v>
      </c>
      <c r="I241" s="41">
        <f t="shared" si="65"/>
        <v>64549664.952699997</v>
      </c>
      <c r="J241" s="41">
        <f t="shared" si="65"/>
        <v>66958644.678300001</v>
      </c>
      <c r="K241" s="41">
        <f t="shared" si="65"/>
        <v>0</v>
      </c>
      <c r="L241" s="41">
        <f t="shared" si="65"/>
        <v>66958644.678300001</v>
      </c>
      <c r="M241" s="41">
        <f t="shared" si="65"/>
        <v>1267232393.7806001</v>
      </c>
      <c r="N241" s="41">
        <f t="shared" si="65"/>
        <v>3618155342.5166998</v>
      </c>
      <c r="O241" s="44"/>
      <c r="P241" s="161"/>
      <c r="Q241" s="47">
        <v>18</v>
      </c>
      <c r="R241" s="161"/>
      <c r="S241" s="40" t="s">
        <v>606</v>
      </c>
      <c r="T241" s="40">
        <v>68934687.912200004</v>
      </c>
      <c r="U241" s="40">
        <v>0</v>
      </c>
      <c r="V241" s="40">
        <v>6313010.6900000004</v>
      </c>
      <c r="W241" s="40">
        <v>51125956.487499997</v>
      </c>
      <c r="X241" s="40">
        <v>4517759.0416999999</v>
      </c>
      <c r="Y241" s="40">
        <v>3791209.6519999998</v>
      </c>
      <c r="Z241" s="40">
        <v>0</v>
      </c>
      <c r="AA241" s="40">
        <f t="shared" si="59"/>
        <v>3791209.6519999998</v>
      </c>
      <c r="AB241" s="40">
        <v>84974856.715100005</v>
      </c>
      <c r="AC241" s="45">
        <f t="shared" si="54"/>
        <v>219657480.49849999</v>
      </c>
    </row>
    <row r="242" spans="1:29" ht="24.9" customHeight="1">
      <c r="A242" s="159">
        <v>12</v>
      </c>
      <c r="B242" s="160" t="s">
        <v>607</v>
      </c>
      <c r="C242" s="36">
        <v>1</v>
      </c>
      <c r="D242" s="40" t="s">
        <v>608</v>
      </c>
      <c r="E242" s="40">
        <v>112018759.288</v>
      </c>
      <c r="F242" s="40">
        <v>0</v>
      </c>
      <c r="G242" s="40">
        <v>10258632.43</v>
      </c>
      <c r="H242" s="40">
        <v>83079598.770799994</v>
      </c>
      <c r="I242" s="40">
        <v>7463673.1525999997</v>
      </c>
      <c r="J242" s="40">
        <v>6160709.7116999999</v>
      </c>
      <c r="K242" s="40">
        <f t="shared" ref="K242:K259" si="66">J242/2</f>
        <v>3080354.8558499999</v>
      </c>
      <c r="L242" s="40">
        <f t="shared" si="64"/>
        <v>3080354.8558499999</v>
      </c>
      <c r="M242" s="54">
        <v>123256504.65099999</v>
      </c>
      <c r="N242" s="41">
        <f t="shared" si="60"/>
        <v>339157523.14824998</v>
      </c>
      <c r="O242" s="44"/>
      <c r="P242" s="161"/>
      <c r="Q242" s="47">
        <v>19</v>
      </c>
      <c r="R242" s="161"/>
      <c r="S242" s="40" t="s">
        <v>609</v>
      </c>
      <c r="T242" s="40">
        <v>73049702.089100003</v>
      </c>
      <c r="U242" s="40">
        <v>0</v>
      </c>
      <c r="V242" s="40">
        <v>6689862.0099999998</v>
      </c>
      <c r="W242" s="40">
        <v>54177889.296999998</v>
      </c>
      <c r="X242" s="40">
        <v>4488566.3364000004</v>
      </c>
      <c r="Y242" s="40">
        <v>4017523.6016000002</v>
      </c>
      <c r="Z242" s="40">
        <v>0</v>
      </c>
      <c r="AA242" s="40">
        <f t="shared" si="59"/>
        <v>4017523.6016000002</v>
      </c>
      <c r="AB242" s="40">
        <v>84356536.305500001</v>
      </c>
      <c r="AC242" s="45">
        <f t="shared" si="54"/>
        <v>226780079.63960001</v>
      </c>
    </row>
    <row r="243" spans="1:29" ht="24.9" customHeight="1">
      <c r="A243" s="159"/>
      <c r="B243" s="161"/>
      <c r="C243" s="36">
        <v>2</v>
      </c>
      <c r="D243" s="40" t="s">
        <v>610</v>
      </c>
      <c r="E243" s="40">
        <v>106393446.2167</v>
      </c>
      <c r="F243" s="40">
        <v>0</v>
      </c>
      <c r="G243" s="40">
        <v>9743468.5399999991</v>
      </c>
      <c r="H243" s="40">
        <v>78907540.841499999</v>
      </c>
      <c r="I243" s="40">
        <v>8212888.3805</v>
      </c>
      <c r="J243" s="40">
        <v>5851333.6716999998</v>
      </c>
      <c r="K243" s="40">
        <f t="shared" si="66"/>
        <v>2925666.8358499999</v>
      </c>
      <c r="L243" s="40">
        <f t="shared" si="64"/>
        <v>2925666.8358499999</v>
      </c>
      <c r="M243" s="54">
        <v>139125368.505</v>
      </c>
      <c r="N243" s="41">
        <f t="shared" si="60"/>
        <v>345308379.31955004</v>
      </c>
      <c r="O243" s="44"/>
      <c r="P243" s="161"/>
      <c r="Q243" s="47">
        <v>20</v>
      </c>
      <c r="R243" s="161"/>
      <c r="S243" s="40" t="s">
        <v>349</v>
      </c>
      <c r="T243" s="40">
        <v>72293475.216199994</v>
      </c>
      <c r="U243" s="40">
        <v>0</v>
      </c>
      <c r="V243" s="40">
        <v>6620607.0599999996</v>
      </c>
      <c r="W243" s="40">
        <v>53617027.6558</v>
      </c>
      <c r="X243" s="40">
        <v>4642109.7571999999</v>
      </c>
      <c r="Y243" s="40">
        <v>3975933.2962000002</v>
      </c>
      <c r="Z243" s="40">
        <v>0</v>
      </c>
      <c r="AA243" s="40">
        <f t="shared" si="59"/>
        <v>3975933.2962000002</v>
      </c>
      <c r="AB243" s="40">
        <v>87608685.421200007</v>
      </c>
      <c r="AC243" s="45">
        <f t="shared" si="54"/>
        <v>228757838.4066</v>
      </c>
    </row>
    <row r="244" spans="1:29" ht="24.9" customHeight="1">
      <c r="A244" s="159"/>
      <c r="B244" s="161"/>
      <c r="C244" s="36">
        <v>3</v>
      </c>
      <c r="D244" s="40" t="s">
        <v>611</v>
      </c>
      <c r="E244" s="40">
        <v>70402492.0581</v>
      </c>
      <c r="F244" s="40">
        <v>0</v>
      </c>
      <c r="G244" s="40">
        <v>6447431.5999999996</v>
      </c>
      <c r="H244" s="40">
        <v>52214565.040899999</v>
      </c>
      <c r="I244" s="40">
        <v>5953473.1533000004</v>
      </c>
      <c r="J244" s="40">
        <v>3871934.6628999999</v>
      </c>
      <c r="K244" s="40">
        <f t="shared" si="66"/>
        <v>1935967.3314499999</v>
      </c>
      <c r="L244" s="40">
        <f t="shared" si="64"/>
        <v>1935967.3314499999</v>
      </c>
      <c r="M244" s="54">
        <v>91269490.390499994</v>
      </c>
      <c r="N244" s="41">
        <f t="shared" si="60"/>
        <v>228223419.57424998</v>
      </c>
      <c r="O244" s="44"/>
      <c r="P244" s="161"/>
      <c r="Q244" s="47">
        <v>21</v>
      </c>
      <c r="R244" s="161"/>
      <c r="S244" s="40" t="s">
        <v>612</v>
      </c>
      <c r="T244" s="40">
        <v>78218815.584900007</v>
      </c>
      <c r="U244" s="40">
        <v>0</v>
      </c>
      <c r="V244" s="40">
        <v>7163247.3300000001</v>
      </c>
      <c r="W244" s="40">
        <v>58011603.203100003</v>
      </c>
      <c r="X244" s="40">
        <v>4874245.2187999999</v>
      </c>
      <c r="Y244" s="40">
        <v>4301809.9835999999</v>
      </c>
      <c r="Z244" s="40">
        <v>0</v>
      </c>
      <c r="AA244" s="40">
        <f t="shared" si="59"/>
        <v>4301809.9835999999</v>
      </c>
      <c r="AB244" s="40">
        <v>92525464.870800003</v>
      </c>
      <c r="AC244" s="45">
        <f t="shared" si="54"/>
        <v>245095186.19120002</v>
      </c>
    </row>
    <row r="245" spans="1:29" ht="24.9" customHeight="1">
      <c r="A245" s="159"/>
      <c r="B245" s="161"/>
      <c r="C245" s="36">
        <v>4</v>
      </c>
      <c r="D245" s="40" t="s">
        <v>613</v>
      </c>
      <c r="E245" s="40">
        <v>72481439.871999994</v>
      </c>
      <c r="F245" s="40">
        <v>0</v>
      </c>
      <c r="G245" s="40">
        <v>6637820.79</v>
      </c>
      <c r="H245" s="40">
        <v>53756433.129299998</v>
      </c>
      <c r="I245" s="40">
        <v>6088659.1686000004</v>
      </c>
      <c r="J245" s="40">
        <v>3986270.8100999999</v>
      </c>
      <c r="K245" s="40">
        <f t="shared" si="66"/>
        <v>1993135.4050499999</v>
      </c>
      <c r="L245" s="40">
        <f t="shared" si="64"/>
        <v>1993135.4050499999</v>
      </c>
      <c r="M245" s="54">
        <v>94132817.763899997</v>
      </c>
      <c r="N245" s="41">
        <f t="shared" si="60"/>
        <v>235090306.12885001</v>
      </c>
      <c r="O245" s="44"/>
      <c r="P245" s="161"/>
      <c r="Q245" s="47">
        <v>22</v>
      </c>
      <c r="R245" s="161"/>
      <c r="S245" s="40" t="s">
        <v>614</v>
      </c>
      <c r="T245" s="40">
        <v>70996548.116799995</v>
      </c>
      <c r="U245" s="40">
        <v>0</v>
      </c>
      <c r="V245" s="40">
        <v>6501835.0099999998</v>
      </c>
      <c r="W245" s="40">
        <v>52655151.415100001</v>
      </c>
      <c r="X245" s="40">
        <v>4484925.6756999996</v>
      </c>
      <c r="Y245" s="40">
        <v>3904606.0359999998</v>
      </c>
      <c r="Z245" s="40">
        <v>0</v>
      </c>
      <c r="AA245" s="40">
        <f t="shared" si="59"/>
        <v>3904606.0359999998</v>
      </c>
      <c r="AB245" s="40">
        <v>84279424.753199995</v>
      </c>
      <c r="AC245" s="45">
        <f t="shared" si="54"/>
        <v>222822491.00680003</v>
      </c>
    </row>
    <row r="246" spans="1:29" ht="24.9" customHeight="1">
      <c r="A246" s="159"/>
      <c r="B246" s="161"/>
      <c r="C246" s="36">
        <v>5</v>
      </c>
      <c r="D246" s="40" t="s">
        <v>615</v>
      </c>
      <c r="E246" s="40">
        <v>86785282.639400005</v>
      </c>
      <c r="F246" s="40">
        <v>0</v>
      </c>
      <c r="G246" s="40">
        <v>7947760.9000000004</v>
      </c>
      <c r="H246" s="40">
        <v>64364991.245300002</v>
      </c>
      <c r="I246" s="40">
        <v>6554577.0574000003</v>
      </c>
      <c r="J246" s="40">
        <v>4772941.0466</v>
      </c>
      <c r="K246" s="40">
        <f t="shared" si="66"/>
        <v>2386470.5233</v>
      </c>
      <c r="L246" s="40">
        <f t="shared" si="64"/>
        <v>2386470.5233</v>
      </c>
      <c r="M246" s="54">
        <v>104001260.46070001</v>
      </c>
      <c r="N246" s="41">
        <f t="shared" si="60"/>
        <v>272040342.82609999</v>
      </c>
      <c r="O246" s="44"/>
      <c r="P246" s="161"/>
      <c r="Q246" s="47">
        <v>23</v>
      </c>
      <c r="R246" s="161"/>
      <c r="S246" s="40" t="s">
        <v>616</v>
      </c>
      <c r="T246" s="40">
        <v>87300218.906100005</v>
      </c>
      <c r="U246" s="40">
        <v>0</v>
      </c>
      <c r="V246" s="40">
        <v>7994918.5499999998</v>
      </c>
      <c r="W246" s="40">
        <v>64746897.8002</v>
      </c>
      <c r="X246" s="40">
        <v>5334413.1752000004</v>
      </c>
      <c r="Y246" s="40">
        <v>4801261.0612000003</v>
      </c>
      <c r="Z246" s="40">
        <v>0</v>
      </c>
      <c r="AA246" s="40">
        <f t="shared" si="59"/>
        <v>4801261.0612000003</v>
      </c>
      <c r="AB246" s="40">
        <v>102272120.2748</v>
      </c>
      <c r="AC246" s="45">
        <f t="shared" si="54"/>
        <v>272449829.76750004</v>
      </c>
    </row>
    <row r="247" spans="1:29" ht="24.9" customHeight="1">
      <c r="A247" s="159"/>
      <c r="B247" s="161"/>
      <c r="C247" s="36">
        <v>6</v>
      </c>
      <c r="D247" s="40" t="s">
        <v>617</v>
      </c>
      <c r="E247" s="40">
        <v>73764352.773599997</v>
      </c>
      <c r="F247" s="40">
        <v>0</v>
      </c>
      <c r="G247" s="40">
        <v>6755309.4299999997</v>
      </c>
      <c r="H247" s="40">
        <v>54707915.629199997</v>
      </c>
      <c r="I247" s="40">
        <v>6151224.5970999999</v>
      </c>
      <c r="J247" s="40">
        <v>4056827.3321000002</v>
      </c>
      <c r="K247" s="40">
        <f t="shared" si="66"/>
        <v>2028413.6660500001</v>
      </c>
      <c r="L247" s="40">
        <f t="shared" si="64"/>
        <v>2028413.6660500001</v>
      </c>
      <c r="M247" s="54">
        <v>95457994.069000006</v>
      </c>
      <c r="N247" s="41">
        <f t="shared" si="60"/>
        <v>238865210.16494998</v>
      </c>
      <c r="O247" s="44"/>
      <c r="P247" s="161"/>
      <c r="Q247" s="47">
        <v>24</v>
      </c>
      <c r="R247" s="161"/>
      <c r="S247" s="40" t="s">
        <v>618</v>
      </c>
      <c r="T247" s="40">
        <v>72394885.559499994</v>
      </c>
      <c r="U247" s="40">
        <v>0</v>
      </c>
      <c r="V247" s="40">
        <v>6629894.1799999997</v>
      </c>
      <c r="W247" s="40">
        <v>53692239.438900001</v>
      </c>
      <c r="X247" s="40">
        <v>4613350.4638999999</v>
      </c>
      <c r="Y247" s="40">
        <v>3981510.58</v>
      </c>
      <c r="Z247" s="40">
        <v>0</v>
      </c>
      <c r="AA247" s="40">
        <f t="shared" si="59"/>
        <v>3981510.58</v>
      </c>
      <c r="AB247" s="40">
        <v>86999544.958299994</v>
      </c>
      <c r="AC247" s="45">
        <f t="shared" si="54"/>
        <v>228311425.18059999</v>
      </c>
    </row>
    <row r="248" spans="1:29" ht="24.9" customHeight="1">
      <c r="A248" s="159"/>
      <c r="B248" s="161"/>
      <c r="C248" s="36">
        <v>7</v>
      </c>
      <c r="D248" s="40" t="s">
        <v>619</v>
      </c>
      <c r="E248" s="40">
        <v>73832199.965499997</v>
      </c>
      <c r="F248" s="40">
        <v>0</v>
      </c>
      <c r="G248" s="40">
        <v>6761522.8499999996</v>
      </c>
      <c r="H248" s="40">
        <v>54758235.035700001</v>
      </c>
      <c r="I248" s="40">
        <v>5850080.3153999997</v>
      </c>
      <c r="J248" s="40">
        <v>4060558.7401000001</v>
      </c>
      <c r="K248" s="40">
        <f t="shared" si="66"/>
        <v>2030279.37005</v>
      </c>
      <c r="L248" s="40">
        <f t="shared" si="64"/>
        <v>2030279.37005</v>
      </c>
      <c r="M248" s="54">
        <v>89079563.106800005</v>
      </c>
      <c r="N248" s="41">
        <f t="shared" si="60"/>
        <v>232311880.64344999</v>
      </c>
      <c r="O248" s="44"/>
      <c r="P248" s="161"/>
      <c r="Q248" s="47">
        <v>25</v>
      </c>
      <c r="R248" s="161"/>
      <c r="S248" s="40" t="s">
        <v>620</v>
      </c>
      <c r="T248" s="40">
        <v>95379360.869800001</v>
      </c>
      <c r="U248" s="40">
        <v>0</v>
      </c>
      <c r="V248" s="40">
        <v>8734803.0899999999</v>
      </c>
      <c r="W248" s="40">
        <v>70738857.334700003</v>
      </c>
      <c r="X248" s="40">
        <v>4782853.0773</v>
      </c>
      <c r="Y248" s="40">
        <v>5245590.6360999998</v>
      </c>
      <c r="Z248" s="40">
        <v>0</v>
      </c>
      <c r="AA248" s="40">
        <f t="shared" si="59"/>
        <v>5245590.6360999998</v>
      </c>
      <c r="AB248" s="40">
        <v>90589720.111100003</v>
      </c>
      <c r="AC248" s="45">
        <f t="shared" si="54"/>
        <v>275471185.11900002</v>
      </c>
    </row>
    <row r="249" spans="1:29" ht="24.9" customHeight="1">
      <c r="A249" s="159"/>
      <c r="B249" s="161"/>
      <c r="C249" s="36">
        <v>8</v>
      </c>
      <c r="D249" s="40" t="s">
        <v>621</v>
      </c>
      <c r="E249" s="40">
        <v>85651507.197999999</v>
      </c>
      <c r="F249" s="40">
        <v>0</v>
      </c>
      <c r="G249" s="40">
        <v>7843930.2000000002</v>
      </c>
      <c r="H249" s="40">
        <v>63524117.7223</v>
      </c>
      <c r="I249" s="40">
        <v>6345335.3801999995</v>
      </c>
      <c r="J249" s="40">
        <v>4710586.6575999996</v>
      </c>
      <c r="K249" s="40">
        <f t="shared" si="66"/>
        <v>2355293.3287999998</v>
      </c>
      <c r="L249" s="40">
        <f t="shared" si="64"/>
        <v>2355293.3287999998</v>
      </c>
      <c r="M249" s="54">
        <v>99569386.195299998</v>
      </c>
      <c r="N249" s="41">
        <f t="shared" si="60"/>
        <v>265289570.0246</v>
      </c>
      <c r="O249" s="44"/>
      <c r="P249" s="161"/>
      <c r="Q249" s="47">
        <v>26</v>
      </c>
      <c r="R249" s="161"/>
      <c r="S249" s="40" t="s">
        <v>622</v>
      </c>
      <c r="T249" s="40">
        <v>65284948.597800002</v>
      </c>
      <c r="U249" s="40">
        <v>0</v>
      </c>
      <c r="V249" s="40">
        <v>5978769.0499999998</v>
      </c>
      <c r="W249" s="40">
        <v>48419098.459399998</v>
      </c>
      <c r="X249" s="40">
        <v>4228885.1349999998</v>
      </c>
      <c r="Y249" s="40">
        <v>3590484.4816999999</v>
      </c>
      <c r="Z249" s="40">
        <v>0</v>
      </c>
      <c r="AA249" s="40">
        <f t="shared" si="59"/>
        <v>3590484.4816999999</v>
      </c>
      <c r="AB249" s="40">
        <v>78856320.243699998</v>
      </c>
      <c r="AC249" s="45">
        <f t="shared" si="54"/>
        <v>206358505.96759999</v>
      </c>
    </row>
    <row r="250" spans="1:29" ht="24.9" customHeight="1">
      <c r="A250" s="159"/>
      <c r="B250" s="161"/>
      <c r="C250" s="36">
        <v>9</v>
      </c>
      <c r="D250" s="40" t="s">
        <v>623</v>
      </c>
      <c r="E250" s="40">
        <v>94269996.646899998</v>
      </c>
      <c r="F250" s="40">
        <v>0</v>
      </c>
      <c r="G250" s="40">
        <v>8633207.9600000009</v>
      </c>
      <c r="H250" s="40">
        <v>69916088.584900007</v>
      </c>
      <c r="I250" s="40">
        <v>6842439.6694999998</v>
      </c>
      <c r="J250" s="40">
        <v>5184578.7969000004</v>
      </c>
      <c r="K250" s="40">
        <f t="shared" si="66"/>
        <v>2592289.3984500002</v>
      </c>
      <c r="L250" s="40">
        <f t="shared" si="64"/>
        <v>2592289.3984500002</v>
      </c>
      <c r="M250" s="54">
        <v>110098377.0565</v>
      </c>
      <c r="N250" s="41">
        <f t="shared" si="60"/>
        <v>292352399.31625003</v>
      </c>
      <c r="O250" s="44"/>
      <c r="P250" s="161"/>
      <c r="Q250" s="47">
        <v>27</v>
      </c>
      <c r="R250" s="161"/>
      <c r="S250" s="40" t="s">
        <v>624</v>
      </c>
      <c r="T250" s="40">
        <v>78965258.170599997</v>
      </c>
      <c r="U250" s="40">
        <v>0</v>
      </c>
      <c r="V250" s="40">
        <v>7231606.2300000004</v>
      </c>
      <c r="W250" s="40">
        <v>58565208.250299998</v>
      </c>
      <c r="X250" s="40">
        <v>4760228.9715</v>
      </c>
      <c r="Y250" s="40">
        <v>4342862.1825999999</v>
      </c>
      <c r="Z250" s="40">
        <v>0</v>
      </c>
      <c r="AA250" s="40">
        <f t="shared" si="59"/>
        <v>4342862.1825999999</v>
      </c>
      <c r="AB250" s="40">
        <v>90110526.893700004</v>
      </c>
      <c r="AC250" s="45">
        <f t="shared" si="54"/>
        <v>243975690.69870001</v>
      </c>
    </row>
    <row r="251" spans="1:29" ht="24.9" customHeight="1">
      <c r="A251" s="159"/>
      <c r="B251" s="161"/>
      <c r="C251" s="36">
        <v>10</v>
      </c>
      <c r="D251" s="40" t="s">
        <v>625</v>
      </c>
      <c r="E251" s="40">
        <v>68595256.156100005</v>
      </c>
      <c r="F251" s="40">
        <v>0</v>
      </c>
      <c r="G251" s="40">
        <v>6281925.6699999999</v>
      </c>
      <c r="H251" s="40">
        <v>50874214.240999997</v>
      </c>
      <c r="I251" s="40">
        <v>5609912.2849000003</v>
      </c>
      <c r="J251" s="40">
        <v>3772541.8818999999</v>
      </c>
      <c r="K251" s="40">
        <f t="shared" si="66"/>
        <v>1886270.94095</v>
      </c>
      <c r="L251" s="40">
        <f t="shared" si="64"/>
        <v>1886270.94095</v>
      </c>
      <c r="M251" s="54">
        <v>83992648.644999996</v>
      </c>
      <c r="N251" s="41">
        <f t="shared" si="60"/>
        <v>217240227.93795002</v>
      </c>
      <c r="O251" s="44"/>
      <c r="P251" s="161"/>
      <c r="Q251" s="47">
        <v>28</v>
      </c>
      <c r="R251" s="161"/>
      <c r="S251" s="40" t="s">
        <v>626</v>
      </c>
      <c r="T251" s="40">
        <v>79218448.812900007</v>
      </c>
      <c r="U251" s="40">
        <v>0</v>
      </c>
      <c r="V251" s="40">
        <v>7254793.3300000001</v>
      </c>
      <c r="W251" s="40">
        <v>58752989.092600003</v>
      </c>
      <c r="X251" s="40">
        <v>4922575.4714000002</v>
      </c>
      <c r="Y251" s="40">
        <v>4356786.9371999996</v>
      </c>
      <c r="Z251" s="40">
        <v>0</v>
      </c>
      <c r="AA251" s="40">
        <f t="shared" si="59"/>
        <v>4356786.9371999996</v>
      </c>
      <c r="AB251" s="40">
        <v>93549130.926699996</v>
      </c>
      <c r="AC251" s="45">
        <f t="shared" si="54"/>
        <v>248054724.57080001</v>
      </c>
    </row>
    <row r="252" spans="1:29" ht="24.9" customHeight="1">
      <c r="A252" s="159"/>
      <c r="B252" s="161"/>
      <c r="C252" s="36">
        <v>11</v>
      </c>
      <c r="D252" s="40" t="s">
        <v>627</v>
      </c>
      <c r="E252" s="40">
        <v>117701809.5968</v>
      </c>
      <c r="F252" s="40">
        <v>0</v>
      </c>
      <c r="G252" s="40">
        <v>10779083.859999999</v>
      </c>
      <c r="H252" s="40">
        <v>87294477.9789</v>
      </c>
      <c r="I252" s="40">
        <v>8513454.7796</v>
      </c>
      <c r="J252" s="40">
        <v>6473261.1473000003</v>
      </c>
      <c r="K252" s="40">
        <f t="shared" si="66"/>
        <v>3236630.5736500002</v>
      </c>
      <c r="L252" s="40">
        <f t="shared" si="64"/>
        <v>3236630.5736500002</v>
      </c>
      <c r="M252" s="54">
        <v>145491559.53830001</v>
      </c>
      <c r="N252" s="41">
        <f t="shared" si="60"/>
        <v>373017016.32725006</v>
      </c>
      <c r="O252" s="44"/>
      <c r="P252" s="161"/>
      <c r="Q252" s="47">
        <v>29</v>
      </c>
      <c r="R252" s="161"/>
      <c r="S252" s="40" t="s">
        <v>628</v>
      </c>
      <c r="T252" s="40">
        <v>69809324.516800001</v>
      </c>
      <c r="U252" s="40">
        <v>0</v>
      </c>
      <c r="V252" s="40">
        <v>6393109.5499999998</v>
      </c>
      <c r="W252" s="40">
        <v>51774637.6426</v>
      </c>
      <c r="X252" s="40">
        <v>4483962.5378999999</v>
      </c>
      <c r="Y252" s="40">
        <v>3839312.1548000001</v>
      </c>
      <c r="Z252" s="40">
        <v>0</v>
      </c>
      <c r="AA252" s="40">
        <f t="shared" si="59"/>
        <v>3839312.1548000001</v>
      </c>
      <c r="AB252" s="40">
        <v>84259024.871700004</v>
      </c>
      <c r="AC252" s="45">
        <f t="shared" si="54"/>
        <v>220559371.27380002</v>
      </c>
    </row>
    <row r="253" spans="1:29" ht="24.9" customHeight="1">
      <c r="A253" s="159"/>
      <c r="B253" s="161"/>
      <c r="C253" s="36">
        <v>12</v>
      </c>
      <c r="D253" s="40" t="s">
        <v>629</v>
      </c>
      <c r="E253" s="40">
        <v>121133887.6485</v>
      </c>
      <c r="F253" s="40">
        <v>0</v>
      </c>
      <c r="G253" s="40">
        <v>11093392.18</v>
      </c>
      <c r="H253" s="40">
        <v>89839905.810000002</v>
      </c>
      <c r="I253" s="40">
        <v>8547790.6404999997</v>
      </c>
      <c r="J253" s="40">
        <v>6662015.5738000004</v>
      </c>
      <c r="K253" s="40">
        <f t="shared" si="66"/>
        <v>3331007.7869000002</v>
      </c>
      <c r="L253" s="40">
        <f t="shared" si="64"/>
        <v>3331007.7869000002</v>
      </c>
      <c r="M253" s="54">
        <v>146218815.31529999</v>
      </c>
      <c r="N253" s="41">
        <f t="shared" si="60"/>
        <v>380164799.38119996</v>
      </c>
      <c r="O253" s="44"/>
      <c r="P253" s="162"/>
      <c r="Q253" s="47">
        <v>30</v>
      </c>
      <c r="R253" s="162"/>
      <c r="S253" s="40" t="s">
        <v>630</v>
      </c>
      <c r="T253" s="40">
        <v>77668100.314600006</v>
      </c>
      <c r="U253" s="40">
        <v>0</v>
      </c>
      <c r="V253" s="40">
        <v>7112813.0499999998</v>
      </c>
      <c r="W253" s="40">
        <v>57603160.867299996</v>
      </c>
      <c r="X253" s="40">
        <v>5000368.1078000003</v>
      </c>
      <c r="Y253" s="40">
        <v>4271522.2253999999</v>
      </c>
      <c r="Z253" s="40">
        <v>0</v>
      </c>
      <c r="AA253" s="40">
        <f t="shared" si="59"/>
        <v>4271522.2253999999</v>
      </c>
      <c r="AB253" s="40">
        <v>95196829.358999997</v>
      </c>
      <c r="AC253" s="45">
        <f t="shared" si="54"/>
        <v>246852793.92410001</v>
      </c>
    </row>
    <row r="254" spans="1:29" ht="24.9" customHeight="1">
      <c r="A254" s="159"/>
      <c r="B254" s="161"/>
      <c r="C254" s="36">
        <v>13</v>
      </c>
      <c r="D254" s="40" t="s">
        <v>631</v>
      </c>
      <c r="E254" s="40">
        <v>94945621.725199997</v>
      </c>
      <c r="F254" s="40">
        <v>0</v>
      </c>
      <c r="G254" s="40">
        <v>8695081.4299999997</v>
      </c>
      <c r="H254" s="40">
        <v>70417171.267700002</v>
      </c>
      <c r="I254" s="40">
        <v>6699009.1950000003</v>
      </c>
      <c r="J254" s="40">
        <v>5221736.2297999999</v>
      </c>
      <c r="K254" s="40">
        <f t="shared" si="66"/>
        <v>2610868.1148999999</v>
      </c>
      <c r="L254" s="40">
        <f t="shared" si="64"/>
        <v>2610868.1148999999</v>
      </c>
      <c r="M254" s="54">
        <v>107060426.697</v>
      </c>
      <c r="N254" s="41">
        <f t="shared" si="60"/>
        <v>290428178.42979997</v>
      </c>
      <c r="O254" s="44"/>
      <c r="P254" s="36"/>
      <c r="Q254" s="155" t="s">
        <v>632</v>
      </c>
      <c r="R254" s="156"/>
      <c r="S254" s="41"/>
      <c r="T254" s="41">
        <f t="shared" ref="T254:Y254" si="67">SUM(T224:T253)</f>
        <v>2213404822.5146999</v>
      </c>
      <c r="U254" s="41">
        <f t="shared" si="67"/>
        <v>0</v>
      </c>
      <c r="V254" s="41">
        <f t="shared" si="67"/>
        <v>202702713.61000004</v>
      </c>
      <c r="W254" s="41">
        <f t="shared" si="67"/>
        <v>1641589192.2086003</v>
      </c>
      <c r="X254" s="41">
        <f t="shared" si="67"/>
        <v>137709029.16529998</v>
      </c>
      <c r="Y254" s="41">
        <f t="shared" si="67"/>
        <v>121730901.86170001</v>
      </c>
      <c r="Z254" s="41"/>
      <c r="AA254" s="41">
        <f t="shared" si="59"/>
        <v>121730901.86170001</v>
      </c>
      <c r="AB254" s="41">
        <f>SUM(AB224:AB253)</f>
        <v>2595340253.7944007</v>
      </c>
      <c r="AC254" s="41">
        <f>SUM(AC224:AC253)</f>
        <v>6912476913.1546993</v>
      </c>
    </row>
    <row r="255" spans="1:29" ht="24.9" customHeight="1">
      <c r="A255" s="159"/>
      <c r="B255" s="161"/>
      <c r="C255" s="36">
        <v>14</v>
      </c>
      <c r="D255" s="40" t="s">
        <v>633</v>
      </c>
      <c r="E255" s="40">
        <v>90547285.8785</v>
      </c>
      <c r="F255" s="40">
        <v>0</v>
      </c>
      <c r="G255" s="40">
        <v>8292283.6200000001</v>
      </c>
      <c r="H255" s="40">
        <v>67155110.701000005</v>
      </c>
      <c r="I255" s="40">
        <v>6420970.5880000005</v>
      </c>
      <c r="J255" s="40">
        <v>4979840.4073999999</v>
      </c>
      <c r="K255" s="40">
        <f t="shared" si="66"/>
        <v>2489920.2037</v>
      </c>
      <c r="L255" s="40">
        <f t="shared" si="64"/>
        <v>2489920.2037</v>
      </c>
      <c r="M255" s="54">
        <v>101171388.89300001</v>
      </c>
      <c r="N255" s="41">
        <f t="shared" si="60"/>
        <v>276076959.88420004</v>
      </c>
      <c r="O255" s="44"/>
      <c r="P255" s="160">
        <v>30</v>
      </c>
      <c r="Q255" s="47">
        <v>1</v>
      </c>
      <c r="R255" s="160" t="s">
        <v>120</v>
      </c>
      <c r="S255" s="40" t="s">
        <v>634</v>
      </c>
      <c r="T255" s="40">
        <v>76440175.736900002</v>
      </c>
      <c r="U255" s="40">
        <v>0</v>
      </c>
      <c r="V255" s="40">
        <v>7000360.21</v>
      </c>
      <c r="W255" s="40">
        <v>56692460.892700002</v>
      </c>
      <c r="X255" s="40">
        <v>5467348.1173</v>
      </c>
      <c r="Y255" s="40">
        <v>4203989.9089000002</v>
      </c>
      <c r="Z255" s="40">
        <v>0</v>
      </c>
      <c r="AA255" s="40">
        <f t="shared" si="59"/>
        <v>4203989.9089000002</v>
      </c>
      <c r="AB255" s="40">
        <v>124378038.0078</v>
      </c>
      <c r="AC255" s="45">
        <f t="shared" si="54"/>
        <v>274182372.87360001</v>
      </c>
    </row>
    <row r="256" spans="1:29" ht="24.9" customHeight="1">
      <c r="A256" s="159"/>
      <c r="B256" s="161"/>
      <c r="C256" s="36">
        <v>15</v>
      </c>
      <c r="D256" s="40" t="s">
        <v>635</v>
      </c>
      <c r="E256" s="40">
        <v>98824912.290199995</v>
      </c>
      <c r="F256" s="40">
        <v>0</v>
      </c>
      <c r="G256" s="40">
        <v>9050345.2799999993</v>
      </c>
      <c r="H256" s="40">
        <v>73294277.796100006</v>
      </c>
      <c r="I256" s="40">
        <v>6242857.5230999999</v>
      </c>
      <c r="J256" s="40">
        <v>5435086.0625999998</v>
      </c>
      <c r="K256" s="40">
        <f t="shared" si="66"/>
        <v>2717543.0312999999</v>
      </c>
      <c r="L256" s="40">
        <f t="shared" si="64"/>
        <v>2717543.0312999999</v>
      </c>
      <c r="M256" s="54">
        <v>97398838.799099997</v>
      </c>
      <c r="N256" s="41">
        <f t="shared" si="60"/>
        <v>287528774.71980006</v>
      </c>
      <c r="O256" s="44"/>
      <c r="P256" s="161"/>
      <c r="Q256" s="47">
        <v>2</v>
      </c>
      <c r="R256" s="161"/>
      <c r="S256" s="40" t="s">
        <v>636</v>
      </c>
      <c r="T256" s="40">
        <v>88769847.629600003</v>
      </c>
      <c r="U256" s="40">
        <v>0</v>
      </c>
      <c r="V256" s="40">
        <v>8129506.5499999998</v>
      </c>
      <c r="W256" s="40">
        <v>65836859.566100001</v>
      </c>
      <c r="X256" s="40">
        <v>6210755.6245999997</v>
      </c>
      <c r="Y256" s="40">
        <v>4882086.4159000004</v>
      </c>
      <c r="Z256" s="40">
        <v>0</v>
      </c>
      <c r="AA256" s="40">
        <f t="shared" si="59"/>
        <v>4882086.4159000004</v>
      </c>
      <c r="AB256" s="40">
        <v>140123890.57609999</v>
      </c>
      <c r="AC256" s="45">
        <f t="shared" si="54"/>
        <v>313952946.36229998</v>
      </c>
    </row>
    <row r="257" spans="1:29" ht="24.9" customHeight="1">
      <c r="A257" s="159"/>
      <c r="B257" s="161"/>
      <c r="C257" s="36">
        <v>16</v>
      </c>
      <c r="D257" s="40" t="s">
        <v>637</v>
      </c>
      <c r="E257" s="40">
        <v>86689977.349099994</v>
      </c>
      <c r="F257" s="40">
        <v>0</v>
      </c>
      <c r="G257" s="40">
        <v>7939032.8799999999</v>
      </c>
      <c r="H257" s="40">
        <v>64294307.323100001</v>
      </c>
      <c r="I257" s="40">
        <v>6426133.0064000003</v>
      </c>
      <c r="J257" s="40">
        <v>4767699.5301999999</v>
      </c>
      <c r="K257" s="40">
        <f t="shared" si="66"/>
        <v>2383849.7651</v>
      </c>
      <c r="L257" s="40">
        <f t="shared" si="64"/>
        <v>2383849.7651</v>
      </c>
      <c r="M257" s="54">
        <v>101280732.258</v>
      </c>
      <c r="N257" s="41">
        <f t="shared" si="60"/>
        <v>269014032.58170003</v>
      </c>
      <c r="O257" s="44"/>
      <c r="P257" s="161"/>
      <c r="Q257" s="47">
        <v>3</v>
      </c>
      <c r="R257" s="161"/>
      <c r="S257" s="40" t="s">
        <v>638</v>
      </c>
      <c r="T257" s="40">
        <v>88424468.057899997</v>
      </c>
      <c r="U257" s="40">
        <v>0</v>
      </c>
      <c r="V257" s="40">
        <v>8097876.8300000001</v>
      </c>
      <c r="W257" s="40">
        <v>65580706.075099997</v>
      </c>
      <c r="X257" s="40">
        <v>5809541.3301999997</v>
      </c>
      <c r="Y257" s="40">
        <v>4863091.5240000002</v>
      </c>
      <c r="Z257" s="40">
        <v>0</v>
      </c>
      <c r="AA257" s="40">
        <f t="shared" si="59"/>
        <v>4863091.5240000002</v>
      </c>
      <c r="AB257" s="40">
        <v>131625911.9215</v>
      </c>
      <c r="AC257" s="45">
        <f t="shared" si="54"/>
        <v>304401595.73869997</v>
      </c>
    </row>
    <row r="258" spans="1:29" ht="24.9" customHeight="1">
      <c r="A258" s="159"/>
      <c r="B258" s="161"/>
      <c r="C258" s="36">
        <v>17</v>
      </c>
      <c r="D258" s="40" t="s">
        <v>639</v>
      </c>
      <c r="E258" s="40">
        <v>71097552.810100004</v>
      </c>
      <c r="F258" s="40">
        <v>0</v>
      </c>
      <c r="G258" s="40">
        <v>6511084.9800000004</v>
      </c>
      <c r="H258" s="40">
        <v>52730062.344899997</v>
      </c>
      <c r="I258" s="40">
        <v>5877173.3804000001</v>
      </c>
      <c r="J258" s="40">
        <v>3910161.0046000001</v>
      </c>
      <c r="K258" s="40">
        <f t="shared" si="66"/>
        <v>1955080.5023000001</v>
      </c>
      <c r="L258" s="40">
        <f t="shared" si="64"/>
        <v>1955080.5023000001</v>
      </c>
      <c r="M258" s="54">
        <v>89653411.774599999</v>
      </c>
      <c r="N258" s="41">
        <f t="shared" si="60"/>
        <v>227824365.79230005</v>
      </c>
      <c r="O258" s="44"/>
      <c r="P258" s="161"/>
      <c r="Q258" s="47">
        <v>4</v>
      </c>
      <c r="R258" s="161"/>
      <c r="S258" s="40" t="s">
        <v>640</v>
      </c>
      <c r="T258" s="40">
        <v>94736413.901199996</v>
      </c>
      <c r="U258" s="40">
        <v>0</v>
      </c>
      <c r="V258" s="40">
        <v>8675922.2599999998</v>
      </c>
      <c r="W258" s="40">
        <v>70262010.630400002</v>
      </c>
      <c r="X258" s="40">
        <v>5242156.8788999999</v>
      </c>
      <c r="Y258" s="40">
        <v>5210230.4058999997</v>
      </c>
      <c r="Z258" s="40">
        <v>0</v>
      </c>
      <c r="AA258" s="40">
        <f t="shared" si="59"/>
        <v>5210230.4058999997</v>
      </c>
      <c r="AB258" s="40">
        <v>119608341.7041</v>
      </c>
      <c r="AC258" s="45">
        <f t="shared" si="54"/>
        <v>303735075.78049999</v>
      </c>
    </row>
    <row r="259" spans="1:29" ht="24.9" customHeight="1">
      <c r="A259" s="159"/>
      <c r="B259" s="162"/>
      <c r="C259" s="36">
        <v>18</v>
      </c>
      <c r="D259" s="40" t="s">
        <v>641</v>
      </c>
      <c r="E259" s="40">
        <v>88473731.709999993</v>
      </c>
      <c r="F259" s="40">
        <v>0</v>
      </c>
      <c r="G259" s="40">
        <v>8102388.3700000001</v>
      </c>
      <c r="H259" s="40">
        <v>65617242.852300003</v>
      </c>
      <c r="I259" s="40">
        <v>6102788.3994000005</v>
      </c>
      <c r="J259" s="40">
        <v>4865800.8869000003</v>
      </c>
      <c r="K259" s="40">
        <f t="shared" si="66"/>
        <v>2432900.4434500001</v>
      </c>
      <c r="L259" s="40">
        <f t="shared" si="64"/>
        <v>2432900.4434500001</v>
      </c>
      <c r="M259" s="54">
        <v>94432084.026199996</v>
      </c>
      <c r="N259" s="41">
        <f t="shared" si="60"/>
        <v>265161135.80135</v>
      </c>
      <c r="O259" s="44"/>
      <c r="P259" s="161"/>
      <c r="Q259" s="47">
        <v>5</v>
      </c>
      <c r="R259" s="161"/>
      <c r="S259" s="40" t="s">
        <v>642</v>
      </c>
      <c r="T259" s="40">
        <v>96119595.440899998</v>
      </c>
      <c r="U259" s="40">
        <v>0</v>
      </c>
      <c r="V259" s="40">
        <v>8802593.4700000007</v>
      </c>
      <c r="W259" s="40">
        <v>71287858.158700004</v>
      </c>
      <c r="X259" s="40">
        <v>6887013.1676000003</v>
      </c>
      <c r="Y259" s="40">
        <v>5286301.4079999998</v>
      </c>
      <c r="Z259" s="40">
        <v>0</v>
      </c>
      <c r="AA259" s="40">
        <f t="shared" si="59"/>
        <v>5286301.4079999998</v>
      </c>
      <c r="AB259" s="40">
        <v>154447463.4032</v>
      </c>
      <c r="AC259" s="45">
        <f t="shared" si="54"/>
        <v>342830825.04839998</v>
      </c>
    </row>
    <row r="260" spans="1:29" ht="24.9" customHeight="1">
      <c r="A260" s="36"/>
      <c r="B260" s="154" t="s">
        <v>607</v>
      </c>
      <c r="C260" s="155"/>
      <c r="D260" s="41"/>
      <c r="E260" s="41">
        <f>SUM(E242:E259)</f>
        <v>1613609511.8227</v>
      </c>
      <c r="F260" s="41">
        <f t="shared" ref="F260:N260" si="68">SUM(F242:F259)</f>
        <v>0</v>
      </c>
      <c r="G260" s="41">
        <f t="shared" si="68"/>
        <v>147773702.97</v>
      </c>
      <c r="H260" s="41">
        <f t="shared" si="68"/>
        <v>1196746256.3148997</v>
      </c>
      <c r="I260" s="41">
        <f t="shared" si="68"/>
        <v>119902440.6719</v>
      </c>
      <c r="J260" s="41">
        <f t="shared" si="68"/>
        <v>88743884.154200017</v>
      </c>
      <c r="K260" s="41">
        <f t="shared" si="68"/>
        <v>44371942.077100009</v>
      </c>
      <c r="L260" s="41">
        <f t="shared" si="68"/>
        <v>44371942.077100009</v>
      </c>
      <c r="M260" s="41">
        <f t="shared" si="68"/>
        <v>1912690668.1451995</v>
      </c>
      <c r="N260" s="41">
        <f t="shared" si="68"/>
        <v>5035094522.0017996</v>
      </c>
      <c r="O260" s="44"/>
      <c r="P260" s="161"/>
      <c r="Q260" s="47">
        <v>6</v>
      </c>
      <c r="R260" s="161"/>
      <c r="S260" s="40" t="s">
        <v>643</v>
      </c>
      <c r="T260" s="40">
        <v>98791378.831599995</v>
      </c>
      <c r="U260" s="40">
        <v>0</v>
      </c>
      <c r="V260" s="40">
        <v>9047274.3000000007</v>
      </c>
      <c r="W260" s="40">
        <v>73269407.441300005</v>
      </c>
      <c r="X260" s="40">
        <v>7129935.7720999997</v>
      </c>
      <c r="Y260" s="40">
        <v>5433241.8180999998</v>
      </c>
      <c r="Z260" s="40">
        <v>0</v>
      </c>
      <c r="AA260" s="40">
        <f t="shared" si="59"/>
        <v>5433241.8180999998</v>
      </c>
      <c r="AB260" s="40">
        <v>159592721.52610001</v>
      </c>
      <c r="AC260" s="45">
        <f t="shared" si="54"/>
        <v>353263959.68920004</v>
      </c>
    </row>
    <row r="261" spans="1:29" ht="24.9" customHeight="1">
      <c r="A261" s="159">
        <v>13</v>
      </c>
      <c r="B261" s="160" t="s">
        <v>644</v>
      </c>
      <c r="C261" s="36">
        <v>1</v>
      </c>
      <c r="D261" s="40" t="s">
        <v>645</v>
      </c>
      <c r="E261" s="40">
        <v>103958517.3177</v>
      </c>
      <c r="F261" s="40">
        <v>0</v>
      </c>
      <c r="G261" s="40">
        <v>9520478.7400000002</v>
      </c>
      <c r="H261" s="40">
        <v>77101656.565799996</v>
      </c>
      <c r="I261" s="40">
        <v>6407497.3701999998</v>
      </c>
      <c r="J261" s="40">
        <v>5717419.5765000004</v>
      </c>
      <c r="K261" s="40">
        <v>0</v>
      </c>
      <c r="L261" s="40">
        <f t="shared" ref="L261:L292" si="69">J261-K261</f>
        <v>5717419.5765000004</v>
      </c>
      <c r="M261" s="54">
        <v>128965468.6388</v>
      </c>
      <c r="N261" s="41">
        <f t="shared" si="60"/>
        <v>331671038.20899999</v>
      </c>
      <c r="O261" s="44"/>
      <c r="P261" s="161"/>
      <c r="Q261" s="47">
        <v>7</v>
      </c>
      <c r="R261" s="161"/>
      <c r="S261" s="40" t="s">
        <v>646</v>
      </c>
      <c r="T261" s="40">
        <v>107103719.20630001</v>
      </c>
      <c r="U261" s="40">
        <v>0</v>
      </c>
      <c r="V261" s="40">
        <v>9808515.0500000007</v>
      </c>
      <c r="W261" s="40">
        <v>79434320.421700001</v>
      </c>
      <c r="X261" s="40">
        <v>7357274.8076999998</v>
      </c>
      <c r="Y261" s="40">
        <v>5890396.6387999998</v>
      </c>
      <c r="Z261" s="40">
        <v>0</v>
      </c>
      <c r="AA261" s="40">
        <f t="shared" si="59"/>
        <v>5890396.6387999998</v>
      </c>
      <c r="AB261" s="40">
        <v>164407909.56569999</v>
      </c>
      <c r="AC261" s="45">
        <f t="shared" si="54"/>
        <v>374002135.69019997</v>
      </c>
    </row>
    <row r="262" spans="1:29" ht="24.9" customHeight="1">
      <c r="A262" s="159"/>
      <c r="B262" s="161"/>
      <c r="C262" s="36">
        <v>2</v>
      </c>
      <c r="D262" s="40" t="s">
        <v>647</v>
      </c>
      <c r="E262" s="40">
        <v>79105406.835899994</v>
      </c>
      <c r="F262" s="40">
        <v>0</v>
      </c>
      <c r="G262" s="40">
        <v>7244440.9900000002</v>
      </c>
      <c r="H262" s="40">
        <v>58669150.616300002</v>
      </c>
      <c r="I262" s="40">
        <v>4862354.7333000004</v>
      </c>
      <c r="J262" s="40">
        <v>4350569.9535999997</v>
      </c>
      <c r="K262" s="40">
        <v>0</v>
      </c>
      <c r="L262" s="40">
        <f t="shared" si="69"/>
        <v>4350569.9535999997</v>
      </c>
      <c r="M262" s="54">
        <v>96238346.675899997</v>
      </c>
      <c r="N262" s="41">
        <f t="shared" si="60"/>
        <v>250470269.80499998</v>
      </c>
      <c r="O262" s="44"/>
      <c r="P262" s="161"/>
      <c r="Q262" s="47">
        <v>8</v>
      </c>
      <c r="R262" s="161"/>
      <c r="S262" s="40" t="s">
        <v>648</v>
      </c>
      <c r="T262" s="40">
        <v>78824406.765900001</v>
      </c>
      <c r="U262" s="40">
        <v>0</v>
      </c>
      <c r="V262" s="40">
        <v>7218707.1200000001</v>
      </c>
      <c r="W262" s="40">
        <v>58460744.692000002</v>
      </c>
      <c r="X262" s="40">
        <v>5647079.2537000002</v>
      </c>
      <c r="Y262" s="40">
        <v>4335115.7538000001</v>
      </c>
      <c r="Z262" s="40">
        <v>0</v>
      </c>
      <c r="AA262" s="40">
        <f t="shared" si="59"/>
        <v>4335115.7538000001</v>
      </c>
      <c r="AB262" s="40">
        <v>128184859.90270001</v>
      </c>
      <c r="AC262" s="45">
        <f t="shared" si="54"/>
        <v>282670913.48809999</v>
      </c>
    </row>
    <row r="263" spans="1:29" ht="24.9" customHeight="1">
      <c r="A263" s="159"/>
      <c r="B263" s="161"/>
      <c r="C263" s="36">
        <v>3</v>
      </c>
      <c r="D263" s="40" t="s">
        <v>649</v>
      </c>
      <c r="E263" s="40">
        <v>75425893.150199994</v>
      </c>
      <c r="F263" s="40">
        <v>0</v>
      </c>
      <c r="G263" s="40">
        <v>6907472.6299999999</v>
      </c>
      <c r="H263" s="40">
        <v>55940210.190499999</v>
      </c>
      <c r="I263" s="40">
        <v>4272413.5958000002</v>
      </c>
      <c r="J263" s="40">
        <v>4148207.2801999999</v>
      </c>
      <c r="K263" s="40">
        <v>0</v>
      </c>
      <c r="L263" s="40">
        <f t="shared" si="69"/>
        <v>4148207.2801999999</v>
      </c>
      <c r="M263" s="54">
        <v>83743011.232700005</v>
      </c>
      <c r="N263" s="41">
        <f t="shared" si="60"/>
        <v>230437208.0794</v>
      </c>
      <c r="O263" s="44"/>
      <c r="P263" s="161"/>
      <c r="Q263" s="47">
        <v>9</v>
      </c>
      <c r="R263" s="161"/>
      <c r="S263" s="40" t="s">
        <v>650</v>
      </c>
      <c r="T263" s="40">
        <v>93547935.690899998</v>
      </c>
      <c r="U263" s="40">
        <v>0</v>
      </c>
      <c r="V263" s="40">
        <v>8567081.9100000001</v>
      </c>
      <c r="W263" s="40">
        <v>69380566.366099998</v>
      </c>
      <c r="X263" s="40">
        <v>6737466.7685000002</v>
      </c>
      <c r="Y263" s="40">
        <v>5144867.5217000004</v>
      </c>
      <c r="Z263" s="40">
        <v>0</v>
      </c>
      <c r="AA263" s="40">
        <f t="shared" si="59"/>
        <v>5144867.5217000004</v>
      </c>
      <c r="AB263" s="40">
        <v>151279973.79589999</v>
      </c>
      <c r="AC263" s="45">
        <f t="shared" si="54"/>
        <v>334657892.05309999</v>
      </c>
    </row>
    <row r="264" spans="1:29" ht="24.9" customHeight="1">
      <c r="A264" s="159"/>
      <c r="B264" s="161"/>
      <c r="C264" s="36">
        <v>4</v>
      </c>
      <c r="D264" s="40" t="s">
        <v>651</v>
      </c>
      <c r="E264" s="40">
        <v>77881329.449300006</v>
      </c>
      <c r="F264" s="40">
        <v>0</v>
      </c>
      <c r="G264" s="40">
        <v>7132340.4800000004</v>
      </c>
      <c r="H264" s="40">
        <v>57761303.941600002</v>
      </c>
      <c r="I264" s="40">
        <v>4763748.6898999996</v>
      </c>
      <c r="J264" s="40">
        <v>4283249.2116999999</v>
      </c>
      <c r="K264" s="40">
        <v>0</v>
      </c>
      <c r="L264" s="40">
        <f t="shared" si="69"/>
        <v>4283249.2116999999</v>
      </c>
      <c r="M264" s="54">
        <v>94149806.803399995</v>
      </c>
      <c r="N264" s="41">
        <f t="shared" si="60"/>
        <v>245971778.57590002</v>
      </c>
      <c r="O264" s="44"/>
      <c r="P264" s="161"/>
      <c r="Q264" s="47">
        <v>10</v>
      </c>
      <c r="R264" s="161"/>
      <c r="S264" s="40" t="s">
        <v>652</v>
      </c>
      <c r="T264" s="40">
        <v>97940389.941100001</v>
      </c>
      <c r="U264" s="40">
        <v>0</v>
      </c>
      <c r="V264" s="40">
        <v>8969341.0899999999</v>
      </c>
      <c r="W264" s="40">
        <v>72638264.8002</v>
      </c>
      <c r="X264" s="40">
        <v>6896760.1217</v>
      </c>
      <c r="Y264" s="40">
        <v>5386439.8722000001</v>
      </c>
      <c r="Z264" s="40">
        <v>0</v>
      </c>
      <c r="AA264" s="40">
        <f t="shared" si="59"/>
        <v>5386439.8722000001</v>
      </c>
      <c r="AB264" s="40">
        <v>154653910.2044</v>
      </c>
      <c r="AC264" s="45">
        <f t="shared" ref="AC264:AC327" si="70">T264+U264+V264+W264+X264+AA264+AB264</f>
        <v>346485106.02960002</v>
      </c>
    </row>
    <row r="265" spans="1:29" ht="24.9" customHeight="1">
      <c r="A265" s="159"/>
      <c r="B265" s="161"/>
      <c r="C265" s="36">
        <v>5</v>
      </c>
      <c r="D265" s="40" t="s">
        <v>653</v>
      </c>
      <c r="E265" s="40">
        <v>82491504.693000004</v>
      </c>
      <c r="F265" s="40">
        <v>0</v>
      </c>
      <c r="G265" s="40">
        <v>7554538.46</v>
      </c>
      <c r="H265" s="40">
        <v>61180476.872400001</v>
      </c>
      <c r="I265" s="40">
        <v>5026897.1873000003</v>
      </c>
      <c r="J265" s="40">
        <v>4536795.5970000001</v>
      </c>
      <c r="K265" s="40">
        <v>0</v>
      </c>
      <c r="L265" s="40">
        <f t="shared" si="69"/>
        <v>4536795.5970000001</v>
      </c>
      <c r="M265" s="54">
        <v>99723462.438800007</v>
      </c>
      <c r="N265" s="41">
        <f t="shared" si="60"/>
        <v>260513675.24850002</v>
      </c>
      <c r="O265" s="44"/>
      <c r="P265" s="161"/>
      <c r="Q265" s="47">
        <v>11</v>
      </c>
      <c r="R265" s="161"/>
      <c r="S265" s="40" t="s">
        <v>654</v>
      </c>
      <c r="T265" s="40">
        <v>70833995.095500007</v>
      </c>
      <c r="U265" s="40">
        <v>0</v>
      </c>
      <c r="V265" s="40">
        <v>6486948.4699999997</v>
      </c>
      <c r="W265" s="40">
        <v>52534592.681400001</v>
      </c>
      <c r="X265" s="40">
        <v>5166906.9261999996</v>
      </c>
      <c r="Y265" s="40">
        <v>3895666.0833000001</v>
      </c>
      <c r="Z265" s="40">
        <v>0</v>
      </c>
      <c r="AA265" s="40">
        <f t="shared" si="59"/>
        <v>3895666.0833000001</v>
      </c>
      <c r="AB265" s="40">
        <v>118014498.95909999</v>
      </c>
      <c r="AC265" s="45">
        <f t="shared" si="70"/>
        <v>256932608.2155</v>
      </c>
    </row>
    <row r="266" spans="1:29" ht="24.9" customHeight="1">
      <c r="A266" s="159"/>
      <c r="B266" s="161"/>
      <c r="C266" s="36">
        <v>6</v>
      </c>
      <c r="D266" s="40" t="s">
        <v>655</v>
      </c>
      <c r="E266" s="40">
        <v>84092521.635199994</v>
      </c>
      <c r="F266" s="40">
        <v>0</v>
      </c>
      <c r="G266" s="40">
        <v>7701158.9400000004</v>
      </c>
      <c r="H266" s="40">
        <v>62367883.749899998</v>
      </c>
      <c r="I266" s="40">
        <v>5167659.7701000003</v>
      </c>
      <c r="J266" s="40">
        <v>4624846.9315999998</v>
      </c>
      <c r="K266" s="40">
        <v>0</v>
      </c>
      <c r="L266" s="40">
        <f t="shared" si="69"/>
        <v>4624846.9315999998</v>
      </c>
      <c r="M266" s="54">
        <v>102704905.12639999</v>
      </c>
      <c r="N266" s="41">
        <f t="shared" si="60"/>
        <v>266658976.15319997</v>
      </c>
      <c r="O266" s="44"/>
      <c r="P266" s="161"/>
      <c r="Q266" s="47">
        <v>12</v>
      </c>
      <c r="R266" s="161"/>
      <c r="S266" s="40" t="s">
        <v>656</v>
      </c>
      <c r="T266" s="40">
        <v>73871384.700299993</v>
      </c>
      <c r="U266" s="40">
        <v>0</v>
      </c>
      <c r="V266" s="40">
        <v>6765111.3700000001</v>
      </c>
      <c r="W266" s="40">
        <v>54787296.7042</v>
      </c>
      <c r="X266" s="40">
        <v>5148732.5166999996</v>
      </c>
      <c r="Y266" s="40">
        <v>4062713.7821</v>
      </c>
      <c r="Z266" s="40">
        <v>0</v>
      </c>
      <c r="AA266" s="40">
        <f t="shared" si="59"/>
        <v>4062713.7821</v>
      </c>
      <c r="AB266" s="40">
        <v>117629553.1943</v>
      </c>
      <c r="AC266" s="45">
        <f t="shared" si="70"/>
        <v>262264792.2676</v>
      </c>
    </row>
    <row r="267" spans="1:29" ht="24.9" customHeight="1">
      <c r="A267" s="159"/>
      <c r="B267" s="161"/>
      <c r="C267" s="36">
        <v>7</v>
      </c>
      <c r="D267" s="40" t="s">
        <v>657</v>
      </c>
      <c r="E267" s="40">
        <v>69292760.003600001</v>
      </c>
      <c r="F267" s="40">
        <v>0</v>
      </c>
      <c r="G267" s="40">
        <v>6345802.79</v>
      </c>
      <c r="H267" s="40">
        <v>51391523.486000001</v>
      </c>
      <c r="I267" s="40">
        <v>4339284.2500999998</v>
      </c>
      <c r="J267" s="40">
        <v>3810902.5847</v>
      </c>
      <c r="K267" s="40">
        <v>0</v>
      </c>
      <c r="L267" s="40">
        <f t="shared" si="69"/>
        <v>3810902.5847</v>
      </c>
      <c r="M267" s="54">
        <v>85159375.008300006</v>
      </c>
      <c r="N267" s="41">
        <f t="shared" si="60"/>
        <v>220339648.12270001</v>
      </c>
      <c r="O267" s="44"/>
      <c r="P267" s="161"/>
      <c r="Q267" s="47">
        <v>13</v>
      </c>
      <c r="R267" s="161"/>
      <c r="S267" s="40" t="s">
        <v>658</v>
      </c>
      <c r="T267" s="40">
        <v>72416353.618499994</v>
      </c>
      <c r="U267" s="40">
        <v>0</v>
      </c>
      <c r="V267" s="40">
        <v>6631860.2199999997</v>
      </c>
      <c r="W267" s="40">
        <v>53708161.394699998</v>
      </c>
      <c r="X267" s="40">
        <v>5169622.9746000003</v>
      </c>
      <c r="Y267" s="40">
        <v>3982691.2604</v>
      </c>
      <c r="Z267" s="40">
        <v>0</v>
      </c>
      <c r="AA267" s="40">
        <f t="shared" si="59"/>
        <v>3982691.2604</v>
      </c>
      <c r="AB267" s="40">
        <v>118072026.625</v>
      </c>
      <c r="AC267" s="45">
        <f t="shared" si="70"/>
        <v>259980716.09319997</v>
      </c>
    </row>
    <row r="268" spans="1:29" ht="24.9" customHeight="1">
      <c r="A268" s="159"/>
      <c r="B268" s="161"/>
      <c r="C268" s="36">
        <v>8</v>
      </c>
      <c r="D268" s="40" t="s">
        <v>659</v>
      </c>
      <c r="E268" s="40">
        <v>85363137.165700004</v>
      </c>
      <c r="F268" s="40">
        <v>0</v>
      </c>
      <c r="G268" s="40">
        <v>7817521.3899999997</v>
      </c>
      <c r="H268" s="40">
        <v>63310245.8072</v>
      </c>
      <c r="I268" s="40">
        <v>4967539.0073999995</v>
      </c>
      <c r="J268" s="40">
        <v>4694727.1292000003</v>
      </c>
      <c r="K268" s="40">
        <v>0</v>
      </c>
      <c r="L268" s="40">
        <f t="shared" si="69"/>
        <v>4694727.1292000003</v>
      </c>
      <c r="M268" s="54">
        <v>98466217.739299998</v>
      </c>
      <c r="N268" s="41">
        <f t="shared" si="60"/>
        <v>264619388.23880002</v>
      </c>
      <c r="O268" s="44"/>
      <c r="P268" s="161"/>
      <c r="Q268" s="47">
        <v>14</v>
      </c>
      <c r="R268" s="161"/>
      <c r="S268" s="40" t="s">
        <v>660</v>
      </c>
      <c r="T268" s="40">
        <v>107557400.1534</v>
      </c>
      <c r="U268" s="40">
        <v>0</v>
      </c>
      <c r="V268" s="40">
        <v>9850062.9700000007</v>
      </c>
      <c r="W268" s="40">
        <v>79770796.484200001</v>
      </c>
      <c r="X268" s="40">
        <v>6852619.5184000004</v>
      </c>
      <c r="Y268" s="40">
        <v>5915347.7890999997</v>
      </c>
      <c r="Z268" s="40">
        <v>0</v>
      </c>
      <c r="AA268" s="40">
        <f t="shared" si="59"/>
        <v>5915347.7890999997</v>
      </c>
      <c r="AB268" s="40">
        <v>153718983.63330001</v>
      </c>
      <c r="AC268" s="45">
        <f t="shared" si="70"/>
        <v>363665210.54840004</v>
      </c>
    </row>
    <row r="269" spans="1:29" ht="24.9" customHeight="1">
      <c r="A269" s="159"/>
      <c r="B269" s="161"/>
      <c r="C269" s="36">
        <v>9</v>
      </c>
      <c r="D269" s="40" t="s">
        <v>661</v>
      </c>
      <c r="E269" s="40">
        <v>91335163.751800001</v>
      </c>
      <c r="F269" s="40">
        <v>0</v>
      </c>
      <c r="G269" s="40">
        <v>8364437.1600000001</v>
      </c>
      <c r="H269" s="40">
        <v>67739446.556899995</v>
      </c>
      <c r="I269" s="40">
        <v>5567487.1462000003</v>
      </c>
      <c r="J269" s="40">
        <v>5023171.4193000002</v>
      </c>
      <c r="K269" s="40">
        <v>0</v>
      </c>
      <c r="L269" s="40">
        <f t="shared" si="69"/>
        <v>5023171.4193000002</v>
      </c>
      <c r="M269" s="54">
        <v>111173507.9516</v>
      </c>
      <c r="N269" s="41">
        <f t="shared" si="60"/>
        <v>289203213.98579997</v>
      </c>
      <c r="O269" s="44"/>
      <c r="P269" s="161"/>
      <c r="Q269" s="47">
        <v>15</v>
      </c>
      <c r="R269" s="161"/>
      <c r="S269" s="40" t="s">
        <v>662</v>
      </c>
      <c r="T269" s="40">
        <v>73344098.590299994</v>
      </c>
      <c r="U269" s="40">
        <v>0</v>
      </c>
      <c r="V269" s="40">
        <v>6716822.7300000004</v>
      </c>
      <c r="W269" s="40">
        <v>54396230.7905</v>
      </c>
      <c r="X269" s="40">
        <v>5313756.5395999998</v>
      </c>
      <c r="Y269" s="40">
        <v>4033714.5614</v>
      </c>
      <c r="Z269" s="40">
        <v>0</v>
      </c>
      <c r="AA269" s="40">
        <f t="shared" si="59"/>
        <v>4033714.5614</v>
      </c>
      <c r="AB269" s="40">
        <v>121124868.898</v>
      </c>
      <c r="AC269" s="45">
        <f t="shared" si="70"/>
        <v>264929492.10979998</v>
      </c>
    </row>
    <row r="270" spans="1:29" ht="24.9" customHeight="1">
      <c r="A270" s="159"/>
      <c r="B270" s="161"/>
      <c r="C270" s="36">
        <v>10</v>
      </c>
      <c r="D270" s="40" t="s">
        <v>663</v>
      </c>
      <c r="E270" s="40">
        <v>79755655.292799994</v>
      </c>
      <c r="F270" s="40">
        <v>0</v>
      </c>
      <c r="G270" s="40">
        <v>7303990.4800000004</v>
      </c>
      <c r="H270" s="40">
        <v>59151412.527199998</v>
      </c>
      <c r="I270" s="40">
        <v>4854283.6388999997</v>
      </c>
      <c r="J270" s="40">
        <v>4386331.7445999999</v>
      </c>
      <c r="K270" s="40">
        <v>0</v>
      </c>
      <c r="L270" s="40">
        <f t="shared" si="69"/>
        <v>4386331.7445999999</v>
      </c>
      <c r="M270" s="54">
        <v>96067395.668500006</v>
      </c>
      <c r="N270" s="41">
        <f t="shared" si="60"/>
        <v>251519069.35200003</v>
      </c>
      <c r="O270" s="44"/>
      <c r="P270" s="161"/>
      <c r="Q270" s="47">
        <v>16</v>
      </c>
      <c r="R270" s="161"/>
      <c r="S270" s="40" t="s">
        <v>664</v>
      </c>
      <c r="T270" s="40">
        <v>76964220.877200007</v>
      </c>
      <c r="U270" s="40">
        <v>0</v>
      </c>
      <c r="V270" s="40">
        <v>7048352.0499999998</v>
      </c>
      <c r="W270" s="40">
        <v>57081123.115599997</v>
      </c>
      <c r="X270" s="40">
        <v>5355431.5103000002</v>
      </c>
      <c r="Y270" s="40">
        <v>4232810.8798000002</v>
      </c>
      <c r="Z270" s="40">
        <v>0</v>
      </c>
      <c r="AA270" s="40">
        <f t="shared" si="59"/>
        <v>4232810.8798000002</v>
      </c>
      <c r="AB270" s="40">
        <v>122007571.77240001</v>
      </c>
      <c r="AC270" s="45">
        <f t="shared" si="70"/>
        <v>272689510.20530003</v>
      </c>
    </row>
    <row r="271" spans="1:29" ht="24.9" customHeight="1">
      <c r="A271" s="159"/>
      <c r="B271" s="161"/>
      <c r="C271" s="36">
        <v>11</v>
      </c>
      <c r="D271" s="40" t="s">
        <v>665</v>
      </c>
      <c r="E271" s="40">
        <v>85471334.939899996</v>
      </c>
      <c r="F271" s="40">
        <v>0</v>
      </c>
      <c r="G271" s="40">
        <v>7827430.0999999996</v>
      </c>
      <c r="H271" s="40">
        <v>63390491.542099997</v>
      </c>
      <c r="I271" s="40">
        <v>5057322.7089</v>
      </c>
      <c r="J271" s="40">
        <v>4700677.6945000002</v>
      </c>
      <c r="K271" s="40">
        <v>0</v>
      </c>
      <c r="L271" s="40">
        <f t="shared" si="69"/>
        <v>4700677.6945000002</v>
      </c>
      <c r="M271" s="54">
        <v>100367894.69679999</v>
      </c>
      <c r="N271" s="41">
        <f t="shared" si="60"/>
        <v>266815151.68219998</v>
      </c>
      <c r="O271" s="44"/>
      <c r="P271" s="161"/>
      <c r="Q271" s="47">
        <v>17</v>
      </c>
      <c r="R271" s="161"/>
      <c r="S271" s="40" t="s">
        <v>666</v>
      </c>
      <c r="T271" s="40">
        <v>100555052.6654</v>
      </c>
      <c r="U271" s="40">
        <v>0</v>
      </c>
      <c r="V271" s="40">
        <v>9208790.8399999999</v>
      </c>
      <c r="W271" s="40">
        <v>74577450.0889</v>
      </c>
      <c r="X271" s="40">
        <v>6649628.6052999999</v>
      </c>
      <c r="Y271" s="40">
        <v>5530238.8126999997</v>
      </c>
      <c r="Z271" s="40">
        <v>0</v>
      </c>
      <c r="AA271" s="40">
        <f t="shared" si="59"/>
        <v>5530238.8126999997</v>
      </c>
      <c r="AB271" s="40">
        <v>149419504.59909999</v>
      </c>
      <c r="AC271" s="45">
        <f t="shared" si="70"/>
        <v>345940665.61140001</v>
      </c>
    </row>
    <row r="272" spans="1:29" ht="24.9" customHeight="1">
      <c r="A272" s="159"/>
      <c r="B272" s="161"/>
      <c r="C272" s="36">
        <v>12</v>
      </c>
      <c r="D272" s="40" t="s">
        <v>667</v>
      </c>
      <c r="E272" s="40">
        <v>59980388.511399999</v>
      </c>
      <c r="F272" s="40">
        <v>0</v>
      </c>
      <c r="G272" s="40">
        <v>5492979.5899999999</v>
      </c>
      <c r="H272" s="40">
        <v>44484929.518200003</v>
      </c>
      <c r="I272" s="40">
        <v>3854305.8651999999</v>
      </c>
      <c r="J272" s="40">
        <v>3298748.9308000002</v>
      </c>
      <c r="K272" s="40">
        <v>0</v>
      </c>
      <c r="L272" s="40">
        <f t="shared" si="69"/>
        <v>3298748.9308000002</v>
      </c>
      <c r="M272" s="54">
        <v>74887218.6558</v>
      </c>
      <c r="N272" s="41">
        <f t="shared" si="60"/>
        <v>191998571.07140002</v>
      </c>
      <c r="O272" s="44"/>
      <c r="P272" s="161"/>
      <c r="Q272" s="47">
        <v>18</v>
      </c>
      <c r="R272" s="161"/>
      <c r="S272" s="40" t="s">
        <v>668</v>
      </c>
      <c r="T272" s="40">
        <v>86947458.834399998</v>
      </c>
      <c r="U272" s="40">
        <v>0</v>
      </c>
      <c r="V272" s="40">
        <v>7962612.9299999997</v>
      </c>
      <c r="W272" s="40">
        <v>64485270.502999999</v>
      </c>
      <c r="X272" s="40">
        <v>5414173.2818999998</v>
      </c>
      <c r="Y272" s="40">
        <v>4781860.2701000003</v>
      </c>
      <c r="Z272" s="40">
        <v>0</v>
      </c>
      <c r="AA272" s="40">
        <f t="shared" ref="AA272:AA335" si="71">Y272-Z272</f>
        <v>4781860.2701000003</v>
      </c>
      <c r="AB272" s="40">
        <v>123251760.5478</v>
      </c>
      <c r="AC272" s="45">
        <f t="shared" si="70"/>
        <v>292843136.36720002</v>
      </c>
    </row>
    <row r="273" spans="1:29" ht="24.9" customHeight="1">
      <c r="A273" s="159"/>
      <c r="B273" s="161"/>
      <c r="C273" s="36">
        <v>13</v>
      </c>
      <c r="D273" s="40" t="s">
        <v>669</v>
      </c>
      <c r="E273" s="40">
        <v>76021094.996600002</v>
      </c>
      <c r="F273" s="40">
        <v>0</v>
      </c>
      <c r="G273" s="40">
        <v>6961980.9699999997</v>
      </c>
      <c r="H273" s="40">
        <v>56381646.347199999</v>
      </c>
      <c r="I273" s="40">
        <v>4678934.7792999996</v>
      </c>
      <c r="J273" s="40">
        <v>4180941.6702999999</v>
      </c>
      <c r="K273" s="40">
        <v>0</v>
      </c>
      <c r="L273" s="40">
        <f t="shared" si="69"/>
        <v>4180941.6702999999</v>
      </c>
      <c r="M273" s="54">
        <v>92353393.234699994</v>
      </c>
      <c r="N273" s="41">
        <f t="shared" si="60"/>
        <v>240577991.99810001</v>
      </c>
      <c r="O273" s="44"/>
      <c r="P273" s="161"/>
      <c r="Q273" s="47">
        <v>19</v>
      </c>
      <c r="R273" s="161"/>
      <c r="S273" s="40" t="s">
        <v>670</v>
      </c>
      <c r="T273" s="40">
        <v>79819038.470400006</v>
      </c>
      <c r="U273" s="40">
        <v>0</v>
      </c>
      <c r="V273" s="40">
        <v>7309795.0899999999</v>
      </c>
      <c r="W273" s="40">
        <v>59198421.162100002</v>
      </c>
      <c r="X273" s="40">
        <v>5166916.5575999999</v>
      </c>
      <c r="Y273" s="40">
        <v>4389817.6390000004</v>
      </c>
      <c r="Z273" s="40">
        <v>0</v>
      </c>
      <c r="AA273" s="40">
        <f t="shared" si="71"/>
        <v>4389817.6390000004</v>
      </c>
      <c r="AB273" s="40">
        <v>118014702.9579</v>
      </c>
      <c r="AC273" s="45">
        <f t="shared" si="70"/>
        <v>273898691.87700003</v>
      </c>
    </row>
    <row r="274" spans="1:29" ht="24.9" customHeight="1">
      <c r="A274" s="159"/>
      <c r="B274" s="161"/>
      <c r="C274" s="36">
        <v>14</v>
      </c>
      <c r="D274" s="40" t="s">
        <v>671</v>
      </c>
      <c r="E274" s="40">
        <v>74184207.915800005</v>
      </c>
      <c r="F274" s="40">
        <v>0</v>
      </c>
      <c r="G274" s="40">
        <v>6793759.5999999996</v>
      </c>
      <c r="H274" s="40">
        <v>55019304.516000003</v>
      </c>
      <c r="I274" s="40">
        <v>4530659.7220000001</v>
      </c>
      <c r="J274" s="40">
        <v>4079918.1630000002</v>
      </c>
      <c r="K274" s="40">
        <v>0</v>
      </c>
      <c r="L274" s="40">
        <f t="shared" si="69"/>
        <v>4079918.1630000002</v>
      </c>
      <c r="M274" s="54">
        <v>89212831.471100003</v>
      </c>
      <c r="N274" s="41">
        <f t="shared" si="60"/>
        <v>233820681.38790002</v>
      </c>
      <c r="O274" s="44"/>
      <c r="P274" s="161"/>
      <c r="Q274" s="47">
        <v>20</v>
      </c>
      <c r="R274" s="161"/>
      <c r="S274" s="40" t="s">
        <v>672</v>
      </c>
      <c r="T274" s="40">
        <v>72072040.395400003</v>
      </c>
      <c r="U274" s="40">
        <v>0</v>
      </c>
      <c r="V274" s="40">
        <v>6600328.1500000004</v>
      </c>
      <c r="W274" s="40">
        <v>53452798.769599997</v>
      </c>
      <c r="X274" s="40">
        <v>4962529.0947000002</v>
      </c>
      <c r="Y274" s="40">
        <v>3963755.0150000001</v>
      </c>
      <c r="Z274" s="40">
        <v>0</v>
      </c>
      <c r="AA274" s="40">
        <f t="shared" si="71"/>
        <v>3963755.0150000001</v>
      </c>
      <c r="AB274" s="40">
        <v>113685644.09550001</v>
      </c>
      <c r="AC274" s="45">
        <f t="shared" si="70"/>
        <v>254737095.52020001</v>
      </c>
    </row>
    <row r="275" spans="1:29" ht="24.9" customHeight="1">
      <c r="A275" s="159"/>
      <c r="B275" s="161"/>
      <c r="C275" s="36">
        <v>15</v>
      </c>
      <c r="D275" s="40" t="s">
        <v>673</v>
      </c>
      <c r="E275" s="40">
        <v>79563563.659500003</v>
      </c>
      <c r="F275" s="40">
        <v>0</v>
      </c>
      <c r="G275" s="40">
        <v>7286398.8099999996</v>
      </c>
      <c r="H275" s="40">
        <v>59008946.248199999</v>
      </c>
      <c r="I275" s="40">
        <v>4846010.2856000001</v>
      </c>
      <c r="J275" s="40">
        <v>4375767.2571999999</v>
      </c>
      <c r="K275" s="40">
        <v>0</v>
      </c>
      <c r="L275" s="40">
        <f t="shared" si="69"/>
        <v>4375767.2571999999</v>
      </c>
      <c r="M275" s="54">
        <v>95892160.686100006</v>
      </c>
      <c r="N275" s="41">
        <f t="shared" si="60"/>
        <v>250972846.94660002</v>
      </c>
      <c r="O275" s="44"/>
      <c r="P275" s="161"/>
      <c r="Q275" s="47">
        <v>21</v>
      </c>
      <c r="R275" s="161"/>
      <c r="S275" s="40" t="s">
        <v>674</v>
      </c>
      <c r="T275" s="40">
        <v>89008545.416899994</v>
      </c>
      <c r="U275" s="40">
        <v>0</v>
      </c>
      <c r="V275" s="40">
        <v>8151366.4000000004</v>
      </c>
      <c r="W275" s="40">
        <v>66013891.667900003</v>
      </c>
      <c r="X275" s="40">
        <v>6110955.2905000001</v>
      </c>
      <c r="Y275" s="40">
        <v>4895214.1025</v>
      </c>
      <c r="Z275" s="40">
        <v>0</v>
      </c>
      <c r="AA275" s="40">
        <f t="shared" si="71"/>
        <v>4895214.1025</v>
      </c>
      <c r="AB275" s="40">
        <v>138010054.8506</v>
      </c>
      <c r="AC275" s="45">
        <f t="shared" si="70"/>
        <v>312190027.72839999</v>
      </c>
    </row>
    <row r="276" spans="1:29" ht="24.9" customHeight="1">
      <c r="A276" s="159"/>
      <c r="B276" s="162"/>
      <c r="C276" s="36">
        <v>16</v>
      </c>
      <c r="D276" s="40" t="s">
        <v>675</v>
      </c>
      <c r="E276" s="40">
        <v>77341989.568100005</v>
      </c>
      <c r="F276" s="40">
        <v>0</v>
      </c>
      <c r="G276" s="40">
        <v>7082947.96</v>
      </c>
      <c r="H276" s="40">
        <v>57361298.252999999</v>
      </c>
      <c r="I276" s="40">
        <v>4727679.1809999999</v>
      </c>
      <c r="J276" s="40">
        <v>4253587.0745999999</v>
      </c>
      <c r="K276" s="40">
        <v>0</v>
      </c>
      <c r="L276" s="40">
        <f t="shared" si="69"/>
        <v>4253587.0745999999</v>
      </c>
      <c r="M276" s="54">
        <v>93385831.239600003</v>
      </c>
      <c r="N276" s="41">
        <f t="shared" si="60"/>
        <v>244153333.27629998</v>
      </c>
      <c r="O276" s="44"/>
      <c r="P276" s="161"/>
      <c r="Q276" s="47">
        <v>22</v>
      </c>
      <c r="R276" s="161"/>
      <c r="S276" s="40" t="s">
        <v>676</v>
      </c>
      <c r="T276" s="40">
        <v>82445467.273800001</v>
      </c>
      <c r="U276" s="40">
        <v>0</v>
      </c>
      <c r="V276" s="40">
        <v>7550322.3700000001</v>
      </c>
      <c r="W276" s="40">
        <v>61146332.856299996</v>
      </c>
      <c r="X276" s="40">
        <v>5600107.0253999997</v>
      </c>
      <c r="Y276" s="40">
        <v>4534263.6738999998</v>
      </c>
      <c r="Z276" s="40">
        <v>0</v>
      </c>
      <c r="AA276" s="40">
        <f t="shared" si="71"/>
        <v>4534263.6738999998</v>
      </c>
      <c r="AB276" s="40">
        <v>127189957.6798</v>
      </c>
      <c r="AC276" s="45">
        <f t="shared" si="70"/>
        <v>288466450.87920004</v>
      </c>
    </row>
    <row r="277" spans="1:29" ht="24.9" customHeight="1">
      <c r="A277" s="36"/>
      <c r="B277" s="154" t="s">
        <v>677</v>
      </c>
      <c r="C277" s="155"/>
      <c r="D277" s="41"/>
      <c r="E277" s="41">
        <f>SUM(E261:E276)</f>
        <v>1281264468.8864999</v>
      </c>
      <c r="F277" s="41">
        <f t="shared" ref="F277:N277" si="72">SUM(F261:F276)</f>
        <v>0</v>
      </c>
      <c r="G277" s="41">
        <f t="shared" si="72"/>
        <v>117337679.08999999</v>
      </c>
      <c r="H277" s="41">
        <f t="shared" si="72"/>
        <v>950259926.73850012</v>
      </c>
      <c r="I277" s="41">
        <f t="shared" si="72"/>
        <v>77924077.931199998</v>
      </c>
      <c r="J277" s="41">
        <f t="shared" si="72"/>
        <v>70465862.218799993</v>
      </c>
      <c r="K277" s="41">
        <f t="shared" si="72"/>
        <v>0</v>
      </c>
      <c r="L277" s="41">
        <f t="shared" si="72"/>
        <v>70465862.218799993</v>
      </c>
      <c r="M277" s="41">
        <f t="shared" si="72"/>
        <v>1542490827.2678001</v>
      </c>
      <c r="N277" s="41">
        <f t="shared" si="72"/>
        <v>4039742842.1328001</v>
      </c>
      <c r="O277" s="44"/>
      <c r="P277" s="161"/>
      <c r="Q277" s="47">
        <v>23</v>
      </c>
      <c r="R277" s="161"/>
      <c r="S277" s="40" t="s">
        <v>678</v>
      </c>
      <c r="T277" s="40">
        <v>85351770.017199993</v>
      </c>
      <c r="U277" s="40">
        <v>0</v>
      </c>
      <c r="V277" s="40">
        <v>7816480.3899999997</v>
      </c>
      <c r="W277" s="40">
        <v>63301815.271700002</v>
      </c>
      <c r="X277" s="40">
        <v>6089024.6437999997</v>
      </c>
      <c r="Y277" s="40">
        <v>4694101.9686000003</v>
      </c>
      <c r="Z277" s="40">
        <v>0</v>
      </c>
      <c r="AA277" s="40">
        <f t="shared" si="71"/>
        <v>4694101.9686000003</v>
      </c>
      <c r="AB277" s="40">
        <v>137545549.5478</v>
      </c>
      <c r="AC277" s="45">
        <f t="shared" si="70"/>
        <v>304798741.8391</v>
      </c>
    </row>
    <row r="278" spans="1:29" ht="24.9" customHeight="1">
      <c r="A278" s="159">
        <v>14</v>
      </c>
      <c r="B278" s="160" t="s">
        <v>104</v>
      </c>
      <c r="C278" s="36">
        <v>1</v>
      </c>
      <c r="D278" s="40" t="s">
        <v>679</v>
      </c>
      <c r="E278" s="40">
        <v>96884160.826399997</v>
      </c>
      <c r="F278" s="40">
        <v>0</v>
      </c>
      <c r="G278" s="40">
        <v>8872612.0500000007</v>
      </c>
      <c r="H278" s="40">
        <v>71854904.123799995</v>
      </c>
      <c r="I278" s="40">
        <v>6055117.7949000001</v>
      </c>
      <c r="J278" s="40">
        <v>5328350.3085000003</v>
      </c>
      <c r="K278" s="40">
        <v>0</v>
      </c>
      <c r="L278" s="40">
        <f t="shared" si="69"/>
        <v>5328350.3085000003</v>
      </c>
      <c r="M278" s="54">
        <v>106420137.5799</v>
      </c>
      <c r="N278" s="41">
        <f t="shared" si="60"/>
        <v>295415282.68349999</v>
      </c>
      <c r="O278" s="44"/>
      <c r="P278" s="161"/>
      <c r="Q278" s="47">
        <v>24</v>
      </c>
      <c r="R278" s="161"/>
      <c r="S278" s="40" t="s">
        <v>680</v>
      </c>
      <c r="T278" s="40">
        <v>73067339.658399999</v>
      </c>
      <c r="U278" s="40">
        <v>0</v>
      </c>
      <c r="V278" s="40">
        <v>6691477.2599999998</v>
      </c>
      <c r="W278" s="40">
        <v>54190970.339699998</v>
      </c>
      <c r="X278" s="40">
        <v>5146064.6251999997</v>
      </c>
      <c r="Y278" s="40">
        <v>4018493.62</v>
      </c>
      <c r="Z278" s="40">
        <v>0</v>
      </c>
      <c r="AA278" s="40">
        <f t="shared" si="71"/>
        <v>4018493.62</v>
      </c>
      <c r="AB278" s="40">
        <v>117573045.52249999</v>
      </c>
      <c r="AC278" s="45">
        <f t="shared" si="70"/>
        <v>260687391.02579999</v>
      </c>
    </row>
    <row r="279" spans="1:29" ht="24.9" customHeight="1">
      <c r="A279" s="159"/>
      <c r="B279" s="161"/>
      <c r="C279" s="36">
        <v>2</v>
      </c>
      <c r="D279" s="40" t="s">
        <v>681</v>
      </c>
      <c r="E279" s="40">
        <v>81631868.280100003</v>
      </c>
      <c r="F279" s="40">
        <v>0</v>
      </c>
      <c r="G279" s="40">
        <v>7475813.2999999998</v>
      </c>
      <c r="H279" s="40">
        <v>60542920.728</v>
      </c>
      <c r="I279" s="40">
        <v>5434751.1358000003</v>
      </c>
      <c r="J279" s="40">
        <v>4489518.0702</v>
      </c>
      <c r="K279" s="40">
        <v>0</v>
      </c>
      <c r="L279" s="40">
        <f t="shared" si="69"/>
        <v>4489518.0702</v>
      </c>
      <c r="M279" s="54">
        <v>93280369.878800005</v>
      </c>
      <c r="N279" s="41">
        <f t="shared" si="60"/>
        <v>252855241.39289999</v>
      </c>
      <c r="O279" s="44"/>
      <c r="P279" s="161"/>
      <c r="Q279" s="47">
        <v>25</v>
      </c>
      <c r="R279" s="161"/>
      <c r="S279" s="40" t="s">
        <v>682</v>
      </c>
      <c r="T279" s="40">
        <v>66863812.003700003</v>
      </c>
      <c r="U279" s="40">
        <v>0</v>
      </c>
      <c r="V279" s="40">
        <v>6123360.7199999997</v>
      </c>
      <c r="W279" s="40">
        <v>49590074.991599999</v>
      </c>
      <c r="X279" s="40">
        <v>4802889.0118000004</v>
      </c>
      <c r="Y279" s="40">
        <v>3677317.4298</v>
      </c>
      <c r="Z279" s="40">
        <v>0</v>
      </c>
      <c r="AA279" s="40">
        <f t="shared" si="71"/>
        <v>3677317.4298</v>
      </c>
      <c r="AB279" s="40">
        <v>110304363.7296</v>
      </c>
      <c r="AC279" s="45">
        <f t="shared" si="70"/>
        <v>241361817.8865</v>
      </c>
    </row>
    <row r="280" spans="1:29" ht="24.9" customHeight="1">
      <c r="A280" s="159"/>
      <c r="B280" s="161"/>
      <c r="C280" s="36">
        <v>3</v>
      </c>
      <c r="D280" s="40" t="s">
        <v>683</v>
      </c>
      <c r="E280" s="40">
        <v>110497385.81470001</v>
      </c>
      <c r="F280" s="40">
        <v>0</v>
      </c>
      <c r="G280" s="40">
        <v>10119305.66</v>
      </c>
      <c r="H280" s="40">
        <v>81951260.101899996</v>
      </c>
      <c r="I280" s="40">
        <v>6834825.9642000003</v>
      </c>
      <c r="J280" s="40">
        <v>6077038.5475000003</v>
      </c>
      <c r="K280" s="40">
        <v>0</v>
      </c>
      <c r="L280" s="40">
        <f t="shared" si="69"/>
        <v>6077038.5475000003</v>
      </c>
      <c r="M280" s="54">
        <v>122934861.68350001</v>
      </c>
      <c r="N280" s="41">
        <f t="shared" si="60"/>
        <v>338414677.77180004</v>
      </c>
      <c r="O280" s="44"/>
      <c r="P280" s="161"/>
      <c r="Q280" s="47">
        <v>26</v>
      </c>
      <c r="R280" s="161"/>
      <c r="S280" s="40" t="s">
        <v>684</v>
      </c>
      <c r="T280" s="40">
        <v>88631791.234200001</v>
      </c>
      <c r="U280" s="40">
        <v>0</v>
      </c>
      <c r="V280" s="40">
        <v>8116863.4000000004</v>
      </c>
      <c r="W280" s="40">
        <v>65734468.9485</v>
      </c>
      <c r="X280" s="40">
        <v>6127598.3108999999</v>
      </c>
      <c r="Y280" s="40">
        <v>4874493.7055000002</v>
      </c>
      <c r="Z280" s="40">
        <v>0</v>
      </c>
      <c r="AA280" s="40">
        <f t="shared" si="71"/>
        <v>4874493.7055000002</v>
      </c>
      <c r="AB280" s="40">
        <v>138362564.80360001</v>
      </c>
      <c r="AC280" s="45">
        <f t="shared" si="70"/>
        <v>311847780.40270007</v>
      </c>
    </row>
    <row r="281" spans="1:29" ht="24.9" customHeight="1">
      <c r="A281" s="159"/>
      <c r="B281" s="161"/>
      <c r="C281" s="36">
        <v>4</v>
      </c>
      <c r="D281" s="40" t="s">
        <v>685</v>
      </c>
      <c r="E281" s="40">
        <v>103871601.6997</v>
      </c>
      <c r="F281" s="40">
        <v>0</v>
      </c>
      <c r="G281" s="40">
        <v>9512519.0500000007</v>
      </c>
      <c r="H281" s="40">
        <v>77037194.910400003</v>
      </c>
      <c r="I281" s="40">
        <v>6505076.4911000002</v>
      </c>
      <c r="J281" s="40">
        <v>5712639.4682999998</v>
      </c>
      <c r="K281" s="40">
        <v>0</v>
      </c>
      <c r="L281" s="40">
        <f t="shared" si="69"/>
        <v>5712639.4682999998</v>
      </c>
      <c r="M281" s="54">
        <v>115950554.2394</v>
      </c>
      <c r="N281" s="41">
        <f t="shared" ref="N281:N344" si="73">E281+F281+J281-K281+G281+M281+H281+I281</f>
        <v>318589585.85890001</v>
      </c>
      <c r="O281" s="44"/>
      <c r="P281" s="161"/>
      <c r="Q281" s="47">
        <v>27</v>
      </c>
      <c r="R281" s="161"/>
      <c r="S281" s="40" t="s">
        <v>686</v>
      </c>
      <c r="T281" s="40">
        <v>96566813.785400003</v>
      </c>
      <c r="U281" s="40">
        <v>0</v>
      </c>
      <c r="V281" s="40">
        <v>8843549.5399999991</v>
      </c>
      <c r="W281" s="40">
        <v>71619541.180999994</v>
      </c>
      <c r="X281" s="40">
        <v>6727960.5987999998</v>
      </c>
      <c r="Y281" s="40">
        <v>5310897.1390000004</v>
      </c>
      <c r="Z281" s="40">
        <v>0</v>
      </c>
      <c r="AA281" s="40">
        <f t="shared" si="71"/>
        <v>5310897.1390000004</v>
      </c>
      <c r="AB281" s="40">
        <v>151078626.96509999</v>
      </c>
      <c r="AC281" s="45">
        <f t="shared" si="70"/>
        <v>340147389.20929998</v>
      </c>
    </row>
    <row r="282" spans="1:29" ht="24.9" customHeight="1">
      <c r="A282" s="159"/>
      <c r="B282" s="161"/>
      <c r="C282" s="36">
        <v>5</v>
      </c>
      <c r="D282" s="40" t="s">
        <v>687</v>
      </c>
      <c r="E282" s="40">
        <v>100431876.7095</v>
      </c>
      <c r="F282" s="40">
        <v>0</v>
      </c>
      <c r="G282" s="40">
        <v>9197510.4299999997</v>
      </c>
      <c r="H282" s="40">
        <v>74486095.666999996</v>
      </c>
      <c r="I282" s="40">
        <v>6060790.6763000004</v>
      </c>
      <c r="J282" s="40">
        <v>5523464.4813000001</v>
      </c>
      <c r="K282" s="40">
        <v>0</v>
      </c>
      <c r="L282" s="40">
        <f t="shared" si="69"/>
        <v>5523464.4813000001</v>
      </c>
      <c r="M282" s="54">
        <v>106540292.8821</v>
      </c>
      <c r="N282" s="41">
        <f t="shared" si="73"/>
        <v>302240030.84619999</v>
      </c>
      <c r="O282" s="44"/>
      <c r="P282" s="161"/>
      <c r="Q282" s="47">
        <v>28</v>
      </c>
      <c r="R282" s="161"/>
      <c r="S282" s="40" t="s">
        <v>688</v>
      </c>
      <c r="T282" s="40">
        <v>73960998.594300002</v>
      </c>
      <c r="U282" s="40">
        <v>0</v>
      </c>
      <c r="V282" s="40">
        <v>6773318.1799999997</v>
      </c>
      <c r="W282" s="40">
        <v>54853759.557400003</v>
      </c>
      <c r="X282" s="40">
        <v>5180988.0001999997</v>
      </c>
      <c r="Y282" s="40">
        <v>4067642.2944999998</v>
      </c>
      <c r="Z282" s="40">
        <v>0</v>
      </c>
      <c r="AA282" s="40">
        <f t="shared" si="71"/>
        <v>4067642.2944999998</v>
      </c>
      <c r="AB282" s="40">
        <v>118312745.2272</v>
      </c>
      <c r="AC282" s="45">
        <f t="shared" si="70"/>
        <v>263149451.85360003</v>
      </c>
    </row>
    <row r="283" spans="1:29" ht="24.9" customHeight="1">
      <c r="A283" s="159"/>
      <c r="B283" s="161"/>
      <c r="C283" s="36">
        <v>6</v>
      </c>
      <c r="D283" s="40" t="s">
        <v>689</v>
      </c>
      <c r="E283" s="40">
        <v>96562063.801699996</v>
      </c>
      <c r="F283" s="40">
        <v>0</v>
      </c>
      <c r="G283" s="40">
        <v>8843114.5399999991</v>
      </c>
      <c r="H283" s="40">
        <v>71616018.317900002</v>
      </c>
      <c r="I283" s="40">
        <v>5781432.5706000002</v>
      </c>
      <c r="J283" s="40">
        <v>5310635.9035</v>
      </c>
      <c r="K283" s="40">
        <v>0</v>
      </c>
      <c r="L283" s="40">
        <f t="shared" si="69"/>
        <v>5310635.9035</v>
      </c>
      <c r="M283" s="54">
        <v>100623307.2404</v>
      </c>
      <c r="N283" s="41">
        <f t="shared" si="73"/>
        <v>288736572.37409997</v>
      </c>
      <c r="O283" s="44"/>
      <c r="P283" s="161"/>
      <c r="Q283" s="47">
        <v>29</v>
      </c>
      <c r="R283" s="161"/>
      <c r="S283" s="40" t="s">
        <v>690</v>
      </c>
      <c r="T283" s="40">
        <v>88946672.193399996</v>
      </c>
      <c r="U283" s="40">
        <v>0</v>
      </c>
      <c r="V283" s="40">
        <v>8145700.0700000003</v>
      </c>
      <c r="W283" s="40">
        <v>65968002.9023</v>
      </c>
      <c r="X283" s="40">
        <v>5625832.4348999998</v>
      </c>
      <c r="Y283" s="40">
        <v>4891811.2528999997</v>
      </c>
      <c r="Z283" s="40">
        <v>0</v>
      </c>
      <c r="AA283" s="40">
        <f t="shared" si="71"/>
        <v>4891811.2528999997</v>
      </c>
      <c r="AB283" s="40">
        <v>127734838.5158</v>
      </c>
      <c r="AC283" s="45">
        <f t="shared" si="70"/>
        <v>301312857.36930001</v>
      </c>
    </row>
    <row r="284" spans="1:29" ht="24.9" customHeight="1">
      <c r="A284" s="159"/>
      <c r="B284" s="161"/>
      <c r="C284" s="36">
        <v>7</v>
      </c>
      <c r="D284" s="40" t="s">
        <v>691</v>
      </c>
      <c r="E284" s="40">
        <v>97497355.773100004</v>
      </c>
      <c r="F284" s="40">
        <v>0</v>
      </c>
      <c r="G284" s="40">
        <v>8928768.1999999993</v>
      </c>
      <c r="H284" s="40">
        <v>72309685.005600005</v>
      </c>
      <c r="I284" s="40">
        <v>6162160.9249999998</v>
      </c>
      <c r="J284" s="40">
        <v>5362074.2734000003</v>
      </c>
      <c r="K284" s="40">
        <v>0</v>
      </c>
      <c r="L284" s="40">
        <f t="shared" si="69"/>
        <v>5362074.2734000003</v>
      </c>
      <c r="M284" s="54">
        <v>108687380.4146</v>
      </c>
      <c r="N284" s="41">
        <f t="shared" si="73"/>
        <v>298947424.59170002</v>
      </c>
      <c r="O284" s="44"/>
      <c r="P284" s="161"/>
      <c r="Q284" s="47">
        <v>30</v>
      </c>
      <c r="R284" s="161"/>
      <c r="S284" s="40" t="s">
        <v>692</v>
      </c>
      <c r="T284" s="40">
        <v>75100669.625699997</v>
      </c>
      <c r="U284" s="40">
        <v>0</v>
      </c>
      <c r="V284" s="40">
        <v>6877688.79</v>
      </c>
      <c r="W284" s="40">
        <v>55699005.591399997</v>
      </c>
      <c r="X284" s="40">
        <v>5367884.8814000003</v>
      </c>
      <c r="Y284" s="40">
        <v>4130320.9164999998</v>
      </c>
      <c r="Z284" s="40">
        <v>0</v>
      </c>
      <c r="AA284" s="40">
        <f t="shared" si="71"/>
        <v>4130320.9164999998</v>
      </c>
      <c r="AB284" s="40">
        <v>122271342.24079999</v>
      </c>
      <c r="AC284" s="45">
        <f t="shared" si="70"/>
        <v>269446912.04579997</v>
      </c>
    </row>
    <row r="285" spans="1:29" ht="24.9" customHeight="1">
      <c r="A285" s="159"/>
      <c r="B285" s="161"/>
      <c r="C285" s="36">
        <v>8</v>
      </c>
      <c r="D285" s="40" t="s">
        <v>693</v>
      </c>
      <c r="E285" s="40">
        <v>105523072.6997</v>
      </c>
      <c r="F285" s="40">
        <v>0</v>
      </c>
      <c r="G285" s="40">
        <v>9663760.0899999999</v>
      </c>
      <c r="H285" s="40">
        <v>78262021.438800007</v>
      </c>
      <c r="I285" s="40">
        <v>6645492.3443999998</v>
      </c>
      <c r="J285" s="40">
        <v>5803465.6242000004</v>
      </c>
      <c r="K285" s="40">
        <v>0</v>
      </c>
      <c r="L285" s="40">
        <f t="shared" si="69"/>
        <v>5803465.6242000004</v>
      </c>
      <c r="M285" s="54">
        <v>118924652.96969999</v>
      </c>
      <c r="N285" s="41">
        <f t="shared" si="73"/>
        <v>324822465.16679996</v>
      </c>
      <c r="O285" s="44"/>
      <c r="P285" s="161"/>
      <c r="Q285" s="47">
        <v>31</v>
      </c>
      <c r="R285" s="161"/>
      <c r="S285" s="40" t="s">
        <v>694</v>
      </c>
      <c r="T285" s="40">
        <v>75428517.6021</v>
      </c>
      <c r="U285" s="40">
        <v>0</v>
      </c>
      <c r="V285" s="40">
        <v>6907712.9699999997</v>
      </c>
      <c r="W285" s="40">
        <v>55942156.636</v>
      </c>
      <c r="X285" s="40">
        <v>5487217.6491999999</v>
      </c>
      <c r="Y285" s="40">
        <v>4148351.6172000002</v>
      </c>
      <c r="Z285" s="40">
        <v>0</v>
      </c>
      <c r="AA285" s="40">
        <f t="shared" si="71"/>
        <v>4148351.6172000002</v>
      </c>
      <c r="AB285" s="40">
        <v>124798887.5641</v>
      </c>
      <c r="AC285" s="45">
        <f t="shared" si="70"/>
        <v>272712844.03859997</v>
      </c>
    </row>
    <row r="286" spans="1:29" ht="24.9" customHeight="1">
      <c r="A286" s="159"/>
      <c r="B286" s="161"/>
      <c r="C286" s="36">
        <v>9</v>
      </c>
      <c r="D286" s="40" t="s">
        <v>695</v>
      </c>
      <c r="E286" s="40">
        <v>96018223.909600005</v>
      </c>
      <c r="F286" s="40">
        <v>0</v>
      </c>
      <c r="G286" s="40">
        <v>8793309.9000000004</v>
      </c>
      <c r="H286" s="40">
        <v>71212675.160799995</v>
      </c>
      <c r="I286" s="40">
        <v>5565786.0273000002</v>
      </c>
      <c r="J286" s="40">
        <v>5280726.2720999997</v>
      </c>
      <c r="K286" s="40">
        <v>0</v>
      </c>
      <c r="L286" s="40">
        <f t="shared" si="69"/>
        <v>5280726.2720999997</v>
      </c>
      <c r="M286" s="54">
        <v>96055773.762799993</v>
      </c>
      <c r="N286" s="41">
        <f t="shared" si="73"/>
        <v>282926495.03259999</v>
      </c>
      <c r="O286" s="44"/>
      <c r="P286" s="161"/>
      <c r="Q286" s="47">
        <v>32</v>
      </c>
      <c r="R286" s="161"/>
      <c r="S286" s="40" t="s">
        <v>696</v>
      </c>
      <c r="T286" s="40">
        <v>75062241.812299997</v>
      </c>
      <c r="U286" s="40">
        <v>0</v>
      </c>
      <c r="V286" s="40">
        <v>6874169.5800000001</v>
      </c>
      <c r="W286" s="40">
        <v>55670505.299699999</v>
      </c>
      <c r="X286" s="40">
        <v>5236676.6250999998</v>
      </c>
      <c r="Y286" s="40">
        <v>4128207.5033999998</v>
      </c>
      <c r="Z286" s="40">
        <v>0</v>
      </c>
      <c r="AA286" s="40">
        <f t="shared" si="71"/>
        <v>4128207.5033999998</v>
      </c>
      <c r="AB286" s="40">
        <v>119492266.37809999</v>
      </c>
      <c r="AC286" s="45">
        <f t="shared" si="70"/>
        <v>266464067.19859999</v>
      </c>
    </row>
    <row r="287" spans="1:29" ht="24.9" customHeight="1">
      <c r="A287" s="159"/>
      <c r="B287" s="161"/>
      <c r="C287" s="36">
        <v>10</v>
      </c>
      <c r="D287" s="40" t="s">
        <v>697</v>
      </c>
      <c r="E287" s="40">
        <v>89793123.285400003</v>
      </c>
      <c r="F287" s="40">
        <v>0</v>
      </c>
      <c r="G287" s="40">
        <v>8223217.7199999997</v>
      </c>
      <c r="H287" s="40">
        <v>66595780.049199998</v>
      </c>
      <c r="I287" s="40">
        <v>5576255.3346999995</v>
      </c>
      <c r="J287" s="40">
        <v>4938363.6300999997</v>
      </c>
      <c r="K287" s="40">
        <v>0</v>
      </c>
      <c r="L287" s="40">
        <f t="shared" si="69"/>
        <v>4938363.6300999997</v>
      </c>
      <c r="M287" s="54">
        <v>96277520.475199997</v>
      </c>
      <c r="N287" s="41">
        <f t="shared" si="73"/>
        <v>271404260.4946</v>
      </c>
      <c r="O287" s="44"/>
      <c r="P287" s="162"/>
      <c r="Q287" s="47">
        <v>33</v>
      </c>
      <c r="R287" s="162"/>
      <c r="S287" s="40" t="s">
        <v>698</v>
      </c>
      <c r="T287" s="40">
        <v>86523470.347200006</v>
      </c>
      <c r="U287" s="40">
        <v>0</v>
      </c>
      <c r="V287" s="40">
        <v>7923784.2300000004</v>
      </c>
      <c r="W287" s="40">
        <v>64170816.088200003</v>
      </c>
      <c r="X287" s="40">
        <v>5543407.1058</v>
      </c>
      <c r="Y287" s="40">
        <v>4758542.1229999997</v>
      </c>
      <c r="Z287" s="40">
        <v>0</v>
      </c>
      <c r="AA287" s="40">
        <f t="shared" si="71"/>
        <v>4758542.1229999997</v>
      </c>
      <c r="AB287" s="40">
        <v>125989016.6533</v>
      </c>
      <c r="AC287" s="45">
        <f t="shared" si="70"/>
        <v>294909036.54750001</v>
      </c>
    </row>
    <row r="288" spans="1:29" ht="24.9" customHeight="1">
      <c r="A288" s="159"/>
      <c r="B288" s="161"/>
      <c r="C288" s="36">
        <v>11</v>
      </c>
      <c r="D288" s="40" t="s">
        <v>699</v>
      </c>
      <c r="E288" s="40">
        <v>94007364.207000002</v>
      </c>
      <c r="F288" s="40">
        <v>0</v>
      </c>
      <c r="G288" s="40">
        <v>8609156.1899999995</v>
      </c>
      <c r="H288" s="40">
        <v>69721305.158600003</v>
      </c>
      <c r="I288" s="40">
        <v>5579712.9993000003</v>
      </c>
      <c r="J288" s="40">
        <v>5170134.7709999997</v>
      </c>
      <c r="K288" s="40">
        <v>0</v>
      </c>
      <c r="L288" s="40">
        <f t="shared" si="69"/>
        <v>5170134.7709999997</v>
      </c>
      <c r="M288" s="54">
        <v>96350756.049899995</v>
      </c>
      <c r="N288" s="41">
        <f t="shared" si="73"/>
        <v>279438429.37580001</v>
      </c>
      <c r="O288" s="44"/>
      <c r="P288" s="36"/>
      <c r="Q288" s="155" t="s">
        <v>700</v>
      </c>
      <c r="R288" s="156"/>
      <c r="S288" s="41"/>
      <c r="T288" s="41">
        <f>SUM(T255:T287)</f>
        <v>2792037484.1676998</v>
      </c>
      <c r="U288" s="41">
        <f t="shared" ref="U288:AC288" si="74">SUM(U255:U287)</f>
        <v>0</v>
      </c>
      <c r="V288" s="41">
        <f t="shared" ref="V288:X288" si="75">SUM(V255:V287)</f>
        <v>255693657.50999999</v>
      </c>
      <c r="W288" s="41">
        <f t="shared" si="75"/>
        <v>2070736682.0701997</v>
      </c>
      <c r="X288" s="41">
        <f t="shared" si="75"/>
        <v>191632255.57059994</v>
      </c>
      <c r="Y288" s="41">
        <f t="shared" si="74"/>
        <v>153554034.70699999</v>
      </c>
      <c r="Z288" s="41">
        <f t="shared" si="74"/>
        <v>0</v>
      </c>
      <c r="AA288" s="41">
        <f t="shared" si="71"/>
        <v>153554034.70699999</v>
      </c>
      <c r="AB288" s="41">
        <f t="shared" si="74"/>
        <v>4341905395.5682001</v>
      </c>
      <c r="AC288" s="41">
        <f t="shared" si="74"/>
        <v>9805559509.5937004</v>
      </c>
    </row>
    <row r="289" spans="1:29" ht="24.9" customHeight="1">
      <c r="A289" s="159"/>
      <c r="B289" s="161"/>
      <c r="C289" s="36">
        <v>12</v>
      </c>
      <c r="D289" s="40" t="s">
        <v>701</v>
      </c>
      <c r="E289" s="40">
        <v>91274560.429900005</v>
      </c>
      <c r="F289" s="40">
        <v>0</v>
      </c>
      <c r="G289" s="40">
        <v>8358887.1299999999</v>
      </c>
      <c r="H289" s="40">
        <v>67694499.623899996</v>
      </c>
      <c r="I289" s="40">
        <v>5559689.3653999995</v>
      </c>
      <c r="J289" s="40">
        <v>5019838.4116000002</v>
      </c>
      <c r="K289" s="40">
        <v>0</v>
      </c>
      <c r="L289" s="40">
        <f t="shared" si="69"/>
        <v>5019838.4116000002</v>
      </c>
      <c r="M289" s="54">
        <v>95926642.512600005</v>
      </c>
      <c r="N289" s="41">
        <f t="shared" si="73"/>
        <v>273834117.4734</v>
      </c>
      <c r="O289" s="44"/>
      <c r="P289" s="160">
        <v>31</v>
      </c>
      <c r="Q289" s="47">
        <v>1</v>
      </c>
      <c r="R289" s="160" t="s">
        <v>121</v>
      </c>
      <c r="S289" s="40" t="s">
        <v>702</v>
      </c>
      <c r="T289" s="40">
        <v>102061938.12989999</v>
      </c>
      <c r="U289" s="40">
        <v>0</v>
      </c>
      <c r="V289" s="40">
        <v>9346790.7899999991</v>
      </c>
      <c r="W289" s="40">
        <v>75695043.611399993</v>
      </c>
      <c r="X289" s="40">
        <v>5339445.2932000002</v>
      </c>
      <c r="Y289" s="40">
        <v>5613113.1721999999</v>
      </c>
      <c r="Z289" s="40">
        <f t="shared" ref="Z289:Z329" si="76">Y289/2</f>
        <v>2806556.5861</v>
      </c>
      <c r="AA289" s="40">
        <f t="shared" si="71"/>
        <v>2806556.5861</v>
      </c>
      <c r="AB289" s="40">
        <v>101073417.6846</v>
      </c>
      <c r="AC289" s="45">
        <f t="shared" si="70"/>
        <v>296323192.0952</v>
      </c>
    </row>
    <row r="290" spans="1:29" ht="24.9" customHeight="1">
      <c r="A290" s="159"/>
      <c r="B290" s="161"/>
      <c r="C290" s="36">
        <v>13</v>
      </c>
      <c r="D290" s="40" t="s">
        <v>703</v>
      </c>
      <c r="E290" s="40">
        <v>118212496.0949</v>
      </c>
      <c r="F290" s="40">
        <v>0</v>
      </c>
      <c r="G290" s="40">
        <v>10825852.32</v>
      </c>
      <c r="H290" s="40">
        <v>87673232.659199998</v>
      </c>
      <c r="I290" s="40">
        <v>7129006.7598999999</v>
      </c>
      <c r="J290" s="40">
        <v>6501347.4325999999</v>
      </c>
      <c r="K290" s="40">
        <v>0</v>
      </c>
      <c r="L290" s="40">
        <f t="shared" si="69"/>
        <v>6501347.4325999999</v>
      </c>
      <c r="M290" s="54">
        <v>129165801.50220001</v>
      </c>
      <c r="N290" s="41">
        <f t="shared" si="73"/>
        <v>359507736.76879996</v>
      </c>
      <c r="O290" s="44"/>
      <c r="P290" s="161"/>
      <c r="Q290" s="47">
        <v>2</v>
      </c>
      <c r="R290" s="161"/>
      <c r="S290" s="40" t="s">
        <v>297</v>
      </c>
      <c r="T290" s="40">
        <v>102955366.93719999</v>
      </c>
      <c r="U290" s="40">
        <v>0</v>
      </c>
      <c r="V290" s="40">
        <v>9428610.6400000006</v>
      </c>
      <c r="W290" s="40">
        <v>76357662.1523</v>
      </c>
      <c r="X290" s="40">
        <v>5451092.2218000004</v>
      </c>
      <c r="Y290" s="40">
        <v>5662249.1926999995</v>
      </c>
      <c r="Z290" s="40">
        <f t="shared" si="76"/>
        <v>2831124.5963499998</v>
      </c>
      <c r="AA290" s="40">
        <f t="shared" si="71"/>
        <v>2831124.5963499998</v>
      </c>
      <c r="AB290" s="40">
        <v>103438171.9531</v>
      </c>
      <c r="AC290" s="45">
        <f t="shared" si="70"/>
        <v>300462028.50075001</v>
      </c>
    </row>
    <row r="291" spans="1:29" ht="24.9" customHeight="1">
      <c r="A291" s="159"/>
      <c r="B291" s="161"/>
      <c r="C291" s="36">
        <v>14</v>
      </c>
      <c r="D291" s="40" t="s">
        <v>704</v>
      </c>
      <c r="E291" s="40">
        <v>81110400.086600006</v>
      </c>
      <c r="F291" s="40">
        <v>0</v>
      </c>
      <c r="G291" s="40">
        <v>7428057.46</v>
      </c>
      <c r="H291" s="40">
        <v>60156169.718000002</v>
      </c>
      <c r="I291" s="40">
        <v>5366021.6256999997</v>
      </c>
      <c r="J291" s="40">
        <v>4460838.8141000001</v>
      </c>
      <c r="K291" s="40">
        <v>0</v>
      </c>
      <c r="L291" s="40">
        <f t="shared" si="69"/>
        <v>4460838.8141000001</v>
      </c>
      <c r="M291" s="54">
        <v>91824634.331799999</v>
      </c>
      <c r="N291" s="41">
        <f t="shared" si="73"/>
        <v>250346122.03619999</v>
      </c>
      <c r="O291" s="44"/>
      <c r="P291" s="161"/>
      <c r="Q291" s="47">
        <v>3</v>
      </c>
      <c r="R291" s="161"/>
      <c r="S291" s="40" t="s">
        <v>705</v>
      </c>
      <c r="T291" s="40">
        <v>102506727.7545</v>
      </c>
      <c r="U291" s="40">
        <v>0</v>
      </c>
      <c r="V291" s="40">
        <v>9387524.4499999993</v>
      </c>
      <c r="W291" s="40">
        <v>76024925.354300007</v>
      </c>
      <c r="X291" s="40">
        <v>5370140.4934999999</v>
      </c>
      <c r="Y291" s="40">
        <v>5637575.3232000005</v>
      </c>
      <c r="Z291" s="40">
        <f t="shared" si="76"/>
        <v>2818787.6616000002</v>
      </c>
      <c r="AA291" s="40">
        <f t="shared" si="71"/>
        <v>2818787.6616000002</v>
      </c>
      <c r="AB291" s="40">
        <v>101723561.9094</v>
      </c>
      <c r="AC291" s="45">
        <f t="shared" si="70"/>
        <v>297831667.62330002</v>
      </c>
    </row>
    <row r="292" spans="1:29" ht="24.9" customHeight="1">
      <c r="A292" s="159"/>
      <c r="B292" s="161"/>
      <c r="C292" s="36">
        <v>15</v>
      </c>
      <c r="D292" s="40" t="s">
        <v>706</v>
      </c>
      <c r="E292" s="40">
        <v>89776095.875400007</v>
      </c>
      <c r="F292" s="40">
        <v>0</v>
      </c>
      <c r="G292" s="40">
        <v>8221658.3600000003</v>
      </c>
      <c r="H292" s="40">
        <v>66583151.535899997</v>
      </c>
      <c r="I292" s="40">
        <v>5865687.8613999998</v>
      </c>
      <c r="J292" s="40">
        <v>4937427.1723999996</v>
      </c>
      <c r="K292" s="40">
        <v>0</v>
      </c>
      <c r="L292" s="40">
        <f t="shared" si="69"/>
        <v>4937427.1723999996</v>
      </c>
      <c r="M292" s="54">
        <v>102407888.8778</v>
      </c>
      <c r="N292" s="41">
        <f t="shared" si="73"/>
        <v>277791909.68290001</v>
      </c>
      <c r="O292" s="44"/>
      <c r="P292" s="161"/>
      <c r="Q292" s="47">
        <v>4</v>
      </c>
      <c r="R292" s="161"/>
      <c r="S292" s="40" t="s">
        <v>707</v>
      </c>
      <c r="T292" s="40">
        <v>77822340.625400007</v>
      </c>
      <c r="U292" s="40">
        <v>0</v>
      </c>
      <c r="V292" s="40">
        <v>7126938.3099999996</v>
      </c>
      <c r="W292" s="40">
        <v>57717554.413699999</v>
      </c>
      <c r="X292" s="40">
        <v>4475847.8256000001</v>
      </c>
      <c r="Y292" s="40">
        <v>4280005.0011999998</v>
      </c>
      <c r="Z292" s="40">
        <f t="shared" si="76"/>
        <v>2140002.5005999999</v>
      </c>
      <c r="AA292" s="40">
        <f t="shared" si="71"/>
        <v>2140002.5005999999</v>
      </c>
      <c r="AB292" s="40">
        <v>82781863.898399994</v>
      </c>
      <c r="AC292" s="45">
        <f t="shared" si="70"/>
        <v>232064547.57370001</v>
      </c>
    </row>
    <row r="293" spans="1:29" ht="24.9" customHeight="1">
      <c r="A293" s="159"/>
      <c r="B293" s="161"/>
      <c r="C293" s="36">
        <v>16</v>
      </c>
      <c r="D293" s="40" t="s">
        <v>708</v>
      </c>
      <c r="E293" s="40">
        <v>101939559.8205</v>
      </c>
      <c r="F293" s="40">
        <v>0</v>
      </c>
      <c r="G293" s="40">
        <v>9335583.4399999995</v>
      </c>
      <c r="H293" s="40">
        <v>75604280.770400003</v>
      </c>
      <c r="I293" s="40">
        <v>6400576.0448000003</v>
      </c>
      <c r="J293" s="40">
        <v>5606382.7176999999</v>
      </c>
      <c r="K293" s="40">
        <v>0</v>
      </c>
      <c r="L293" s="40">
        <f t="shared" ref="L293:L324" si="77">J293-K293</f>
        <v>5606382.7176999999</v>
      </c>
      <c r="M293" s="54">
        <v>113737167.09190001</v>
      </c>
      <c r="N293" s="41">
        <f t="shared" si="73"/>
        <v>312623549.88529998</v>
      </c>
      <c r="O293" s="44"/>
      <c r="P293" s="161"/>
      <c r="Q293" s="47">
        <v>5</v>
      </c>
      <c r="R293" s="161"/>
      <c r="S293" s="40" t="s">
        <v>709</v>
      </c>
      <c r="T293" s="40">
        <v>135400251.7313</v>
      </c>
      <c r="U293" s="40">
        <v>0</v>
      </c>
      <c r="V293" s="40">
        <v>12399900</v>
      </c>
      <c r="W293" s="40">
        <v>100420667.5632</v>
      </c>
      <c r="X293" s="40">
        <v>7786133.0253999997</v>
      </c>
      <c r="Y293" s="40">
        <v>7446624.5788000003</v>
      </c>
      <c r="Z293" s="40">
        <f t="shared" si="76"/>
        <v>3723312.2894000001</v>
      </c>
      <c r="AA293" s="40">
        <f t="shared" si="71"/>
        <v>3723312.2894000001</v>
      </c>
      <c r="AB293" s="40">
        <v>152895848.76640001</v>
      </c>
      <c r="AC293" s="45">
        <f t="shared" si="70"/>
        <v>412626113.3757</v>
      </c>
    </row>
    <row r="294" spans="1:29" ht="24.9" customHeight="1">
      <c r="A294" s="159"/>
      <c r="B294" s="162"/>
      <c r="C294" s="36">
        <v>17</v>
      </c>
      <c r="D294" s="40" t="s">
        <v>710</v>
      </c>
      <c r="E294" s="40">
        <v>84420044.233799994</v>
      </c>
      <c r="F294" s="40">
        <v>0</v>
      </c>
      <c r="G294" s="40">
        <v>7731153.3200000003</v>
      </c>
      <c r="H294" s="40">
        <v>62610793.475400001</v>
      </c>
      <c r="I294" s="40">
        <v>5345728.3131999997</v>
      </c>
      <c r="J294" s="40">
        <v>4642859.7313000001</v>
      </c>
      <c r="K294" s="40">
        <v>0</v>
      </c>
      <c r="L294" s="40">
        <f t="shared" si="77"/>
        <v>4642859.7313000001</v>
      </c>
      <c r="M294" s="54">
        <v>91394808.827700004</v>
      </c>
      <c r="N294" s="41">
        <f t="shared" si="73"/>
        <v>256145387.9014</v>
      </c>
      <c r="O294" s="44"/>
      <c r="P294" s="161"/>
      <c r="Q294" s="47">
        <v>6</v>
      </c>
      <c r="R294" s="161"/>
      <c r="S294" s="40" t="s">
        <v>711</v>
      </c>
      <c r="T294" s="40">
        <v>117086768.5996</v>
      </c>
      <c r="U294" s="40">
        <v>0</v>
      </c>
      <c r="V294" s="40">
        <v>10722758.66</v>
      </c>
      <c r="W294" s="40">
        <v>86838327.959099993</v>
      </c>
      <c r="X294" s="40">
        <v>6605480.2402999997</v>
      </c>
      <c r="Y294" s="40">
        <v>6439435.6568</v>
      </c>
      <c r="Z294" s="40">
        <f t="shared" si="76"/>
        <v>3219717.8284</v>
      </c>
      <c r="AA294" s="40">
        <f t="shared" si="71"/>
        <v>3219717.8284</v>
      </c>
      <c r="AB294" s="40">
        <v>127888857.97490001</v>
      </c>
      <c r="AC294" s="45">
        <f t="shared" si="70"/>
        <v>352361911.26230001</v>
      </c>
    </row>
    <row r="295" spans="1:29" ht="24.9" customHeight="1">
      <c r="A295" s="36"/>
      <c r="B295" s="154" t="s">
        <v>712</v>
      </c>
      <c r="C295" s="155"/>
      <c r="D295" s="41"/>
      <c r="E295" s="41">
        <f>SUM(E278:E294)</f>
        <v>1639451253.5480001</v>
      </c>
      <c r="F295" s="41">
        <f t="shared" ref="F295:N295" si="78">SUM(F278:F294)</f>
        <v>0</v>
      </c>
      <c r="G295" s="41">
        <f t="shared" si="78"/>
        <v>150140279.16</v>
      </c>
      <c r="H295" s="41">
        <f t="shared" si="78"/>
        <v>1215911988.4447999</v>
      </c>
      <c r="I295" s="41">
        <f t="shared" si="78"/>
        <v>101868112.234</v>
      </c>
      <c r="J295" s="41">
        <f t="shared" si="78"/>
        <v>90165105.629799992</v>
      </c>
      <c r="K295" s="41">
        <f t="shared" si="78"/>
        <v>0</v>
      </c>
      <c r="L295" s="41">
        <f t="shared" si="78"/>
        <v>90165105.629799992</v>
      </c>
      <c r="M295" s="41">
        <f t="shared" si="78"/>
        <v>1786502550.3203001</v>
      </c>
      <c r="N295" s="41">
        <f t="shared" si="78"/>
        <v>4984039289.3368998</v>
      </c>
      <c r="O295" s="44"/>
      <c r="P295" s="161"/>
      <c r="Q295" s="47">
        <v>7</v>
      </c>
      <c r="R295" s="161"/>
      <c r="S295" s="40" t="s">
        <v>713</v>
      </c>
      <c r="T295" s="40">
        <v>102783858.7704</v>
      </c>
      <c r="U295" s="40">
        <v>0</v>
      </c>
      <c r="V295" s="40">
        <v>9412903.9900000002</v>
      </c>
      <c r="W295" s="40">
        <v>76230461.763999999</v>
      </c>
      <c r="X295" s="40">
        <v>5249208.9170000004</v>
      </c>
      <c r="Y295" s="40">
        <v>5652816.7359999996</v>
      </c>
      <c r="Z295" s="40">
        <f t="shared" si="76"/>
        <v>2826408.3679999998</v>
      </c>
      <c r="AA295" s="40">
        <f t="shared" si="71"/>
        <v>2826408.3679999998</v>
      </c>
      <c r="AB295" s="40">
        <v>99162152.782700002</v>
      </c>
      <c r="AC295" s="45">
        <f t="shared" si="70"/>
        <v>295664994.59210002</v>
      </c>
    </row>
    <row r="296" spans="1:29" ht="24.9" customHeight="1">
      <c r="A296" s="159">
        <v>15</v>
      </c>
      <c r="B296" s="160" t="s">
        <v>714</v>
      </c>
      <c r="C296" s="36">
        <v>1</v>
      </c>
      <c r="D296" s="40" t="s">
        <v>715</v>
      </c>
      <c r="E296" s="40">
        <v>134693667.21700001</v>
      </c>
      <c r="F296" s="40">
        <v>0</v>
      </c>
      <c r="G296" s="40">
        <v>12335191.27</v>
      </c>
      <c r="H296" s="40">
        <v>99896623.569800004</v>
      </c>
      <c r="I296" s="40">
        <v>6610936.7570000002</v>
      </c>
      <c r="J296" s="40">
        <v>7407764.4636000004</v>
      </c>
      <c r="K296" s="40">
        <v>0</v>
      </c>
      <c r="L296" s="40">
        <f t="shared" si="77"/>
        <v>7407764.4636000004</v>
      </c>
      <c r="M296" s="54">
        <v>139423130.53979999</v>
      </c>
      <c r="N296" s="41">
        <f t="shared" si="73"/>
        <v>400367313.81720006</v>
      </c>
      <c r="O296" s="44"/>
      <c r="P296" s="161"/>
      <c r="Q296" s="47">
        <v>8</v>
      </c>
      <c r="R296" s="161"/>
      <c r="S296" s="40" t="s">
        <v>716</v>
      </c>
      <c r="T296" s="40">
        <v>90774727.656000003</v>
      </c>
      <c r="U296" s="40">
        <v>0</v>
      </c>
      <c r="V296" s="40">
        <v>8313112.6500000004</v>
      </c>
      <c r="W296" s="40">
        <v>67323794.694100007</v>
      </c>
      <c r="X296" s="40">
        <v>4820863.0319999997</v>
      </c>
      <c r="Y296" s="40">
        <v>4992349.0504999999</v>
      </c>
      <c r="Z296" s="40">
        <f t="shared" si="76"/>
        <v>2496174.5252499999</v>
      </c>
      <c r="AA296" s="40">
        <f t="shared" si="71"/>
        <v>2496174.5252499999</v>
      </c>
      <c r="AB296" s="40">
        <v>90089509.465000004</v>
      </c>
      <c r="AC296" s="45">
        <f t="shared" si="70"/>
        <v>263818182.02235001</v>
      </c>
    </row>
    <row r="297" spans="1:29" ht="24.9" customHeight="1">
      <c r="A297" s="159"/>
      <c r="B297" s="161"/>
      <c r="C297" s="36">
        <v>2</v>
      </c>
      <c r="D297" s="40" t="s">
        <v>717</v>
      </c>
      <c r="E297" s="40">
        <v>97818917.956200004</v>
      </c>
      <c r="F297" s="40">
        <v>0</v>
      </c>
      <c r="G297" s="40">
        <v>8958216.7300000004</v>
      </c>
      <c r="H297" s="40">
        <v>72548174.141900003</v>
      </c>
      <c r="I297" s="40">
        <v>5404086.625</v>
      </c>
      <c r="J297" s="40">
        <v>5379759.2630000003</v>
      </c>
      <c r="K297" s="40">
        <v>0</v>
      </c>
      <c r="L297" s="40">
        <f t="shared" si="77"/>
        <v>5379759.2630000003</v>
      </c>
      <c r="M297" s="54">
        <v>113861262.9703</v>
      </c>
      <c r="N297" s="41">
        <f t="shared" si="73"/>
        <v>303970417.6864</v>
      </c>
      <c r="O297" s="44"/>
      <c r="P297" s="161"/>
      <c r="Q297" s="47">
        <v>9</v>
      </c>
      <c r="R297" s="161"/>
      <c r="S297" s="40" t="s">
        <v>718</v>
      </c>
      <c r="T297" s="40">
        <v>93105434.451700002</v>
      </c>
      <c r="U297" s="40">
        <v>0</v>
      </c>
      <c r="V297" s="40">
        <v>8526557.8300000001</v>
      </c>
      <c r="W297" s="40">
        <v>69052381.822400004</v>
      </c>
      <c r="X297" s="40">
        <v>5005968.4770999998</v>
      </c>
      <c r="Y297" s="40">
        <v>5120531.2182999998</v>
      </c>
      <c r="Z297" s="40">
        <f t="shared" si="76"/>
        <v>2560265.6091499999</v>
      </c>
      <c r="AA297" s="40">
        <f t="shared" si="71"/>
        <v>2560265.6091499999</v>
      </c>
      <c r="AB297" s="40">
        <v>94010162.698899999</v>
      </c>
      <c r="AC297" s="45">
        <f t="shared" si="70"/>
        <v>272260770.88924998</v>
      </c>
    </row>
    <row r="298" spans="1:29" ht="24.9" customHeight="1">
      <c r="A298" s="159"/>
      <c r="B298" s="161"/>
      <c r="C298" s="36">
        <v>3</v>
      </c>
      <c r="D298" s="40" t="s">
        <v>719</v>
      </c>
      <c r="E298" s="40">
        <v>98452591.762899995</v>
      </c>
      <c r="F298" s="40">
        <v>0</v>
      </c>
      <c r="G298" s="40">
        <v>9016248.3200000003</v>
      </c>
      <c r="H298" s="40">
        <v>73018143.332300007</v>
      </c>
      <c r="I298" s="40">
        <v>5303872.1416999996</v>
      </c>
      <c r="J298" s="40">
        <v>5414609.5028999997</v>
      </c>
      <c r="K298" s="40">
        <v>0</v>
      </c>
      <c r="L298" s="40">
        <f t="shared" si="77"/>
        <v>5414609.5028999997</v>
      </c>
      <c r="M298" s="54">
        <v>111738655.2957</v>
      </c>
      <c r="N298" s="41">
        <f t="shared" si="73"/>
        <v>302944120.35549998</v>
      </c>
      <c r="O298" s="44"/>
      <c r="P298" s="161"/>
      <c r="Q298" s="47">
        <v>10</v>
      </c>
      <c r="R298" s="161"/>
      <c r="S298" s="40" t="s">
        <v>720</v>
      </c>
      <c r="T298" s="40">
        <v>88323997.703299999</v>
      </c>
      <c r="U298" s="40">
        <v>0</v>
      </c>
      <c r="V298" s="40">
        <v>8088675.7999999998</v>
      </c>
      <c r="W298" s="40">
        <v>65506191.442000002</v>
      </c>
      <c r="X298" s="40">
        <v>4675246.2348999996</v>
      </c>
      <c r="Y298" s="40">
        <v>4857565.9444000004</v>
      </c>
      <c r="Z298" s="40">
        <f t="shared" si="76"/>
        <v>2428782.9722000002</v>
      </c>
      <c r="AA298" s="40">
        <f t="shared" si="71"/>
        <v>2428782.9722000002</v>
      </c>
      <c r="AB298" s="40">
        <v>87005251.374400005</v>
      </c>
      <c r="AC298" s="45">
        <f t="shared" si="70"/>
        <v>256028145.52679998</v>
      </c>
    </row>
    <row r="299" spans="1:29" ht="24.9" customHeight="1">
      <c r="A299" s="159"/>
      <c r="B299" s="161"/>
      <c r="C299" s="36">
        <v>4</v>
      </c>
      <c r="D299" s="40" t="s">
        <v>721</v>
      </c>
      <c r="E299" s="40">
        <v>107277383.76279999</v>
      </c>
      <c r="F299" s="40">
        <v>0</v>
      </c>
      <c r="G299" s="40">
        <v>9824419.1799999997</v>
      </c>
      <c r="H299" s="40">
        <v>79563120.113499999</v>
      </c>
      <c r="I299" s="40">
        <v>5352472.0728000002</v>
      </c>
      <c r="J299" s="40">
        <v>5899947.6963</v>
      </c>
      <c r="K299" s="40">
        <v>0</v>
      </c>
      <c r="L299" s="40">
        <f t="shared" si="77"/>
        <v>5899947.6963</v>
      </c>
      <c r="M299" s="54">
        <v>112768033.3184</v>
      </c>
      <c r="N299" s="41">
        <f t="shared" si="73"/>
        <v>320685376.14379996</v>
      </c>
      <c r="O299" s="44"/>
      <c r="P299" s="161"/>
      <c r="Q299" s="47">
        <v>11</v>
      </c>
      <c r="R299" s="161"/>
      <c r="S299" s="40" t="s">
        <v>722</v>
      </c>
      <c r="T299" s="40">
        <v>122031057.7748</v>
      </c>
      <c r="U299" s="40">
        <v>0</v>
      </c>
      <c r="V299" s="40">
        <v>11175554.65</v>
      </c>
      <c r="W299" s="40">
        <v>90505299.129700005</v>
      </c>
      <c r="X299" s="40">
        <v>6491974.4559000004</v>
      </c>
      <c r="Y299" s="40">
        <v>6711357.3470999999</v>
      </c>
      <c r="Z299" s="40">
        <f t="shared" si="76"/>
        <v>3355678.6735499999</v>
      </c>
      <c r="AA299" s="40">
        <f t="shared" si="71"/>
        <v>3355678.6735499999</v>
      </c>
      <c r="AB299" s="40">
        <v>125484731.935</v>
      </c>
      <c r="AC299" s="45">
        <f t="shared" si="70"/>
        <v>359044296.61895001</v>
      </c>
    </row>
    <row r="300" spans="1:29" ht="24.9" customHeight="1">
      <c r="A300" s="159"/>
      <c r="B300" s="161"/>
      <c r="C300" s="36">
        <v>5</v>
      </c>
      <c r="D300" s="40" t="s">
        <v>723</v>
      </c>
      <c r="E300" s="40">
        <v>104341937.46699999</v>
      </c>
      <c r="F300" s="40">
        <v>0</v>
      </c>
      <c r="G300" s="40">
        <v>9555592.2100000009</v>
      </c>
      <c r="H300" s="40">
        <v>77386023.151999995</v>
      </c>
      <c r="I300" s="40">
        <v>5630789.9896999998</v>
      </c>
      <c r="J300" s="40">
        <v>5738506.5886000004</v>
      </c>
      <c r="K300" s="40">
        <v>0</v>
      </c>
      <c r="L300" s="40">
        <f t="shared" si="77"/>
        <v>5738506.5886000004</v>
      </c>
      <c r="M300" s="54">
        <v>118662987.088</v>
      </c>
      <c r="N300" s="41">
        <f t="shared" si="73"/>
        <v>321315836.49529999</v>
      </c>
      <c r="O300" s="44"/>
      <c r="P300" s="161"/>
      <c r="Q300" s="47">
        <v>12</v>
      </c>
      <c r="R300" s="161"/>
      <c r="S300" s="40" t="s">
        <v>724</v>
      </c>
      <c r="T300" s="40">
        <v>82157694.634399995</v>
      </c>
      <c r="U300" s="40">
        <v>0</v>
      </c>
      <c r="V300" s="40">
        <v>7523968.2699999996</v>
      </c>
      <c r="W300" s="40">
        <v>60932904.002300002</v>
      </c>
      <c r="X300" s="40">
        <v>4589584.7630000003</v>
      </c>
      <c r="Y300" s="40">
        <v>4518437.0091000004</v>
      </c>
      <c r="Z300" s="40">
        <f t="shared" si="76"/>
        <v>2259218.5045500002</v>
      </c>
      <c r="AA300" s="40">
        <f t="shared" si="71"/>
        <v>2259218.5045500002</v>
      </c>
      <c r="AB300" s="40">
        <v>85190885.909899995</v>
      </c>
      <c r="AC300" s="45">
        <f t="shared" si="70"/>
        <v>242654256.08415002</v>
      </c>
    </row>
    <row r="301" spans="1:29" ht="24.9" customHeight="1">
      <c r="A301" s="159"/>
      <c r="B301" s="161"/>
      <c r="C301" s="36">
        <v>6</v>
      </c>
      <c r="D301" s="40" t="s">
        <v>105</v>
      </c>
      <c r="E301" s="40">
        <v>113615115.4462</v>
      </c>
      <c r="F301" s="40">
        <v>0</v>
      </c>
      <c r="G301" s="40">
        <v>10404826.07</v>
      </c>
      <c r="H301" s="40">
        <v>84263548.941</v>
      </c>
      <c r="I301" s="40">
        <v>5938156.1413000003</v>
      </c>
      <c r="J301" s="40">
        <v>6248504.7116</v>
      </c>
      <c r="K301" s="40">
        <v>0</v>
      </c>
      <c r="L301" s="40">
        <f t="shared" si="77"/>
        <v>6248504.7116</v>
      </c>
      <c r="M301" s="54">
        <v>125173201.2851</v>
      </c>
      <c r="N301" s="41">
        <f t="shared" si="73"/>
        <v>345643352.5952</v>
      </c>
      <c r="O301" s="44"/>
      <c r="P301" s="161"/>
      <c r="Q301" s="47">
        <v>13</v>
      </c>
      <c r="R301" s="161"/>
      <c r="S301" s="40" t="s">
        <v>725</v>
      </c>
      <c r="T301" s="40">
        <v>109682112.12190001</v>
      </c>
      <c r="U301" s="40">
        <v>0</v>
      </c>
      <c r="V301" s="40">
        <v>10044643.23</v>
      </c>
      <c r="W301" s="40">
        <v>81346605.919799998</v>
      </c>
      <c r="X301" s="40">
        <v>5497573.2498000003</v>
      </c>
      <c r="Y301" s="40">
        <v>6032200.8413000004</v>
      </c>
      <c r="Z301" s="40">
        <f t="shared" si="76"/>
        <v>3016100.4206500002</v>
      </c>
      <c r="AA301" s="40">
        <f t="shared" si="71"/>
        <v>3016100.4206500002</v>
      </c>
      <c r="AB301" s="40">
        <v>104422670.23639999</v>
      </c>
      <c r="AC301" s="45">
        <f t="shared" si="70"/>
        <v>314009705.17855</v>
      </c>
    </row>
    <row r="302" spans="1:29" ht="24.9" customHeight="1">
      <c r="A302" s="159"/>
      <c r="B302" s="161"/>
      <c r="C302" s="36">
        <v>7</v>
      </c>
      <c r="D302" s="40" t="s">
        <v>726</v>
      </c>
      <c r="E302" s="40">
        <v>89084749.369000003</v>
      </c>
      <c r="F302" s="40">
        <v>0</v>
      </c>
      <c r="G302" s="40">
        <v>8158345.1200000001</v>
      </c>
      <c r="H302" s="40">
        <v>66070408.931699999</v>
      </c>
      <c r="I302" s="40">
        <v>4799775.4722999996</v>
      </c>
      <c r="J302" s="40">
        <v>4899405.0990000004</v>
      </c>
      <c r="K302" s="40">
        <v>0</v>
      </c>
      <c r="L302" s="40">
        <f t="shared" si="77"/>
        <v>4899405.0990000004</v>
      </c>
      <c r="M302" s="54">
        <v>101061561.29449999</v>
      </c>
      <c r="N302" s="41">
        <f t="shared" si="73"/>
        <v>274074245.28649998</v>
      </c>
      <c r="O302" s="44"/>
      <c r="P302" s="161"/>
      <c r="Q302" s="47">
        <v>14</v>
      </c>
      <c r="R302" s="161"/>
      <c r="S302" s="40" t="s">
        <v>727</v>
      </c>
      <c r="T302" s="40">
        <v>109523475.51629999</v>
      </c>
      <c r="U302" s="40">
        <v>0</v>
      </c>
      <c r="V302" s="40">
        <v>10030115.35</v>
      </c>
      <c r="W302" s="40">
        <v>81228951.8266</v>
      </c>
      <c r="X302" s="40">
        <v>5548080.1935999999</v>
      </c>
      <c r="Y302" s="40">
        <v>6023476.2802999998</v>
      </c>
      <c r="Z302" s="40">
        <f t="shared" si="76"/>
        <v>3011738.1401499999</v>
      </c>
      <c r="AA302" s="40">
        <f t="shared" si="71"/>
        <v>3011738.1401499999</v>
      </c>
      <c r="AB302" s="40">
        <v>105492440.0246</v>
      </c>
      <c r="AC302" s="45">
        <f t="shared" si="70"/>
        <v>314834801.05124998</v>
      </c>
    </row>
    <row r="303" spans="1:29" ht="24.9" customHeight="1">
      <c r="A303" s="159"/>
      <c r="B303" s="161"/>
      <c r="C303" s="36">
        <v>8</v>
      </c>
      <c r="D303" s="40" t="s">
        <v>728</v>
      </c>
      <c r="E303" s="40">
        <v>95559803.240400001</v>
      </c>
      <c r="F303" s="40">
        <v>0</v>
      </c>
      <c r="G303" s="40">
        <v>8751327.9199999999</v>
      </c>
      <c r="H303" s="40">
        <v>70872683.845899999</v>
      </c>
      <c r="I303" s="40">
        <v>5237935.7309999997</v>
      </c>
      <c r="J303" s="40">
        <v>5255514.4526000004</v>
      </c>
      <c r="K303" s="40">
        <v>0</v>
      </c>
      <c r="L303" s="40">
        <f t="shared" si="77"/>
        <v>5255514.4526000004</v>
      </c>
      <c r="M303" s="54">
        <v>110342079.4052</v>
      </c>
      <c r="N303" s="41">
        <f t="shared" si="73"/>
        <v>296019344.59509999</v>
      </c>
      <c r="O303" s="44"/>
      <c r="P303" s="161"/>
      <c r="Q303" s="47">
        <v>15</v>
      </c>
      <c r="R303" s="161"/>
      <c r="S303" s="40" t="s">
        <v>729</v>
      </c>
      <c r="T303" s="40">
        <v>86553803.602699995</v>
      </c>
      <c r="U303" s="40">
        <v>0</v>
      </c>
      <c r="V303" s="40">
        <v>7926562.1399999997</v>
      </c>
      <c r="W303" s="40">
        <v>64193312.987099998</v>
      </c>
      <c r="X303" s="40">
        <v>4918457.7807</v>
      </c>
      <c r="Y303" s="40">
        <v>4760210.3576999996</v>
      </c>
      <c r="Z303" s="40">
        <f t="shared" si="76"/>
        <v>2380105.1788499998</v>
      </c>
      <c r="AA303" s="40">
        <f t="shared" si="71"/>
        <v>2380105.1788499998</v>
      </c>
      <c r="AB303" s="40">
        <v>92156629.461799994</v>
      </c>
      <c r="AC303" s="45">
        <f t="shared" si="70"/>
        <v>258128871.15114999</v>
      </c>
    </row>
    <row r="304" spans="1:29" ht="24.9" customHeight="1">
      <c r="A304" s="159"/>
      <c r="B304" s="161"/>
      <c r="C304" s="36">
        <v>9</v>
      </c>
      <c r="D304" s="40" t="s">
        <v>730</v>
      </c>
      <c r="E304" s="40">
        <v>87120203.108600006</v>
      </c>
      <c r="F304" s="40">
        <v>0</v>
      </c>
      <c r="G304" s="40">
        <v>7978432.7800000003</v>
      </c>
      <c r="H304" s="40">
        <v>64613387.660300002</v>
      </c>
      <c r="I304" s="40">
        <v>4687858.8651999999</v>
      </c>
      <c r="J304" s="40">
        <v>4791360.7030999996</v>
      </c>
      <c r="K304" s="40">
        <v>0</v>
      </c>
      <c r="L304" s="40">
        <f t="shared" si="77"/>
        <v>4791360.7030999996</v>
      </c>
      <c r="M304" s="54">
        <v>98691095.059100002</v>
      </c>
      <c r="N304" s="41">
        <f t="shared" si="73"/>
        <v>267882338.17630002</v>
      </c>
      <c r="O304" s="44"/>
      <c r="P304" s="161"/>
      <c r="Q304" s="47">
        <v>16</v>
      </c>
      <c r="R304" s="161"/>
      <c r="S304" s="40" t="s">
        <v>731</v>
      </c>
      <c r="T304" s="40">
        <v>110285266.3426</v>
      </c>
      <c r="U304" s="40">
        <v>0</v>
      </c>
      <c r="V304" s="40">
        <v>10099879.85</v>
      </c>
      <c r="W304" s="40">
        <v>81793940.017900005</v>
      </c>
      <c r="X304" s="40">
        <v>5654872.9079</v>
      </c>
      <c r="Y304" s="40">
        <v>6065372.5908000004</v>
      </c>
      <c r="Z304" s="40">
        <f t="shared" si="76"/>
        <v>3032686.2954000002</v>
      </c>
      <c r="AA304" s="40">
        <f t="shared" si="71"/>
        <v>3032686.2954000002</v>
      </c>
      <c r="AB304" s="40">
        <v>107754378.8901</v>
      </c>
      <c r="AC304" s="45">
        <f t="shared" si="70"/>
        <v>318621024.3039</v>
      </c>
    </row>
    <row r="305" spans="1:29" ht="24.9" customHeight="1">
      <c r="A305" s="159"/>
      <c r="B305" s="161"/>
      <c r="C305" s="36">
        <v>10</v>
      </c>
      <c r="D305" s="40" t="s">
        <v>732</v>
      </c>
      <c r="E305" s="40">
        <v>82622483.777700007</v>
      </c>
      <c r="F305" s="40">
        <v>0</v>
      </c>
      <c r="G305" s="40">
        <v>7566533.4699999997</v>
      </c>
      <c r="H305" s="40">
        <v>61277618.546400003</v>
      </c>
      <c r="I305" s="40">
        <v>4816293.2847999996</v>
      </c>
      <c r="J305" s="40">
        <v>4543999.0696999999</v>
      </c>
      <c r="K305" s="40">
        <v>0</v>
      </c>
      <c r="L305" s="40">
        <f t="shared" si="77"/>
        <v>4543999.0696999999</v>
      </c>
      <c r="M305" s="54">
        <v>101411419.263</v>
      </c>
      <c r="N305" s="41">
        <f t="shared" si="73"/>
        <v>262238347.41159999</v>
      </c>
      <c r="O305" s="44"/>
      <c r="P305" s="162"/>
      <c r="Q305" s="47">
        <v>17</v>
      </c>
      <c r="R305" s="162"/>
      <c r="S305" s="40" t="s">
        <v>733</v>
      </c>
      <c r="T305" s="40">
        <v>117178586.4312</v>
      </c>
      <c r="U305" s="40">
        <v>0</v>
      </c>
      <c r="V305" s="40">
        <v>10731167.300000001</v>
      </c>
      <c r="W305" s="40">
        <v>86906425.380099997</v>
      </c>
      <c r="X305" s="40">
        <v>5208911.2334000003</v>
      </c>
      <c r="Y305" s="40">
        <v>6444485.3743000003</v>
      </c>
      <c r="Z305" s="40">
        <f t="shared" si="76"/>
        <v>3222242.6871500001</v>
      </c>
      <c r="AA305" s="40">
        <f t="shared" si="71"/>
        <v>3222242.6871500001</v>
      </c>
      <c r="AB305" s="40">
        <v>98308621.738999993</v>
      </c>
      <c r="AC305" s="45">
        <f t="shared" si="70"/>
        <v>321555954.77084994</v>
      </c>
    </row>
    <row r="306" spans="1:29" ht="24.9" customHeight="1">
      <c r="A306" s="159"/>
      <c r="B306" s="162"/>
      <c r="C306" s="36">
        <v>11</v>
      </c>
      <c r="D306" s="40" t="s">
        <v>734</v>
      </c>
      <c r="E306" s="40">
        <v>112766290.85959999</v>
      </c>
      <c r="F306" s="40">
        <v>0</v>
      </c>
      <c r="G306" s="40">
        <v>10327091.060000001</v>
      </c>
      <c r="H306" s="40">
        <v>83634011.473000005</v>
      </c>
      <c r="I306" s="40">
        <v>5815336.8148999996</v>
      </c>
      <c r="J306" s="40">
        <v>6201821.7999999998</v>
      </c>
      <c r="K306" s="40">
        <v>0</v>
      </c>
      <c r="L306" s="40">
        <f t="shared" si="77"/>
        <v>6201821.7999999998</v>
      </c>
      <c r="M306" s="54">
        <v>122571808.3906</v>
      </c>
      <c r="N306" s="41">
        <f t="shared" si="73"/>
        <v>341316360.39809996</v>
      </c>
      <c r="O306" s="44"/>
      <c r="P306" s="36"/>
      <c r="Q306" s="155" t="s">
        <v>735</v>
      </c>
      <c r="R306" s="156"/>
      <c r="S306" s="41"/>
      <c r="T306" s="41">
        <f t="shared" ref="T306:Y306" si="79">SUM(T289:T305)</f>
        <v>1750233408.7832</v>
      </c>
      <c r="U306" s="41">
        <f t="shared" si="79"/>
        <v>0</v>
      </c>
      <c r="V306" s="41">
        <f t="shared" si="79"/>
        <v>160285663.91</v>
      </c>
      <c r="W306" s="41">
        <f t="shared" si="79"/>
        <v>1298074450.0400002</v>
      </c>
      <c r="X306" s="41">
        <f t="shared" si="79"/>
        <v>92688880.345100001</v>
      </c>
      <c r="Y306" s="41">
        <f t="shared" si="79"/>
        <v>96257805.674700007</v>
      </c>
      <c r="Z306" s="41">
        <f t="shared" ref="Z306:AC306" si="80">SUM(Z289:Z305)</f>
        <v>48128902.837350003</v>
      </c>
      <c r="AA306" s="41">
        <f t="shared" si="71"/>
        <v>48128902.837350003</v>
      </c>
      <c r="AB306" s="41">
        <f t="shared" si="80"/>
        <v>1758879156.7046001</v>
      </c>
      <c r="AC306" s="41">
        <f t="shared" si="80"/>
        <v>5108290462.6202497</v>
      </c>
    </row>
    <row r="307" spans="1:29" ht="24.9" customHeight="1">
      <c r="A307" s="36"/>
      <c r="B307" s="154" t="s">
        <v>736</v>
      </c>
      <c r="C307" s="155"/>
      <c r="D307" s="41"/>
      <c r="E307" s="41">
        <f>SUM(E296:E306)</f>
        <v>1123353143.9674001</v>
      </c>
      <c r="F307" s="41">
        <f t="shared" ref="F307:N307" si="81">SUM(F296:F306)</f>
        <v>0</v>
      </c>
      <c r="G307" s="41">
        <f t="shared" si="81"/>
        <v>102876224.13000001</v>
      </c>
      <c r="H307" s="41">
        <f t="shared" si="81"/>
        <v>833143743.70780003</v>
      </c>
      <c r="I307" s="41">
        <f t="shared" si="81"/>
        <v>59597513.895699993</v>
      </c>
      <c r="J307" s="41">
        <f t="shared" si="81"/>
        <v>61781193.350400001</v>
      </c>
      <c r="K307" s="41">
        <f t="shared" si="81"/>
        <v>0</v>
      </c>
      <c r="L307" s="41">
        <f t="shared" si="81"/>
        <v>61781193.350400001</v>
      </c>
      <c r="M307" s="41">
        <f t="shared" si="81"/>
        <v>1255705233.9096999</v>
      </c>
      <c r="N307" s="41">
        <f t="shared" si="81"/>
        <v>3436457052.961</v>
      </c>
      <c r="O307" s="44"/>
      <c r="P307" s="160">
        <v>32</v>
      </c>
      <c r="Q307" s="47">
        <v>1</v>
      </c>
      <c r="R307" s="160" t="s">
        <v>122</v>
      </c>
      <c r="S307" s="40" t="s">
        <v>737</v>
      </c>
      <c r="T307" s="40">
        <v>77965542.697600007</v>
      </c>
      <c r="U307" s="40">
        <v>0</v>
      </c>
      <c r="V307" s="40">
        <v>7140052.7000000002</v>
      </c>
      <c r="W307" s="40">
        <v>57823761.3631</v>
      </c>
      <c r="X307" s="40">
        <v>6199086.0947000002</v>
      </c>
      <c r="Y307" s="40">
        <v>4287880.7017999999</v>
      </c>
      <c r="Z307" s="40">
        <f t="shared" si="76"/>
        <v>2143940.3509</v>
      </c>
      <c r="AA307" s="40">
        <f t="shared" si="71"/>
        <v>2143940.3509</v>
      </c>
      <c r="AB307" s="40">
        <v>249279736.55720001</v>
      </c>
      <c r="AC307" s="45">
        <f t="shared" si="70"/>
        <v>400552119.76350003</v>
      </c>
    </row>
    <row r="308" spans="1:29" ht="24.9" customHeight="1">
      <c r="A308" s="159">
        <v>16</v>
      </c>
      <c r="B308" s="160" t="s">
        <v>738</v>
      </c>
      <c r="C308" s="36">
        <v>1</v>
      </c>
      <c r="D308" s="40" t="s">
        <v>739</v>
      </c>
      <c r="E308" s="40">
        <v>88148978.251399994</v>
      </c>
      <c r="F308" s="40">
        <v>0</v>
      </c>
      <c r="G308" s="40">
        <v>8072647.5899999999</v>
      </c>
      <c r="H308" s="40">
        <v>65376386.881399997</v>
      </c>
      <c r="I308" s="40">
        <v>5508952.1128000002</v>
      </c>
      <c r="J308" s="40">
        <v>4847940.3838999998</v>
      </c>
      <c r="K308" s="40">
        <f>J308/2</f>
        <v>2423970.1919499999</v>
      </c>
      <c r="L308" s="40">
        <f t="shared" si="77"/>
        <v>2423970.1919499999</v>
      </c>
      <c r="M308" s="54">
        <v>102082216.9136</v>
      </c>
      <c r="N308" s="41">
        <f t="shared" si="73"/>
        <v>271613151.94115001</v>
      </c>
      <c r="O308" s="44"/>
      <c r="P308" s="161"/>
      <c r="Q308" s="47">
        <v>2</v>
      </c>
      <c r="R308" s="161"/>
      <c r="S308" s="40" t="s">
        <v>740</v>
      </c>
      <c r="T308" s="40">
        <v>97411890.599199995</v>
      </c>
      <c r="U308" s="40">
        <v>0</v>
      </c>
      <c r="V308" s="40">
        <v>8920941.3300000001</v>
      </c>
      <c r="W308" s="40">
        <v>72246299.0836</v>
      </c>
      <c r="X308" s="40">
        <v>6995389.1275000004</v>
      </c>
      <c r="Y308" s="40">
        <v>5357373.9304999998</v>
      </c>
      <c r="Z308" s="40">
        <f t="shared" si="76"/>
        <v>2678686.9652499999</v>
      </c>
      <c r="AA308" s="40">
        <f t="shared" si="71"/>
        <v>2678686.9652499999</v>
      </c>
      <c r="AB308" s="40">
        <v>266145950.6198</v>
      </c>
      <c r="AC308" s="45">
        <f t="shared" si="70"/>
        <v>454399157.72534996</v>
      </c>
    </row>
    <row r="309" spans="1:29" ht="24.9" customHeight="1">
      <c r="A309" s="159"/>
      <c r="B309" s="161"/>
      <c r="C309" s="36">
        <v>2</v>
      </c>
      <c r="D309" s="40" t="s">
        <v>741</v>
      </c>
      <c r="E309" s="40">
        <v>82952631.806500003</v>
      </c>
      <c r="F309" s="40">
        <v>0</v>
      </c>
      <c r="G309" s="40">
        <v>7596768.29</v>
      </c>
      <c r="H309" s="40">
        <v>61522475.443099998</v>
      </c>
      <c r="I309" s="40">
        <v>5270575.5186000001</v>
      </c>
      <c r="J309" s="40">
        <v>4562156.2675000001</v>
      </c>
      <c r="K309" s="40">
        <f t="shared" ref="K309:K334" si="82">J309/2</f>
        <v>2281078.13375</v>
      </c>
      <c r="L309" s="40">
        <f t="shared" si="77"/>
        <v>2281078.13375</v>
      </c>
      <c r="M309" s="54">
        <v>97033246.231600001</v>
      </c>
      <c r="N309" s="41">
        <f t="shared" si="73"/>
        <v>256656775.42354998</v>
      </c>
      <c r="O309" s="44"/>
      <c r="P309" s="161"/>
      <c r="Q309" s="47">
        <v>3</v>
      </c>
      <c r="R309" s="161"/>
      <c r="S309" s="40" t="s">
        <v>742</v>
      </c>
      <c r="T309" s="40">
        <v>89736784.125200003</v>
      </c>
      <c r="U309" s="40">
        <v>0</v>
      </c>
      <c r="V309" s="40">
        <v>8218058.2000000002</v>
      </c>
      <c r="W309" s="40">
        <v>66553995.665399998</v>
      </c>
      <c r="X309" s="40">
        <v>6095635.4685000004</v>
      </c>
      <c r="Y309" s="40">
        <v>4935265.1437999997</v>
      </c>
      <c r="Z309" s="40">
        <f t="shared" si="76"/>
        <v>2467632.5718999999</v>
      </c>
      <c r="AA309" s="40">
        <f t="shared" si="71"/>
        <v>2467632.5718999999</v>
      </c>
      <c r="AB309" s="40">
        <v>247088585.28060001</v>
      </c>
      <c r="AC309" s="45">
        <f t="shared" si="70"/>
        <v>420160691.31159997</v>
      </c>
    </row>
    <row r="310" spans="1:29" ht="24.9" customHeight="1">
      <c r="A310" s="159"/>
      <c r="B310" s="161"/>
      <c r="C310" s="36">
        <v>3</v>
      </c>
      <c r="D310" s="40" t="s">
        <v>743</v>
      </c>
      <c r="E310" s="40">
        <v>76207718.290299997</v>
      </c>
      <c r="F310" s="40">
        <v>0</v>
      </c>
      <c r="G310" s="40">
        <v>6979071.8499999996</v>
      </c>
      <c r="H310" s="40">
        <v>56520056.988899998</v>
      </c>
      <c r="I310" s="40">
        <v>4885599.7267000005</v>
      </c>
      <c r="J310" s="40">
        <v>4191205.4183999998</v>
      </c>
      <c r="K310" s="40">
        <f t="shared" si="82"/>
        <v>2095602.7091999999</v>
      </c>
      <c r="L310" s="40">
        <f t="shared" si="77"/>
        <v>2095602.7091999999</v>
      </c>
      <c r="M310" s="54">
        <v>88879209.579699993</v>
      </c>
      <c r="N310" s="41">
        <f t="shared" si="73"/>
        <v>235567259.14480001</v>
      </c>
      <c r="O310" s="44"/>
      <c r="P310" s="161"/>
      <c r="Q310" s="47">
        <v>4</v>
      </c>
      <c r="R310" s="161"/>
      <c r="S310" s="40" t="s">
        <v>744</v>
      </c>
      <c r="T310" s="40">
        <v>95792219.075900003</v>
      </c>
      <c r="U310" s="40">
        <v>0</v>
      </c>
      <c r="V310" s="40">
        <v>8772612.4700000007</v>
      </c>
      <c r="W310" s="40">
        <v>71045056.888400003</v>
      </c>
      <c r="X310" s="40">
        <v>6625390.1277000001</v>
      </c>
      <c r="Y310" s="40">
        <v>5268296.6490000002</v>
      </c>
      <c r="Z310" s="40">
        <f t="shared" si="76"/>
        <v>2634148.3245000001</v>
      </c>
      <c r="AA310" s="40">
        <f t="shared" si="71"/>
        <v>2634148.3245000001</v>
      </c>
      <c r="AB310" s="40">
        <v>258309132.12599999</v>
      </c>
      <c r="AC310" s="45">
        <f t="shared" si="70"/>
        <v>443178559.01249999</v>
      </c>
    </row>
    <row r="311" spans="1:29" ht="24.9" customHeight="1">
      <c r="A311" s="159"/>
      <c r="B311" s="161"/>
      <c r="C311" s="36">
        <v>4</v>
      </c>
      <c r="D311" s="40" t="s">
        <v>745</v>
      </c>
      <c r="E311" s="40">
        <v>81052787.165600002</v>
      </c>
      <c r="F311" s="40">
        <v>0</v>
      </c>
      <c r="G311" s="40">
        <v>7422781.29</v>
      </c>
      <c r="H311" s="40">
        <v>60113440.6395</v>
      </c>
      <c r="I311" s="40">
        <v>5219442.5351999998</v>
      </c>
      <c r="J311" s="40">
        <v>4457670.2741999999</v>
      </c>
      <c r="K311" s="40">
        <f t="shared" si="82"/>
        <v>2228835.1370999999</v>
      </c>
      <c r="L311" s="40">
        <f t="shared" si="77"/>
        <v>2228835.1370999999</v>
      </c>
      <c r="M311" s="54">
        <v>95950216.520400003</v>
      </c>
      <c r="N311" s="41">
        <f t="shared" si="73"/>
        <v>251987503.28779998</v>
      </c>
      <c r="O311" s="44"/>
      <c r="P311" s="161"/>
      <c r="Q311" s="47">
        <v>5</v>
      </c>
      <c r="R311" s="161"/>
      <c r="S311" s="40" t="s">
        <v>746</v>
      </c>
      <c r="T311" s="40">
        <v>88919144.761199996</v>
      </c>
      <c r="U311" s="40">
        <v>0</v>
      </c>
      <c r="V311" s="40">
        <v>8143179.1200000001</v>
      </c>
      <c r="W311" s="40">
        <v>65947586.964500003</v>
      </c>
      <c r="X311" s="40">
        <v>6712948.9808999998</v>
      </c>
      <c r="Y311" s="40">
        <v>4890297.3217000002</v>
      </c>
      <c r="Z311" s="40">
        <f t="shared" si="76"/>
        <v>2445148.6608500001</v>
      </c>
      <c r="AA311" s="40">
        <f t="shared" si="71"/>
        <v>2445148.6608500001</v>
      </c>
      <c r="AB311" s="40">
        <v>260163685.3572</v>
      </c>
      <c r="AC311" s="45">
        <f t="shared" si="70"/>
        <v>432331693.84464997</v>
      </c>
    </row>
    <row r="312" spans="1:29" ht="24.9" customHeight="1">
      <c r="A312" s="159"/>
      <c r="B312" s="161"/>
      <c r="C312" s="36">
        <v>5</v>
      </c>
      <c r="D312" s="40" t="s">
        <v>747</v>
      </c>
      <c r="E312" s="40">
        <v>86913415.061199993</v>
      </c>
      <c r="F312" s="40">
        <v>0</v>
      </c>
      <c r="G312" s="40">
        <v>7959495.21</v>
      </c>
      <c r="H312" s="40">
        <v>64460021.669299997</v>
      </c>
      <c r="I312" s="40">
        <v>5150221.8247999996</v>
      </c>
      <c r="J312" s="40">
        <v>4779987.9619000005</v>
      </c>
      <c r="K312" s="40">
        <f t="shared" si="82"/>
        <v>2389993.9809500002</v>
      </c>
      <c r="L312" s="40">
        <f t="shared" si="77"/>
        <v>2389993.9809500002</v>
      </c>
      <c r="M312" s="54">
        <v>94484077.033899993</v>
      </c>
      <c r="N312" s="41">
        <f t="shared" si="73"/>
        <v>261357224.78014994</v>
      </c>
      <c r="O312" s="44"/>
      <c r="P312" s="161"/>
      <c r="Q312" s="47">
        <v>6</v>
      </c>
      <c r="R312" s="161"/>
      <c r="S312" s="40" t="s">
        <v>748</v>
      </c>
      <c r="T312" s="40">
        <v>88904286.520899996</v>
      </c>
      <c r="U312" s="40">
        <v>0</v>
      </c>
      <c r="V312" s="40">
        <v>8141818.4100000001</v>
      </c>
      <c r="W312" s="40">
        <v>65936567.233000003</v>
      </c>
      <c r="X312" s="40">
        <v>6667276.9885999998</v>
      </c>
      <c r="Y312" s="40">
        <v>4889480.1626000004</v>
      </c>
      <c r="Z312" s="40">
        <f t="shared" si="76"/>
        <v>2444740.0813000002</v>
      </c>
      <c r="AA312" s="40">
        <f t="shared" si="71"/>
        <v>2444740.0813000002</v>
      </c>
      <c r="AB312" s="40">
        <v>259196322.97440001</v>
      </c>
      <c r="AC312" s="45">
        <f t="shared" si="70"/>
        <v>431291012.20819998</v>
      </c>
    </row>
    <row r="313" spans="1:29" ht="24.9" customHeight="1">
      <c r="A313" s="159"/>
      <c r="B313" s="161"/>
      <c r="C313" s="36">
        <v>6</v>
      </c>
      <c r="D313" s="40" t="s">
        <v>749</v>
      </c>
      <c r="E313" s="40">
        <v>87204442.3046</v>
      </c>
      <c r="F313" s="40">
        <v>0</v>
      </c>
      <c r="G313" s="40">
        <v>7986147.3700000001</v>
      </c>
      <c r="H313" s="40">
        <v>64675864.326099999</v>
      </c>
      <c r="I313" s="40">
        <v>5164408.8438999997</v>
      </c>
      <c r="J313" s="40">
        <v>4795993.6189000001</v>
      </c>
      <c r="K313" s="40">
        <f t="shared" si="82"/>
        <v>2397996.8094500001</v>
      </c>
      <c r="L313" s="40">
        <f t="shared" si="77"/>
        <v>2397996.8094500001</v>
      </c>
      <c r="M313" s="54">
        <v>94784567.289000005</v>
      </c>
      <c r="N313" s="41">
        <f t="shared" si="73"/>
        <v>262213426.94305</v>
      </c>
      <c r="O313" s="44"/>
      <c r="P313" s="161"/>
      <c r="Q313" s="47">
        <v>7</v>
      </c>
      <c r="R313" s="161"/>
      <c r="S313" s="40" t="s">
        <v>750</v>
      </c>
      <c r="T313" s="40">
        <v>96351903.434200004</v>
      </c>
      <c r="U313" s="40">
        <v>0</v>
      </c>
      <c r="V313" s="40">
        <v>8823868.1400000006</v>
      </c>
      <c r="W313" s="40">
        <v>71460151.2192</v>
      </c>
      <c r="X313" s="40">
        <v>6998740.8469000002</v>
      </c>
      <c r="Y313" s="40">
        <v>5299077.6796000004</v>
      </c>
      <c r="Z313" s="40">
        <f t="shared" si="76"/>
        <v>2649538.8398000002</v>
      </c>
      <c r="AA313" s="40">
        <f t="shared" si="71"/>
        <v>2649538.8398000002</v>
      </c>
      <c r="AB313" s="40">
        <v>266216942.2076</v>
      </c>
      <c r="AC313" s="45">
        <f t="shared" si="70"/>
        <v>452501144.68769997</v>
      </c>
    </row>
    <row r="314" spans="1:29" ht="24.9" customHeight="1">
      <c r="A314" s="159"/>
      <c r="B314" s="161"/>
      <c r="C314" s="36">
        <v>7</v>
      </c>
      <c r="D314" s="40" t="s">
        <v>751</v>
      </c>
      <c r="E314" s="40">
        <v>78052575.208100006</v>
      </c>
      <c r="F314" s="40">
        <v>0</v>
      </c>
      <c r="G314" s="40">
        <v>7148023.0999999996</v>
      </c>
      <c r="H314" s="40">
        <v>57888309.712800004</v>
      </c>
      <c r="I314" s="40">
        <v>4787484.8836000003</v>
      </c>
      <c r="J314" s="40">
        <v>4292667.2375999996</v>
      </c>
      <c r="K314" s="40">
        <f t="shared" si="82"/>
        <v>2146333.6187999998</v>
      </c>
      <c r="L314" s="40">
        <f t="shared" si="77"/>
        <v>2146333.6187999998</v>
      </c>
      <c r="M314" s="54">
        <v>86801073.646899998</v>
      </c>
      <c r="N314" s="41">
        <f t="shared" si="73"/>
        <v>236823800.17019999</v>
      </c>
      <c r="O314" s="44"/>
      <c r="P314" s="161"/>
      <c r="Q314" s="47">
        <v>8</v>
      </c>
      <c r="R314" s="161"/>
      <c r="S314" s="40" t="s">
        <v>752</v>
      </c>
      <c r="T314" s="40">
        <v>93346768.372700006</v>
      </c>
      <c r="U314" s="40">
        <v>0</v>
      </c>
      <c r="V314" s="40">
        <v>8548659.0899999999</v>
      </c>
      <c r="W314" s="40">
        <v>69231369.033600003</v>
      </c>
      <c r="X314" s="40">
        <v>6431558.6546</v>
      </c>
      <c r="Y314" s="40">
        <v>5133803.8921999997</v>
      </c>
      <c r="Z314" s="40">
        <f t="shared" si="76"/>
        <v>2566901.9460999998</v>
      </c>
      <c r="AA314" s="40">
        <f t="shared" si="71"/>
        <v>2566901.9460999998</v>
      </c>
      <c r="AB314" s="40">
        <v>254203655.96540001</v>
      </c>
      <c r="AC314" s="45">
        <f t="shared" si="70"/>
        <v>434328913.06239998</v>
      </c>
    </row>
    <row r="315" spans="1:29" ht="24.9" customHeight="1">
      <c r="A315" s="159"/>
      <c r="B315" s="161"/>
      <c r="C315" s="36">
        <v>8</v>
      </c>
      <c r="D315" s="40" t="s">
        <v>753</v>
      </c>
      <c r="E315" s="40">
        <v>82673842.577600002</v>
      </c>
      <c r="F315" s="40">
        <v>0</v>
      </c>
      <c r="G315" s="40">
        <v>7571236.8899999997</v>
      </c>
      <c r="H315" s="40">
        <v>61315709.206600003</v>
      </c>
      <c r="I315" s="40">
        <v>5062672.6029000003</v>
      </c>
      <c r="J315" s="40">
        <v>4546823.6634999998</v>
      </c>
      <c r="K315" s="40">
        <f t="shared" si="82"/>
        <v>2273411.8317499999</v>
      </c>
      <c r="L315" s="40">
        <f t="shared" si="77"/>
        <v>2273411.8317499999</v>
      </c>
      <c r="M315" s="54">
        <v>92629727.801499993</v>
      </c>
      <c r="N315" s="41">
        <f t="shared" si="73"/>
        <v>251526600.91034999</v>
      </c>
      <c r="O315" s="44"/>
      <c r="P315" s="161"/>
      <c r="Q315" s="47">
        <v>9</v>
      </c>
      <c r="R315" s="161"/>
      <c r="S315" s="40" t="s">
        <v>754</v>
      </c>
      <c r="T315" s="40">
        <v>89036641.932600006</v>
      </c>
      <c r="U315" s="40">
        <v>0</v>
      </c>
      <c r="V315" s="40">
        <v>8153939.46</v>
      </c>
      <c r="W315" s="40">
        <v>66034729.670999996</v>
      </c>
      <c r="X315" s="40">
        <v>6537667.5410000002</v>
      </c>
      <c r="Y315" s="40">
        <v>4896759.3280999996</v>
      </c>
      <c r="Z315" s="40">
        <f t="shared" si="76"/>
        <v>2448379.6640499998</v>
      </c>
      <c r="AA315" s="40">
        <f t="shared" si="71"/>
        <v>2448379.6640499998</v>
      </c>
      <c r="AB315" s="40">
        <v>256451110.91499999</v>
      </c>
      <c r="AC315" s="45">
        <f t="shared" si="70"/>
        <v>428662469.18365002</v>
      </c>
    </row>
    <row r="316" spans="1:29" ht="24.9" customHeight="1">
      <c r="A316" s="159"/>
      <c r="B316" s="161"/>
      <c r="C316" s="36">
        <v>9</v>
      </c>
      <c r="D316" s="40" t="s">
        <v>755</v>
      </c>
      <c r="E316" s="40">
        <v>93014759.336400002</v>
      </c>
      <c r="F316" s="40">
        <v>0</v>
      </c>
      <c r="G316" s="40">
        <v>8518253.8399999999</v>
      </c>
      <c r="H316" s="40">
        <v>68985131.906000003</v>
      </c>
      <c r="I316" s="40">
        <v>5538655.2812000001</v>
      </c>
      <c r="J316" s="40">
        <v>5115544.3573000003</v>
      </c>
      <c r="K316" s="40">
        <f t="shared" si="82"/>
        <v>2557772.1786500001</v>
      </c>
      <c r="L316" s="40">
        <f t="shared" si="77"/>
        <v>2557772.1786500001</v>
      </c>
      <c r="M316" s="54">
        <v>102711349.2604</v>
      </c>
      <c r="N316" s="41">
        <f t="shared" si="73"/>
        <v>281325921.80264997</v>
      </c>
      <c r="O316" s="44"/>
      <c r="P316" s="161"/>
      <c r="Q316" s="47">
        <v>10</v>
      </c>
      <c r="R316" s="161"/>
      <c r="S316" s="40" t="s">
        <v>756</v>
      </c>
      <c r="T316" s="40">
        <v>104409792.83499999</v>
      </c>
      <c r="U316" s="40">
        <v>0</v>
      </c>
      <c r="V316" s="40">
        <v>9561806.3699999992</v>
      </c>
      <c r="W316" s="40">
        <v>77436348.622400001</v>
      </c>
      <c r="X316" s="40">
        <v>6995668.4374000002</v>
      </c>
      <c r="Y316" s="40">
        <v>5742238.4337999998</v>
      </c>
      <c r="Z316" s="40">
        <f t="shared" si="76"/>
        <v>2871119.2168999999</v>
      </c>
      <c r="AA316" s="40">
        <f t="shared" si="71"/>
        <v>2871119.2168999999</v>
      </c>
      <c r="AB316" s="40">
        <v>266151866.5855</v>
      </c>
      <c r="AC316" s="45">
        <f t="shared" si="70"/>
        <v>467426602.06720001</v>
      </c>
    </row>
    <row r="317" spans="1:29" ht="24.9" customHeight="1">
      <c r="A317" s="159"/>
      <c r="B317" s="161"/>
      <c r="C317" s="36">
        <v>10</v>
      </c>
      <c r="D317" s="40" t="s">
        <v>757</v>
      </c>
      <c r="E317" s="40">
        <v>82212029.273399994</v>
      </c>
      <c r="F317" s="40">
        <v>0</v>
      </c>
      <c r="G317" s="40">
        <v>7528944.21</v>
      </c>
      <c r="H317" s="40">
        <v>60973201.717100002</v>
      </c>
      <c r="I317" s="40">
        <v>5208607.2355000004</v>
      </c>
      <c r="J317" s="40">
        <v>4521425.2597000003</v>
      </c>
      <c r="K317" s="40">
        <f t="shared" si="82"/>
        <v>2260712.6298500001</v>
      </c>
      <c r="L317" s="40">
        <f t="shared" si="77"/>
        <v>2260712.6298500001</v>
      </c>
      <c r="M317" s="54">
        <v>95720717.853</v>
      </c>
      <c r="N317" s="41">
        <f t="shared" si="73"/>
        <v>253904212.91885</v>
      </c>
      <c r="O317" s="44"/>
      <c r="P317" s="161"/>
      <c r="Q317" s="47">
        <v>11</v>
      </c>
      <c r="R317" s="161"/>
      <c r="S317" s="40" t="s">
        <v>758</v>
      </c>
      <c r="T317" s="40">
        <v>92987391.913399994</v>
      </c>
      <c r="U317" s="40">
        <v>0</v>
      </c>
      <c r="V317" s="40">
        <v>8515747.5399999991</v>
      </c>
      <c r="W317" s="40">
        <v>68964834.640300006</v>
      </c>
      <c r="X317" s="40">
        <v>6797011.6442</v>
      </c>
      <c r="Y317" s="40">
        <v>5114039.2265999997</v>
      </c>
      <c r="Z317" s="40">
        <f t="shared" si="76"/>
        <v>2557019.6132999999</v>
      </c>
      <c r="AA317" s="40">
        <f t="shared" si="71"/>
        <v>2557019.6132999999</v>
      </c>
      <c r="AB317" s="40">
        <v>261944187.0183</v>
      </c>
      <c r="AC317" s="45">
        <f t="shared" si="70"/>
        <v>441766192.36949998</v>
      </c>
    </row>
    <row r="318" spans="1:29" ht="24.9" customHeight="1">
      <c r="A318" s="159"/>
      <c r="B318" s="161"/>
      <c r="C318" s="36">
        <v>11</v>
      </c>
      <c r="D318" s="40" t="s">
        <v>759</v>
      </c>
      <c r="E318" s="40">
        <v>101405087.71089999</v>
      </c>
      <c r="F318" s="40">
        <v>0</v>
      </c>
      <c r="G318" s="40">
        <v>9286636.6999999993</v>
      </c>
      <c r="H318" s="40">
        <v>75207885.303200006</v>
      </c>
      <c r="I318" s="40">
        <v>5912535.7262000004</v>
      </c>
      <c r="J318" s="40">
        <v>5576988.2904000003</v>
      </c>
      <c r="K318" s="40">
        <f t="shared" si="82"/>
        <v>2788494.1452000001</v>
      </c>
      <c r="L318" s="40">
        <f t="shared" si="77"/>
        <v>2788494.1452000001</v>
      </c>
      <c r="M318" s="54">
        <v>110630379.27689999</v>
      </c>
      <c r="N318" s="41">
        <f t="shared" si="73"/>
        <v>305231018.8624</v>
      </c>
      <c r="O318" s="44"/>
      <c r="P318" s="161"/>
      <c r="Q318" s="47">
        <v>12</v>
      </c>
      <c r="R318" s="161"/>
      <c r="S318" s="40" t="s">
        <v>760</v>
      </c>
      <c r="T318" s="40">
        <v>88996910.951700002</v>
      </c>
      <c r="U318" s="40">
        <v>0</v>
      </c>
      <c r="V318" s="40">
        <v>8150300.9199999999</v>
      </c>
      <c r="W318" s="40">
        <v>66005262.874799997</v>
      </c>
      <c r="X318" s="40">
        <v>6420405.5193999996</v>
      </c>
      <c r="Y318" s="40">
        <v>4894574.2448000005</v>
      </c>
      <c r="Z318" s="40">
        <f t="shared" si="76"/>
        <v>2447287.1224000002</v>
      </c>
      <c r="AA318" s="40">
        <f t="shared" si="71"/>
        <v>2447287.1224000002</v>
      </c>
      <c r="AB318" s="40">
        <v>253967425.3371</v>
      </c>
      <c r="AC318" s="45">
        <f t="shared" si="70"/>
        <v>425987592.72539997</v>
      </c>
    </row>
    <row r="319" spans="1:29" ht="24.9" customHeight="1">
      <c r="A319" s="159"/>
      <c r="B319" s="161"/>
      <c r="C319" s="36">
        <v>12</v>
      </c>
      <c r="D319" s="40" t="s">
        <v>761</v>
      </c>
      <c r="E319" s="40">
        <v>86122872.795699999</v>
      </c>
      <c r="F319" s="40">
        <v>0</v>
      </c>
      <c r="G319" s="40">
        <v>7887097.6699999999</v>
      </c>
      <c r="H319" s="40">
        <v>63873709.745899998</v>
      </c>
      <c r="I319" s="40">
        <v>5164919.3069000002</v>
      </c>
      <c r="J319" s="40">
        <v>4736510.4062999999</v>
      </c>
      <c r="K319" s="40">
        <f t="shared" si="82"/>
        <v>2368255.20315</v>
      </c>
      <c r="L319" s="40">
        <f t="shared" si="77"/>
        <v>2368255.20315</v>
      </c>
      <c r="M319" s="54">
        <v>94795379.226199999</v>
      </c>
      <c r="N319" s="41">
        <f t="shared" si="73"/>
        <v>260212233.94784999</v>
      </c>
      <c r="O319" s="44"/>
      <c r="P319" s="161"/>
      <c r="Q319" s="47">
        <v>13</v>
      </c>
      <c r="R319" s="161"/>
      <c r="S319" s="40" t="s">
        <v>762</v>
      </c>
      <c r="T319" s="40">
        <v>105654802.19050001</v>
      </c>
      <c r="U319" s="40">
        <v>0</v>
      </c>
      <c r="V319" s="40">
        <v>9675823.8200000003</v>
      </c>
      <c r="W319" s="40">
        <v>78359719.657600001</v>
      </c>
      <c r="X319" s="40">
        <v>7426797.7905000001</v>
      </c>
      <c r="Y319" s="40">
        <v>5810710.3653999995</v>
      </c>
      <c r="Z319" s="40">
        <f t="shared" si="76"/>
        <v>2905355.1826999998</v>
      </c>
      <c r="AA319" s="40">
        <f t="shared" si="71"/>
        <v>2905355.1826999998</v>
      </c>
      <c r="AB319" s="40">
        <v>275283465.56089997</v>
      </c>
      <c r="AC319" s="45">
        <f t="shared" si="70"/>
        <v>479305964.20219994</v>
      </c>
    </row>
    <row r="320" spans="1:29" ht="24.9" customHeight="1">
      <c r="A320" s="159"/>
      <c r="B320" s="161"/>
      <c r="C320" s="36">
        <v>13</v>
      </c>
      <c r="D320" s="40" t="s">
        <v>763</v>
      </c>
      <c r="E320" s="40">
        <v>77801173.438700005</v>
      </c>
      <c r="F320" s="40">
        <v>0</v>
      </c>
      <c r="G320" s="40">
        <v>7124999.8300000001</v>
      </c>
      <c r="H320" s="40">
        <v>57701855.602300003</v>
      </c>
      <c r="I320" s="40">
        <v>5022163.0289000003</v>
      </c>
      <c r="J320" s="40">
        <v>4278840.8613</v>
      </c>
      <c r="K320" s="40">
        <f t="shared" si="82"/>
        <v>2139420.43065</v>
      </c>
      <c r="L320" s="40">
        <f t="shared" si="77"/>
        <v>2139420.43065</v>
      </c>
      <c r="M320" s="54">
        <v>91771708.783800006</v>
      </c>
      <c r="N320" s="41">
        <f t="shared" si="73"/>
        <v>241561321.11434999</v>
      </c>
      <c r="O320" s="44"/>
      <c r="P320" s="161"/>
      <c r="Q320" s="47">
        <v>14</v>
      </c>
      <c r="R320" s="161"/>
      <c r="S320" s="40" t="s">
        <v>764</v>
      </c>
      <c r="T320" s="40">
        <v>129385764.3741</v>
      </c>
      <c r="U320" s="40">
        <v>0</v>
      </c>
      <c r="V320" s="40">
        <v>11849095.689999999</v>
      </c>
      <c r="W320" s="40">
        <v>95959975.446700007</v>
      </c>
      <c r="X320" s="40">
        <v>9069641.1213000007</v>
      </c>
      <c r="Y320" s="40">
        <v>7115845.0646000002</v>
      </c>
      <c r="Z320" s="40">
        <f t="shared" si="76"/>
        <v>3557922.5323000001</v>
      </c>
      <c r="AA320" s="40">
        <f t="shared" si="71"/>
        <v>3557922.5323000001</v>
      </c>
      <c r="AB320" s="40">
        <v>310079951.50760001</v>
      </c>
      <c r="AC320" s="45">
        <f t="shared" si="70"/>
        <v>559902350.67200005</v>
      </c>
    </row>
    <row r="321" spans="1:29" ht="24.9" customHeight="1">
      <c r="A321" s="159"/>
      <c r="B321" s="161"/>
      <c r="C321" s="36">
        <v>14</v>
      </c>
      <c r="D321" s="40" t="s">
        <v>765</v>
      </c>
      <c r="E321" s="40">
        <v>75713214.193800002</v>
      </c>
      <c r="F321" s="40">
        <v>0</v>
      </c>
      <c r="G321" s="40">
        <v>6933785.3700000001</v>
      </c>
      <c r="H321" s="40">
        <v>56153304.1149</v>
      </c>
      <c r="I321" s="40">
        <v>4861916.1693000002</v>
      </c>
      <c r="J321" s="40">
        <v>4164009.1091999998</v>
      </c>
      <c r="K321" s="40">
        <f t="shared" si="82"/>
        <v>2082004.5545999999</v>
      </c>
      <c r="L321" s="40">
        <f t="shared" si="77"/>
        <v>2082004.5545999999</v>
      </c>
      <c r="M321" s="54">
        <v>88377576.492599994</v>
      </c>
      <c r="N321" s="41">
        <f t="shared" si="73"/>
        <v>234121800.89519998</v>
      </c>
      <c r="O321" s="44"/>
      <c r="P321" s="161"/>
      <c r="Q321" s="47">
        <v>15</v>
      </c>
      <c r="R321" s="161"/>
      <c r="S321" s="40" t="s">
        <v>766</v>
      </c>
      <c r="T321" s="40">
        <v>104458727.93359999</v>
      </c>
      <c r="U321" s="40">
        <v>0</v>
      </c>
      <c r="V321" s="40">
        <v>9566287.8300000001</v>
      </c>
      <c r="W321" s="40">
        <v>77472641.725299999</v>
      </c>
      <c r="X321" s="40">
        <v>7318647.0521</v>
      </c>
      <c r="Y321" s="40">
        <v>5744929.7198000001</v>
      </c>
      <c r="Z321" s="40">
        <f t="shared" si="76"/>
        <v>2872464.8599</v>
      </c>
      <c r="AA321" s="40">
        <f t="shared" si="71"/>
        <v>2872464.8599</v>
      </c>
      <c r="AB321" s="40">
        <v>272992762.86229998</v>
      </c>
      <c r="AC321" s="45">
        <f t="shared" si="70"/>
        <v>474681532.26319999</v>
      </c>
    </row>
    <row r="322" spans="1:29" ht="24.9" customHeight="1">
      <c r="A322" s="159"/>
      <c r="B322" s="161"/>
      <c r="C322" s="36">
        <v>15</v>
      </c>
      <c r="D322" s="40" t="s">
        <v>767</v>
      </c>
      <c r="E322" s="40">
        <v>67448472.089900002</v>
      </c>
      <c r="F322" s="40">
        <v>0</v>
      </c>
      <c r="G322" s="40">
        <v>6176903.6500000004</v>
      </c>
      <c r="H322" s="40">
        <v>50023692.7685</v>
      </c>
      <c r="I322" s="40">
        <v>4396528.0062999995</v>
      </c>
      <c r="J322" s="40">
        <v>3709472.0558000002</v>
      </c>
      <c r="K322" s="40">
        <f t="shared" si="82"/>
        <v>1854736.0279000001</v>
      </c>
      <c r="L322" s="40">
        <f t="shared" si="77"/>
        <v>1854736.0279000001</v>
      </c>
      <c r="M322" s="54">
        <v>78520353.730700001</v>
      </c>
      <c r="N322" s="41">
        <f t="shared" si="73"/>
        <v>208420686.27330002</v>
      </c>
      <c r="O322" s="44"/>
      <c r="P322" s="161"/>
      <c r="Q322" s="47">
        <v>16</v>
      </c>
      <c r="R322" s="161"/>
      <c r="S322" s="40" t="s">
        <v>768</v>
      </c>
      <c r="T322" s="40">
        <v>105408015.4787</v>
      </c>
      <c r="U322" s="40">
        <v>0</v>
      </c>
      <c r="V322" s="40">
        <v>9653223.1999999993</v>
      </c>
      <c r="W322" s="40">
        <v>78176688.341000006</v>
      </c>
      <c r="X322" s="40">
        <v>7328490.3198999995</v>
      </c>
      <c r="Y322" s="40">
        <v>5797137.8146000002</v>
      </c>
      <c r="Z322" s="40">
        <f t="shared" si="76"/>
        <v>2898568.9073000001</v>
      </c>
      <c r="AA322" s="40">
        <f t="shared" si="71"/>
        <v>2898568.9073000001</v>
      </c>
      <c r="AB322" s="40">
        <v>273201249.65170002</v>
      </c>
      <c r="AC322" s="45">
        <f t="shared" si="70"/>
        <v>476666235.89859998</v>
      </c>
    </row>
    <row r="323" spans="1:29" ht="24.9" customHeight="1">
      <c r="A323" s="159"/>
      <c r="B323" s="161"/>
      <c r="C323" s="36">
        <v>16</v>
      </c>
      <c r="D323" s="40" t="s">
        <v>769</v>
      </c>
      <c r="E323" s="40">
        <v>73113262.837699994</v>
      </c>
      <c r="F323" s="40">
        <v>0</v>
      </c>
      <c r="G323" s="40">
        <v>6695682.8799999999</v>
      </c>
      <c r="H323" s="40">
        <v>54225029.628799997</v>
      </c>
      <c r="I323" s="40">
        <v>4762154.3607000001</v>
      </c>
      <c r="J323" s="40">
        <v>4021019.264</v>
      </c>
      <c r="K323" s="40">
        <f t="shared" si="82"/>
        <v>2010509.632</v>
      </c>
      <c r="L323" s="40">
        <f t="shared" si="77"/>
        <v>2010509.632</v>
      </c>
      <c r="M323" s="54">
        <v>86264556.7623</v>
      </c>
      <c r="N323" s="41">
        <f t="shared" si="73"/>
        <v>227071196.1015</v>
      </c>
      <c r="O323" s="44"/>
      <c r="P323" s="161"/>
      <c r="Q323" s="47">
        <v>17</v>
      </c>
      <c r="R323" s="161"/>
      <c r="S323" s="40" t="s">
        <v>770</v>
      </c>
      <c r="T323" s="40">
        <v>72420014.970799997</v>
      </c>
      <c r="U323" s="40">
        <v>0</v>
      </c>
      <c r="V323" s="40">
        <v>6632195.5199999996</v>
      </c>
      <c r="W323" s="40">
        <v>53710876.865500003</v>
      </c>
      <c r="X323" s="40">
        <v>5312382.9523</v>
      </c>
      <c r="Y323" s="40">
        <v>3982892.6250999998</v>
      </c>
      <c r="Z323" s="40">
        <f t="shared" si="76"/>
        <v>1991446.3125499999</v>
      </c>
      <c r="AA323" s="40">
        <f t="shared" si="71"/>
        <v>1991446.3125499999</v>
      </c>
      <c r="AB323" s="40">
        <v>230498789.6128</v>
      </c>
      <c r="AC323" s="45">
        <f t="shared" si="70"/>
        <v>370565706.23395002</v>
      </c>
    </row>
    <row r="324" spans="1:29" ht="24.9" customHeight="1">
      <c r="A324" s="159"/>
      <c r="B324" s="161"/>
      <c r="C324" s="36">
        <v>17</v>
      </c>
      <c r="D324" s="40" t="s">
        <v>771</v>
      </c>
      <c r="E324" s="40">
        <v>85832347.978200004</v>
      </c>
      <c r="F324" s="40">
        <v>0</v>
      </c>
      <c r="G324" s="40">
        <v>7860491.5300000003</v>
      </c>
      <c r="H324" s="40">
        <v>63658239.717200004</v>
      </c>
      <c r="I324" s="40">
        <v>5001917.8733000001</v>
      </c>
      <c r="J324" s="40">
        <v>4720532.3808000004</v>
      </c>
      <c r="K324" s="40">
        <f t="shared" si="82"/>
        <v>2360266.1904000002</v>
      </c>
      <c r="L324" s="40">
        <f t="shared" si="77"/>
        <v>2360266.1904000002</v>
      </c>
      <c r="M324" s="54">
        <v>91342903.273800001</v>
      </c>
      <c r="N324" s="41">
        <f t="shared" si="73"/>
        <v>256056166.56290001</v>
      </c>
      <c r="O324" s="44"/>
      <c r="P324" s="161"/>
      <c r="Q324" s="47">
        <v>18</v>
      </c>
      <c r="R324" s="161"/>
      <c r="S324" s="40" t="s">
        <v>772</v>
      </c>
      <c r="T324" s="40">
        <v>89113137.760100007</v>
      </c>
      <c r="U324" s="40">
        <v>0</v>
      </c>
      <c r="V324" s="40">
        <v>8160944.9199999999</v>
      </c>
      <c r="W324" s="40">
        <v>66091463.406400003</v>
      </c>
      <c r="X324" s="40">
        <v>6731499.0141000003</v>
      </c>
      <c r="Y324" s="40">
        <v>4900966.3849999998</v>
      </c>
      <c r="Z324" s="40">
        <f t="shared" si="76"/>
        <v>2450483.1924999999</v>
      </c>
      <c r="AA324" s="40">
        <f t="shared" si="71"/>
        <v>2450483.1924999999</v>
      </c>
      <c r="AB324" s="40">
        <v>260556587.07570001</v>
      </c>
      <c r="AC324" s="45">
        <f t="shared" si="70"/>
        <v>433104115.36880004</v>
      </c>
    </row>
    <row r="325" spans="1:29" ht="24.9" customHeight="1">
      <c r="A325" s="159"/>
      <c r="B325" s="161"/>
      <c r="C325" s="36">
        <v>18</v>
      </c>
      <c r="D325" s="40" t="s">
        <v>773</v>
      </c>
      <c r="E325" s="40">
        <v>92903416.738000005</v>
      </c>
      <c r="F325" s="40">
        <v>0</v>
      </c>
      <c r="G325" s="40">
        <v>8508057.1300000008</v>
      </c>
      <c r="H325" s="40">
        <v>68902553.787300006</v>
      </c>
      <c r="I325" s="40">
        <v>5382646.2276999997</v>
      </c>
      <c r="J325" s="40">
        <v>5109420.8256999999</v>
      </c>
      <c r="K325" s="40">
        <f t="shared" si="82"/>
        <v>2554710.41285</v>
      </c>
      <c r="L325" s="40">
        <f t="shared" ref="L325:L356" si="83">J325-K325</f>
        <v>2554710.41285</v>
      </c>
      <c r="M325" s="54">
        <v>99406976.447999999</v>
      </c>
      <c r="N325" s="41">
        <f t="shared" si="73"/>
        <v>277658360.74384999</v>
      </c>
      <c r="O325" s="44"/>
      <c r="P325" s="161"/>
      <c r="Q325" s="47">
        <v>19</v>
      </c>
      <c r="R325" s="161"/>
      <c r="S325" s="40" t="s">
        <v>774</v>
      </c>
      <c r="T325" s="40">
        <v>70630948.025199994</v>
      </c>
      <c r="U325" s="40">
        <v>0</v>
      </c>
      <c r="V325" s="40">
        <v>6468353.5</v>
      </c>
      <c r="W325" s="40">
        <v>52384001.215800002</v>
      </c>
      <c r="X325" s="40">
        <v>5559745.6217999998</v>
      </c>
      <c r="Y325" s="40">
        <v>3884499.0872999998</v>
      </c>
      <c r="Z325" s="40">
        <f t="shared" si="76"/>
        <v>1942249.5436499999</v>
      </c>
      <c r="AA325" s="40">
        <f t="shared" si="71"/>
        <v>1942249.5436499999</v>
      </c>
      <c r="AB325" s="40">
        <v>235738091.18970001</v>
      </c>
      <c r="AC325" s="45">
        <f t="shared" si="70"/>
        <v>372723389.09615004</v>
      </c>
    </row>
    <row r="326" spans="1:29" ht="24.9" customHeight="1">
      <c r="A326" s="159"/>
      <c r="B326" s="161"/>
      <c r="C326" s="36">
        <v>19</v>
      </c>
      <c r="D326" s="40" t="s">
        <v>775</v>
      </c>
      <c r="E326" s="40">
        <v>81396987.399700001</v>
      </c>
      <c r="F326" s="40">
        <v>0</v>
      </c>
      <c r="G326" s="40">
        <v>7454303.0099999998</v>
      </c>
      <c r="H326" s="40">
        <v>60368719.465300001</v>
      </c>
      <c r="I326" s="40">
        <v>4898178.3058000002</v>
      </c>
      <c r="J326" s="40">
        <v>4476600.2960000001</v>
      </c>
      <c r="K326" s="40">
        <f t="shared" si="82"/>
        <v>2238300.148</v>
      </c>
      <c r="L326" s="40">
        <f t="shared" si="83"/>
        <v>2238300.148</v>
      </c>
      <c r="M326" s="54">
        <v>89145632.032700002</v>
      </c>
      <c r="N326" s="41">
        <f t="shared" si="73"/>
        <v>245502120.36149999</v>
      </c>
      <c r="O326" s="44"/>
      <c r="P326" s="161"/>
      <c r="Q326" s="47">
        <v>20</v>
      </c>
      <c r="R326" s="161"/>
      <c r="S326" s="40" t="s">
        <v>776</v>
      </c>
      <c r="T326" s="40">
        <v>76399335.090399995</v>
      </c>
      <c r="U326" s="40">
        <v>0</v>
      </c>
      <c r="V326" s="40">
        <v>6996620.04</v>
      </c>
      <c r="W326" s="40">
        <v>56662171.1043</v>
      </c>
      <c r="X326" s="40">
        <v>6052342.4264000002</v>
      </c>
      <c r="Y326" s="40">
        <v>4201743.7857999997</v>
      </c>
      <c r="Z326" s="40">
        <f t="shared" si="76"/>
        <v>2100871.8928999999</v>
      </c>
      <c r="AA326" s="40">
        <f t="shared" si="71"/>
        <v>2100871.8928999999</v>
      </c>
      <c r="AB326" s="40">
        <v>246171610.60519999</v>
      </c>
      <c r="AC326" s="45">
        <f t="shared" si="70"/>
        <v>394382951.15919995</v>
      </c>
    </row>
    <row r="327" spans="1:29" ht="24.9" customHeight="1">
      <c r="A327" s="159"/>
      <c r="B327" s="161"/>
      <c r="C327" s="36">
        <v>20</v>
      </c>
      <c r="D327" s="40" t="s">
        <v>777</v>
      </c>
      <c r="E327" s="40">
        <v>72312697.417699993</v>
      </c>
      <c r="F327" s="40">
        <v>0</v>
      </c>
      <c r="G327" s="40">
        <v>6622367.4299999997</v>
      </c>
      <c r="H327" s="40">
        <v>53631283.953500003</v>
      </c>
      <c r="I327" s="40">
        <v>4580439.1605000002</v>
      </c>
      <c r="J327" s="40">
        <v>3976990.4611</v>
      </c>
      <c r="K327" s="40">
        <f t="shared" si="82"/>
        <v>1988495.23055</v>
      </c>
      <c r="L327" s="40">
        <f t="shared" si="83"/>
        <v>1988495.23055</v>
      </c>
      <c r="M327" s="54">
        <v>82415711.111399993</v>
      </c>
      <c r="N327" s="41">
        <f t="shared" si="73"/>
        <v>221550994.30364999</v>
      </c>
      <c r="O327" s="44"/>
      <c r="P327" s="161"/>
      <c r="Q327" s="47">
        <v>21</v>
      </c>
      <c r="R327" s="161"/>
      <c r="S327" s="40" t="s">
        <v>778</v>
      </c>
      <c r="T327" s="40">
        <v>78906607.558300003</v>
      </c>
      <c r="U327" s="40">
        <v>0</v>
      </c>
      <c r="V327" s="40">
        <v>7226235.04</v>
      </c>
      <c r="W327" s="40">
        <v>58521709.559900001</v>
      </c>
      <c r="X327" s="40">
        <v>5774727.5999999996</v>
      </c>
      <c r="Y327" s="40">
        <v>4339636.5636</v>
      </c>
      <c r="Z327" s="40">
        <f t="shared" si="76"/>
        <v>2169818.2818</v>
      </c>
      <c r="AA327" s="40">
        <f t="shared" si="71"/>
        <v>2169818.2818</v>
      </c>
      <c r="AB327" s="40">
        <v>240291548.74900001</v>
      </c>
      <c r="AC327" s="45">
        <f t="shared" si="70"/>
        <v>392890646.78900003</v>
      </c>
    </row>
    <row r="328" spans="1:29" ht="24.9" customHeight="1">
      <c r="A328" s="159"/>
      <c r="B328" s="161"/>
      <c r="C328" s="36">
        <v>21</v>
      </c>
      <c r="D328" s="40" t="s">
        <v>779</v>
      </c>
      <c r="E328" s="40">
        <v>79534030.534400001</v>
      </c>
      <c r="F328" s="40">
        <v>0</v>
      </c>
      <c r="G328" s="40">
        <v>7283694.1799999997</v>
      </c>
      <c r="H328" s="40">
        <v>58987042.772200003</v>
      </c>
      <c r="I328" s="40">
        <v>4999115.1424000002</v>
      </c>
      <c r="J328" s="40">
        <v>4374143.0291999998</v>
      </c>
      <c r="K328" s="40">
        <f t="shared" si="82"/>
        <v>2187071.5145999999</v>
      </c>
      <c r="L328" s="40">
        <f t="shared" si="83"/>
        <v>2187071.5145999999</v>
      </c>
      <c r="M328" s="54">
        <v>91283539.618499994</v>
      </c>
      <c r="N328" s="41">
        <f t="shared" si="73"/>
        <v>244274493.76210001</v>
      </c>
      <c r="O328" s="44"/>
      <c r="P328" s="161"/>
      <c r="Q328" s="47">
        <v>22</v>
      </c>
      <c r="R328" s="161"/>
      <c r="S328" s="40" t="s">
        <v>780</v>
      </c>
      <c r="T328" s="40">
        <v>146539815.55630001</v>
      </c>
      <c r="U328" s="40">
        <v>0</v>
      </c>
      <c r="V328" s="40">
        <v>13420056.720000001</v>
      </c>
      <c r="W328" s="40">
        <v>108682413.17560001</v>
      </c>
      <c r="X328" s="40">
        <v>9804765.6438999996</v>
      </c>
      <c r="Y328" s="40">
        <v>8059268.5619999999</v>
      </c>
      <c r="Z328" s="40">
        <f t="shared" si="76"/>
        <v>4029634.281</v>
      </c>
      <c r="AA328" s="40">
        <f t="shared" si="71"/>
        <v>4029634.281</v>
      </c>
      <c r="AB328" s="40">
        <v>325650365.09460002</v>
      </c>
      <c r="AC328" s="45">
        <f t="shared" ref="AC328:AC391" si="84">T328+U328+V328+W328+X328+AA328+AB328</f>
        <v>608127050.47140002</v>
      </c>
    </row>
    <row r="329" spans="1:29" ht="24.9" customHeight="1">
      <c r="A329" s="159"/>
      <c r="B329" s="161"/>
      <c r="C329" s="36">
        <v>22</v>
      </c>
      <c r="D329" s="40" t="s">
        <v>781</v>
      </c>
      <c r="E329" s="40">
        <v>77369361.716700003</v>
      </c>
      <c r="F329" s="40">
        <v>0</v>
      </c>
      <c r="G329" s="40">
        <v>7085454.6900000004</v>
      </c>
      <c r="H329" s="40">
        <v>57381599.023500003</v>
      </c>
      <c r="I329" s="40">
        <v>4780348.0329</v>
      </c>
      <c r="J329" s="40">
        <v>4255092.4622</v>
      </c>
      <c r="K329" s="40">
        <f t="shared" si="82"/>
        <v>2127546.2311</v>
      </c>
      <c r="L329" s="40">
        <f t="shared" si="83"/>
        <v>2127546.2311</v>
      </c>
      <c r="M329" s="54">
        <v>86649910.524599999</v>
      </c>
      <c r="N329" s="41">
        <f t="shared" si="73"/>
        <v>235394220.21880001</v>
      </c>
      <c r="O329" s="44"/>
      <c r="P329" s="162"/>
      <c r="Q329" s="47">
        <v>23</v>
      </c>
      <c r="R329" s="162"/>
      <c r="S329" s="40" t="s">
        <v>782</v>
      </c>
      <c r="T329" s="40">
        <v>86734891.542500004</v>
      </c>
      <c r="U329" s="40">
        <v>0</v>
      </c>
      <c r="V329" s="40">
        <v>7943146.0999999996</v>
      </c>
      <c r="W329" s="40">
        <v>64327618.289800003</v>
      </c>
      <c r="X329" s="40">
        <v>5727630.1638000002</v>
      </c>
      <c r="Y329" s="40">
        <v>4770169.6749999998</v>
      </c>
      <c r="Z329" s="40">
        <f t="shared" si="76"/>
        <v>2385084.8374999999</v>
      </c>
      <c r="AA329" s="40">
        <f t="shared" si="71"/>
        <v>2385084.8374999999</v>
      </c>
      <c r="AB329" s="40">
        <v>239293994.5415</v>
      </c>
      <c r="AC329" s="45">
        <f t="shared" si="84"/>
        <v>406412365.47510004</v>
      </c>
    </row>
    <row r="330" spans="1:29" ht="24.9" customHeight="1">
      <c r="A330" s="159"/>
      <c r="B330" s="161"/>
      <c r="C330" s="36">
        <v>23</v>
      </c>
      <c r="D330" s="40" t="s">
        <v>783</v>
      </c>
      <c r="E330" s="40">
        <v>74836138.496999994</v>
      </c>
      <c r="F330" s="40">
        <v>0</v>
      </c>
      <c r="G330" s="40">
        <v>6853463.1299999999</v>
      </c>
      <c r="H330" s="40">
        <v>55502813.987599999</v>
      </c>
      <c r="I330" s="40">
        <v>4701553.7331999997</v>
      </c>
      <c r="J330" s="40">
        <v>4115772.4644999998</v>
      </c>
      <c r="K330" s="40">
        <f t="shared" si="82"/>
        <v>2057886.2322499999</v>
      </c>
      <c r="L330" s="40">
        <f t="shared" si="83"/>
        <v>2057886.2322499999</v>
      </c>
      <c r="M330" s="54">
        <v>84980996.215599999</v>
      </c>
      <c r="N330" s="41">
        <f t="shared" si="73"/>
        <v>228932851.79564998</v>
      </c>
      <c r="O330" s="44"/>
      <c r="P330" s="36"/>
      <c r="Q330" s="155" t="s">
        <v>784</v>
      </c>
      <c r="R330" s="156"/>
      <c r="S330" s="41"/>
      <c r="T330" s="41">
        <f t="shared" ref="T330:Y330" si="85">SUM(T307:T329)</f>
        <v>2169511337.7000995</v>
      </c>
      <c r="U330" s="41">
        <f t="shared" si="85"/>
        <v>0</v>
      </c>
      <c r="V330" s="41">
        <f t="shared" si="85"/>
        <v>198682966.13</v>
      </c>
      <c r="W330" s="41">
        <f t="shared" si="85"/>
        <v>1609035242.0472002</v>
      </c>
      <c r="X330" s="41">
        <f t="shared" si="85"/>
        <v>155583449.13750002</v>
      </c>
      <c r="Y330" s="41">
        <f t="shared" si="85"/>
        <v>119316886.36270002</v>
      </c>
      <c r="Z330" s="41">
        <f t="shared" ref="Z330:AC330" si="86">SUM(Z307:Z329)</f>
        <v>59658443.181350008</v>
      </c>
      <c r="AA330" s="41">
        <f t="shared" si="71"/>
        <v>59658443.181350008</v>
      </c>
      <c r="AB330" s="41">
        <f t="shared" si="86"/>
        <v>6008877017.3950987</v>
      </c>
      <c r="AC330" s="41">
        <f t="shared" si="86"/>
        <v>10201348455.591248</v>
      </c>
    </row>
    <row r="331" spans="1:29" ht="24.9" customHeight="1">
      <c r="A331" s="159"/>
      <c r="B331" s="161"/>
      <c r="C331" s="36">
        <v>24</v>
      </c>
      <c r="D331" s="40" t="s">
        <v>785</v>
      </c>
      <c r="E331" s="40">
        <v>77416999.950900003</v>
      </c>
      <c r="F331" s="40">
        <v>0</v>
      </c>
      <c r="G331" s="40">
        <v>7089817.3799999999</v>
      </c>
      <c r="H331" s="40">
        <v>57416930.296599999</v>
      </c>
      <c r="I331" s="40">
        <v>4756163.6438999996</v>
      </c>
      <c r="J331" s="40">
        <v>4257712.4274000004</v>
      </c>
      <c r="K331" s="40">
        <f t="shared" si="82"/>
        <v>2128856.2137000002</v>
      </c>
      <c r="L331" s="40">
        <f t="shared" si="83"/>
        <v>2128856.2137000002</v>
      </c>
      <c r="M331" s="54">
        <v>86137669.4991</v>
      </c>
      <c r="N331" s="41">
        <f t="shared" si="73"/>
        <v>234946436.98420003</v>
      </c>
      <c r="O331" s="44"/>
      <c r="P331" s="160">
        <v>33</v>
      </c>
      <c r="Q331" s="47">
        <v>1</v>
      </c>
      <c r="R331" s="169" t="s">
        <v>123</v>
      </c>
      <c r="S331" s="40" t="s">
        <v>786</v>
      </c>
      <c r="T331" s="40">
        <v>81263050.521899998</v>
      </c>
      <c r="U331" s="40">
        <v>0</v>
      </c>
      <c r="V331" s="40">
        <v>7442037.1200000001</v>
      </c>
      <c r="W331" s="40">
        <v>60269384.120700002</v>
      </c>
      <c r="X331" s="40">
        <v>4244758.9281000001</v>
      </c>
      <c r="Y331" s="40">
        <v>4469234.1492999997</v>
      </c>
      <c r="Z331" s="40">
        <v>0</v>
      </c>
      <c r="AA331" s="40">
        <f t="shared" si="71"/>
        <v>4469234.1492999997</v>
      </c>
      <c r="AB331" s="40">
        <v>83249507.887099996</v>
      </c>
      <c r="AC331" s="45">
        <f t="shared" si="84"/>
        <v>240937972.72710001</v>
      </c>
    </row>
    <row r="332" spans="1:29" ht="24.9" customHeight="1">
      <c r="A332" s="159"/>
      <c r="B332" s="161"/>
      <c r="C332" s="36">
        <v>25</v>
      </c>
      <c r="D332" s="40" t="s">
        <v>787</v>
      </c>
      <c r="E332" s="40">
        <v>78125975.3336</v>
      </c>
      <c r="F332" s="40">
        <v>0</v>
      </c>
      <c r="G332" s="40">
        <v>7154745.0499999998</v>
      </c>
      <c r="H332" s="40">
        <v>57942747.4965</v>
      </c>
      <c r="I332" s="40">
        <v>4849790.2649999997</v>
      </c>
      <c r="J332" s="40">
        <v>4296704.0349000003</v>
      </c>
      <c r="K332" s="40">
        <f t="shared" si="82"/>
        <v>2148352.0174500002</v>
      </c>
      <c r="L332" s="40">
        <f t="shared" si="83"/>
        <v>2148352.0174500002</v>
      </c>
      <c r="M332" s="54">
        <v>88120741.983899996</v>
      </c>
      <c r="N332" s="41">
        <f t="shared" si="73"/>
        <v>238342352.14644998</v>
      </c>
      <c r="O332" s="44"/>
      <c r="P332" s="161"/>
      <c r="Q332" s="47">
        <v>2</v>
      </c>
      <c r="R332" s="170"/>
      <c r="S332" s="40" t="s">
        <v>788</v>
      </c>
      <c r="T332" s="40">
        <v>92504580.863999993</v>
      </c>
      <c r="U332" s="40">
        <v>0</v>
      </c>
      <c r="V332" s="40">
        <v>8471531.9000000004</v>
      </c>
      <c r="W332" s="40">
        <v>68606754.006999999</v>
      </c>
      <c r="X332" s="40">
        <v>4922605.6484000003</v>
      </c>
      <c r="Y332" s="40">
        <v>5087486.0060999999</v>
      </c>
      <c r="Z332" s="40">
        <v>0</v>
      </c>
      <c r="AA332" s="40">
        <f t="shared" si="71"/>
        <v>5087486.0060999999</v>
      </c>
      <c r="AB332" s="40">
        <v>97606740.518700004</v>
      </c>
      <c r="AC332" s="45">
        <f t="shared" si="84"/>
        <v>277199698.94420004</v>
      </c>
    </row>
    <row r="333" spans="1:29" ht="24.9" customHeight="1">
      <c r="A333" s="159"/>
      <c r="B333" s="161"/>
      <c r="C333" s="36">
        <v>26</v>
      </c>
      <c r="D333" s="40" t="s">
        <v>789</v>
      </c>
      <c r="E333" s="40">
        <v>83112757.632599995</v>
      </c>
      <c r="F333" s="40">
        <v>0</v>
      </c>
      <c r="G333" s="40">
        <v>7611432.5499999998</v>
      </c>
      <c r="H333" s="40">
        <v>61641234.028399996</v>
      </c>
      <c r="I333" s="40">
        <v>5313849.2978999997</v>
      </c>
      <c r="J333" s="40">
        <v>4570962.7298999997</v>
      </c>
      <c r="K333" s="40">
        <f t="shared" si="82"/>
        <v>2285481.3649499998</v>
      </c>
      <c r="L333" s="40">
        <f t="shared" si="83"/>
        <v>2285481.3649499998</v>
      </c>
      <c r="M333" s="54">
        <v>97949812.909299999</v>
      </c>
      <c r="N333" s="41">
        <f t="shared" si="73"/>
        <v>257914567.78314999</v>
      </c>
      <c r="O333" s="44"/>
      <c r="P333" s="161"/>
      <c r="Q333" s="47">
        <v>3</v>
      </c>
      <c r="R333" s="170"/>
      <c r="S333" s="40" t="s">
        <v>790</v>
      </c>
      <c r="T333" s="40">
        <v>99689062.873799995</v>
      </c>
      <c r="U333" s="40">
        <v>0</v>
      </c>
      <c r="V333" s="40">
        <v>9129483.8399999999</v>
      </c>
      <c r="W333" s="40">
        <v>73935181.910899997</v>
      </c>
      <c r="X333" s="40">
        <v>5106950.2147000004</v>
      </c>
      <c r="Y333" s="40">
        <v>5482611.8635</v>
      </c>
      <c r="Z333" s="40">
        <v>0</v>
      </c>
      <c r="AA333" s="40">
        <f t="shared" si="71"/>
        <v>5482611.8635</v>
      </c>
      <c r="AB333" s="40">
        <v>101511277.8462</v>
      </c>
      <c r="AC333" s="45">
        <f t="shared" si="84"/>
        <v>294854568.54910004</v>
      </c>
    </row>
    <row r="334" spans="1:29" ht="24.9" customHeight="1">
      <c r="A334" s="159"/>
      <c r="B334" s="162"/>
      <c r="C334" s="36">
        <v>27</v>
      </c>
      <c r="D334" s="40" t="s">
        <v>791</v>
      </c>
      <c r="E334" s="40">
        <v>74351397.099700004</v>
      </c>
      <c r="F334" s="40">
        <v>0</v>
      </c>
      <c r="G334" s="40">
        <v>6809070.71</v>
      </c>
      <c r="H334" s="40">
        <v>55143301.696500003</v>
      </c>
      <c r="I334" s="40">
        <v>4580612.5252999999</v>
      </c>
      <c r="J334" s="40">
        <v>4089113.0839</v>
      </c>
      <c r="K334" s="40">
        <f t="shared" si="82"/>
        <v>2044556.54195</v>
      </c>
      <c r="L334" s="40">
        <f t="shared" si="83"/>
        <v>2044556.54195</v>
      </c>
      <c r="M334" s="54">
        <v>82419383.090100005</v>
      </c>
      <c r="N334" s="41">
        <f t="shared" si="73"/>
        <v>225348321.66354999</v>
      </c>
      <c r="O334" s="44"/>
      <c r="P334" s="161"/>
      <c r="Q334" s="47">
        <v>4</v>
      </c>
      <c r="R334" s="170"/>
      <c r="S334" s="40" t="s">
        <v>792</v>
      </c>
      <c r="T334" s="40">
        <v>108238627.6529</v>
      </c>
      <c r="U334" s="40">
        <v>0</v>
      </c>
      <c r="V334" s="40">
        <v>9912449.5099999998</v>
      </c>
      <c r="W334" s="40">
        <v>80276034.246900007</v>
      </c>
      <c r="X334" s="40">
        <v>5624357.4478000002</v>
      </c>
      <c r="Y334" s="40">
        <v>5952813.3470000001</v>
      </c>
      <c r="Z334" s="40">
        <v>0</v>
      </c>
      <c r="AA334" s="40">
        <f t="shared" si="71"/>
        <v>5952813.3470000001</v>
      </c>
      <c r="AB334" s="40">
        <v>112470298.2103</v>
      </c>
      <c r="AC334" s="45">
        <f t="shared" si="84"/>
        <v>322474580.4149</v>
      </c>
    </row>
    <row r="335" spans="1:29" ht="24.9" customHeight="1">
      <c r="A335" s="36"/>
      <c r="B335" s="154" t="s">
        <v>793</v>
      </c>
      <c r="C335" s="155"/>
      <c r="D335" s="41"/>
      <c r="E335" s="41">
        <f>SUM(E308:E334)</f>
        <v>2197229372.6402998</v>
      </c>
      <c r="F335" s="41">
        <f t="shared" ref="F335:O335" si="87">SUM(F308:F334)</f>
        <v>0</v>
      </c>
      <c r="G335" s="41">
        <f t="shared" si="87"/>
        <v>201221372.53000003</v>
      </c>
      <c r="H335" s="41">
        <f t="shared" si="87"/>
        <v>1629592541.8790007</v>
      </c>
      <c r="I335" s="41">
        <f t="shared" si="87"/>
        <v>135761451.37140003</v>
      </c>
      <c r="J335" s="41">
        <f t="shared" si="87"/>
        <v>120841298.62550001</v>
      </c>
      <c r="K335" s="41">
        <f t="shared" si="87"/>
        <v>60420649.312750004</v>
      </c>
      <c r="L335" s="41">
        <f t="shared" si="87"/>
        <v>60420649.312750004</v>
      </c>
      <c r="M335" s="41">
        <f t="shared" si="87"/>
        <v>2481289633.1094999</v>
      </c>
      <c r="N335" s="41">
        <f t="shared" si="87"/>
        <v>6705515020.8429489</v>
      </c>
      <c r="O335" s="41">
        <f t="shared" si="87"/>
        <v>0</v>
      </c>
      <c r="P335" s="161"/>
      <c r="Q335" s="47">
        <v>5</v>
      </c>
      <c r="R335" s="170"/>
      <c r="S335" s="40" t="s">
        <v>794</v>
      </c>
      <c r="T335" s="40">
        <v>101820609.0554</v>
      </c>
      <c r="U335" s="40">
        <v>0</v>
      </c>
      <c r="V335" s="40">
        <v>9324689.9800000004</v>
      </c>
      <c r="W335" s="40">
        <v>75516059.9947</v>
      </c>
      <c r="X335" s="40">
        <v>4988965.8397000004</v>
      </c>
      <c r="Y335" s="40">
        <v>5599840.7714999998</v>
      </c>
      <c r="Z335" s="40">
        <v>0</v>
      </c>
      <c r="AA335" s="40">
        <f t="shared" si="71"/>
        <v>5599840.7714999998</v>
      </c>
      <c r="AB335" s="40">
        <v>99012292.357099995</v>
      </c>
      <c r="AC335" s="45">
        <f t="shared" si="84"/>
        <v>296262457.99839997</v>
      </c>
    </row>
    <row r="336" spans="1:29" ht="24.9" customHeight="1">
      <c r="A336" s="159">
        <v>17</v>
      </c>
      <c r="B336" s="160" t="s">
        <v>795</v>
      </c>
      <c r="C336" s="36">
        <v>1</v>
      </c>
      <c r="D336" s="40" t="s">
        <v>796</v>
      </c>
      <c r="E336" s="40">
        <v>77643541.408199996</v>
      </c>
      <c r="F336" s="40">
        <v>0</v>
      </c>
      <c r="G336" s="40">
        <v>7110563.9500000002</v>
      </c>
      <c r="H336" s="40">
        <v>57584946.560099997</v>
      </c>
      <c r="I336" s="40">
        <v>4343634.5431000004</v>
      </c>
      <c r="J336" s="40">
        <v>4270171.5590000004</v>
      </c>
      <c r="K336" s="40">
        <v>0</v>
      </c>
      <c r="L336" s="40">
        <f t="shared" si="83"/>
        <v>4270171.5590000004</v>
      </c>
      <c r="M336" s="54">
        <v>91960955.595100001</v>
      </c>
      <c r="N336" s="41">
        <f t="shared" si="73"/>
        <v>242913813.6155</v>
      </c>
      <c r="O336" s="44"/>
      <c r="P336" s="161"/>
      <c r="Q336" s="47">
        <v>6</v>
      </c>
      <c r="R336" s="170"/>
      <c r="S336" s="40" t="s">
        <v>797</v>
      </c>
      <c r="T336" s="40">
        <v>92260996.959399998</v>
      </c>
      <c r="U336" s="40">
        <v>0</v>
      </c>
      <c r="V336" s="40">
        <v>8449224.5899999999</v>
      </c>
      <c r="W336" s="40">
        <v>68426098.077700004</v>
      </c>
      <c r="X336" s="40">
        <v>4153424.5748000001</v>
      </c>
      <c r="Y336" s="40">
        <v>5074089.5910999998</v>
      </c>
      <c r="Z336" s="40">
        <v>0</v>
      </c>
      <c r="AA336" s="40">
        <f t="shared" ref="AA336:AA399" si="88">Y336-Z336</f>
        <v>5074089.5910999998</v>
      </c>
      <c r="AB336" s="40">
        <v>81314987.120299995</v>
      </c>
      <c r="AC336" s="45">
        <f t="shared" si="84"/>
        <v>259678820.91330001</v>
      </c>
    </row>
    <row r="337" spans="1:29" ht="24.9" customHeight="1">
      <c r="A337" s="159"/>
      <c r="B337" s="161"/>
      <c r="C337" s="36">
        <v>2</v>
      </c>
      <c r="D337" s="40" t="s">
        <v>798</v>
      </c>
      <c r="E337" s="40">
        <v>91829888.667699993</v>
      </c>
      <c r="F337" s="40">
        <v>0</v>
      </c>
      <c r="G337" s="40">
        <v>8409743.8599999994</v>
      </c>
      <c r="H337" s="40">
        <v>68106363.203500003</v>
      </c>
      <c r="I337" s="40">
        <v>5076582.3743000003</v>
      </c>
      <c r="J337" s="40">
        <v>5050379.8761</v>
      </c>
      <c r="K337" s="40">
        <v>0</v>
      </c>
      <c r="L337" s="40">
        <f t="shared" si="83"/>
        <v>5050379.8761</v>
      </c>
      <c r="M337" s="54">
        <v>107485265.4498</v>
      </c>
      <c r="N337" s="41">
        <f t="shared" si="73"/>
        <v>285958223.4314</v>
      </c>
      <c r="O337" s="44"/>
      <c r="P337" s="161"/>
      <c r="Q337" s="47">
        <v>7</v>
      </c>
      <c r="R337" s="170"/>
      <c r="S337" s="40" t="s">
        <v>799</v>
      </c>
      <c r="T337" s="40">
        <v>105375223.5641</v>
      </c>
      <c r="U337" s="40">
        <v>0</v>
      </c>
      <c r="V337" s="40">
        <v>9650220.1300000008</v>
      </c>
      <c r="W337" s="40">
        <v>78152367.958100006</v>
      </c>
      <c r="X337" s="40">
        <v>5461500.4848999996</v>
      </c>
      <c r="Y337" s="40">
        <v>5795334.3455999997</v>
      </c>
      <c r="Z337" s="40">
        <v>0</v>
      </c>
      <c r="AA337" s="40">
        <f t="shared" si="88"/>
        <v>5795334.3455999997</v>
      </c>
      <c r="AB337" s="40">
        <v>109020882.23999999</v>
      </c>
      <c r="AC337" s="45">
        <f t="shared" si="84"/>
        <v>313455528.7227</v>
      </c>
    </row>
    <row r="338" spans="1:29" ht="24.9" customHeight="1">
      <c r="A338" s="159"/>
      <c r="B338" s="161"/>
      <c r="C338" s="36">
        <v>3</v>
      </c>
      <c r="D338" s="40" t="s">
        <v>800</v>
      </c>
      <c r="E338" s="40">
        <v>113963396.2273</v>
      </c>
      <c r="F338" s="40">
        <v>0</v>
      </c>
      <c r="G338" s="40">
        <v>10436721.49</v>
      </c>
      <c r="H338" s="40">
        <v>84521854.136700004</v>
      </c>
      <c r="I338" s="40">
        <v>6090496.7512999997</v>
      </c>
      <c r="J338" s="40">
        <v>6267659.1508999998</v>
      </c>
      <c r="K338" s="40">
        <v>0</v>
      </c>
      <c r="L338" s="40">
        <f t="shared" si="83"/>
        <v>6267659.1508999998</v>
      </c>
      <c r="M338" s="54">
        <v>128960628.7485</v>
      </c>
      <c r="N338" s="41">
        <f t="shared" si="73"/>
        <v>350240756.50469995</v>
      </c>
      <c r="O338" s="44"/>
      <c r="P338" s="161"/>
      <c r="Q338" s="47">
        <v>8</v>
      </c>
      <c r="R338" s="170"/>
      <c r="S338" s="40" t="s">
        <v>801</v>
      </c>
      <c r="T338" s="40">
        <v>89917808.023800001</v>
      </c>
      <c r="U338" s="40">
        <v>0</v>
      </c>
      <c r="V338" s="40">
        <v>8234636.2999999998</v>
      </c>
      <c r="W338" s="40">
        <v>66688253.471600004</v>
      </c>
      <c r="X338" s="40">
        <v>4682620.6140999999</v>
      </c>
      <c r="Y338" s="40">
        <v>4945220.9347999999</v>
      </c>
      <c r="Z338" s="40">
        <v>0</v>
      </c>
      <c r="AA338" s="40">
        <f t="shared" si="88"/>
        <v>4945220.9347999999</v>
      </c>
      <c r="AB338" s="40">
        <v>92523702.034500003</v>
      </c>
      <c r="AC338" s="45">
        <f t="shared" si="84"/>
        <v>266992241.3788</v>
      </c>
    </row>
    <row r="339" spans="1:29" ht="24.9" customHeight="1">
      <c r="A339" s="159"/>
      <c r="B339" s="161"/>
      <c r="C339" s="36">
        <v>4</v>
      </c>
      <c r="D339" s="40" t="s">
        <v>802</v>
      </c>
      <c r="E339" s="40">
        <v>86199987.115199998</v>
      </c>
      <c r="F339" s="40">
        <v>0</v>
      </c>
      <c r="G339" s="40">
        <v>7894159.7699999996</v>
      </c>
      <c r="H339" s="40">
        <v>63930902.190800004</v>
      </c>
      <c r="I339" s="40">
        <v>4443107.4104000004</v>
      </c>
      <c r="J339" s="40">
        <v>4740751.4692000002</v>
      </c>
      <c r="K339" s="40">
        <v>0</v>
      </c>
      <c r="L339" s="40">
        <f t="shared" si="83"/>
        <v>4740751.4692000002</v>
      </c>
      <c r="M339" s="54">
        <v>94067855.3609</v>
      </c>
      <c r="N339" s="41">
        <f t="shared" si="73"/>
        <v>261276763.31650001</v>
      </c>
      <c r="O339" s="44"/>
      <c r="P339" s="161"/>
      <c r="Q339" s="47">
        <v>9</v>
      </c>
      <c r="R339" s="170"/>
      <c r="S339" s="40" t="s">
        <v>803</v>
      </c>
      <c r="T339" s="40">
        <v>101780261.1393</v>
      </c>
      <c r="U339" s="40">
        <v>0</v>
      </c>
      <c r="V339" s="40">
        <v>9320994.9299999997</v>
      </c>
      <c r="W339" s="40">
        <v>75486135.643600002</v>
      </c>
      <c r="X339" s="40">
        <v>4640377.3921999997</v>
      </c>
      <c r="Y339" s="40">
        <v>5597621.7534999996</v>
      </c>
      <c r="Z339" s="40">
        <v>0</v>
      </c>
      <c r="AA339" s="40">
        <f t="shared" si="88"/>
        <v>5597621.7534999996</v>
      </c>
      <c r="AB339" s="40">
        <v>91628963.230000004</v>
      </c>
      <c r="AC339" s="45">
        <f t="shared" si="84"/>
        <v>288454354.08859998</v>
      </c>
    </row>
    <row r="340" spans="1:29" ht="24.9" customHeight="1">
      <c r="A340" s="159"/>
      <c r="B340" s="161"/>
      <c r="C340" s="36">
        <v>5</v>
      </c>
      <c r="D340" s="40" t="s">
        <v>804</v>
      </c>
      <c r="E340" s="40">
        <v>73967108.487299994</v>
      </c>
      <c r="F340" s="40">
        <v>0</v>
      </c>
      <c r="G340" s="40">
        <v>6773877.7199999997</v>
      </c>
      <c r="H340" s="40">
        <v>54858291.0079</v>
      </c>
      <c r="I340" s="40">
        <v>3846588.0419999999</v>
      </c>
      <c r="J340" s="40">
        <v>4067978.3147999998</v>
      </c>
      <c r="K340" s="40">
        <v>0</v>
      </c>
      <c r="L340" s="40">
        <f t="shared" si="83"/>
        <v>4067978.3147999998</v>
      </c>
      <c r="M340" s="54">
        <v>81433188.726799995</v>
      </c>
      <c r="N340" s="41">
        <f t="shared" si="73"/>
        <v>224947032.29879999</v>
      </c>
      <c r="O340" s="44"/>
      <c r="P340" s="161"/>
      <c r="Q340" s="47">
        <v>10</v>
      </c>
      <c r="R340" s="170"/>
      <c r="S340" s="40" t="s">
        <v>805</v>
      </c>
      <c r="T340" s="40">
        <v>91893405.832499996</v>
      </c>
      <c r="U340" s="40">
        <v>0</v>
      </c>
      <c r="V340" s="40">
        <v>8415560.7400000002</v>
      </c>
      <c r="W340" s="40">
        <v>68153471.211199999</v>
      </c>
      <c r="X340" s="40">
        <v>4433832.5006999997</v>
      </c>
      <c r="Y340" s="40">
        <v>5053873.1312999995</v>
      </c>
      <c r="Z340" s="40">
        <v>0</v>
      </c>
      <c r="AA340" s="40">
        <f t="shared" si="88"/>
        <v>5053873.1312999995</v>
      </c>
      <c r="AB340" s="40">
        <v>87254208.6329</v>
      </c>
      <c r="AC340" s="45">
        <f t="shared" si="84"/>
        <v>265204352.04859999</v>
      </c>
    </row>
    <row r="341" spans="1:29" ht="24.9" customHeight="1">
      <c r="A341" s="159"/>
      <c r="B341" s="161"/>
      <c r="C341" s="36">
        <v>6</v>
      </c>
      <c r="D341" s="40" t="s">
        <v>806</v>
      </c>
      <c r="E341" s="40">
        <v>72559769.1831</v>
      </c>
      <c r="F341" s="40">
        <v>0</v>
      </c>
      <c r="G341" s="40">
        <v>6644994.1600000001</v>
      </c>
      <c r="H341" s="40">
        <v>53814526.682400003</v>
      </c>
      <c r="I341" s="40">
        <v>4010099.9386</v>
      </c>
      <c r="J341" s="40">
        <v>3990578.696</v>
      </c>
      <c r="K341" s="40">
        <v>0</v>
      </c>
      <c r="L341" s="40">
        <f t="shared" si="83"/>
        <v>3990578.696</v>
      </c>
      <c r="M341" s="54">
        <v>84896476.616500005</v>
      </c>
      <c r="N341" s="41">
        <f t="shared" si="73"/>
        <v>225916445.2766</v>
      </c>
      <c r="O341" s="44"/>
      <c r="P341" s="161"/>
      <c r="Q341" s="47">
        <v>11</v>
      </c>
      <c r="R341" s="170"/>
      <c r="S341" s="40" t="s">
        <v>807</v>
      </c>
      <c r="T341" s="40">
        <v>85213409.319999993</v>
      </c>
      <c r="U341" s="40">
        <v>0</v>
      </c>
      <c r="V341" s="40">
        <v>7803809.3799999999</v>
      </c>
      <c r="W341" s="40">
        <v>63199198.966300003</v>
      </c>
      <c r="X341" s="40">
        <v>4522836.0606000004</v>
      </c>
      <c r="Y341" s="40">
        <v>4686492.5285999998</v>
      </c>
      <c r="Z341" s="40">
        <v>0</v>
      </c>
      <c r="AA341" s="40">
        <f t="shared" si="88"/>
        <v>4686492.5285999998</v>
      </c>
      <c r="AB341" s="40">
        <v>89139361.686399996</v>
      </c>
      <c r="AC341" s="45">
        <f t="shared" si="84"/>
        <v>254565107.94190001</v>
      </c>
    </row>
    <row r="342" spans="1:29" ht="24.9" customHeight="1">
      <c r="A342" s="159"/>
      <c r="B342" s="161"/>
      <c r="C342" s="36">
        <v>7</v>
      </c>
      <c r="D342" s="40" t="s">
        <v>808</v>
      </c>
      <c r="E342" s="40">
        <v>101853995.5307</v>
      </c>
      <c r="F342" s="40">
        <v>0</v>
      </c>
      <c r="G342" s="40">
        <v>9327747.4900000002</v>
      </c>
      <c r="H342" s="40">
        <v>75540821.338100001</v>
      </c>
      <c r="I342" s="40">
        <v>5442979.2389000002</v>
      </c>
      <c r="J342" s="40">
        <v>5601676.926</v>
      </c>
      <c r="K342" s="40">
        <v>0</v>
      </c>
      <c r="L342" s="40">
        <f t="shared" si="83"/>
        <v>5601676.926</v>
      </c>
      <c r="M342" s="54">
        <v>115245788.3867</v>
      </c>
      <c r="N342" s="41">
        <f t="shared" si="73"/>
        <v>313013008.91040003</v>
      </c>
      <c r="O342" s="44"/>
      <c r="P342" s="161"/>
      <c r="Q342" s="47">
        <v>12</v>
      </c>
      <c r="R342" s="170"/>
      <c r="S342" s="40" t="s">
        <v>809</v>
      </c>
      <c r="T342" s="40">
        <v>101456931.6459</v>
      </c>
      <c r="U342" s="40">
        <v>0</v>
      </c>
      <c r="V342" s="40">
        <v>9291384.5500000007</v>
      </c>
      <c r="W342" s="40">
        <v>75246335.7676</v>
      </c>
      <c r="X342" s="40">
        <v>4669868.6701999996</v>
      </c>
      <c r="Y342" s="40">
        <v>5579839.5624000002</v>
      </c>
      <c r="Z342" s="40">
        <v>0</v>
      </c>
      <c r="AA342" s="40">
        <f t="shared" si="88"/>
        <v>5579839.5624000002</v>
      </c>
      <c r="AB342" s="40">
        <v>92253607.602799997</v>
      </c>
      <c r="AC342" s="45">
        <f t="shared" si="84"/>
        <v>288497967.79890001</v>
      </c>
    </row>
    <row r="343" spans="1:29" ht="24.9" customHeight="1">
      <c r="A343" s="159"/>
      <c r="B343" s="161"/>
      <c r="C343" s="36">
        <v>8</v>
      </c>
      <c r="D343" s="40" t="s">
        <v>810</v>
      </c>
      <c r="E343" s="40">
        <v>85482901.340399995</v>
      </c>
      <c r="F343" s="40">
        <v>0</v>
      </c>
      <c r="G343" s="40">
        <v>7828489.3499999996</v>
      </c>
      <c r="H343" s="40">
        <v>63399069.854599997</v>
      </c>
      <c r="I343" s="40">
        <v>4538496.5735999998</v>
      </c>
      <c r="J343" s="40">
        <v>4701313.8158</v>
      </c>
      <c r="K343" s="40">
        <v>0</v>
      </c>
      <c r="L343" s="40">
        <f t="shared" si="83"/>
        <v>4701313.8158</v>
      </c>
      <c r="M343" s="54">
        <v>96088259.628999993</v>
      </c>
      <c r="N343" s="41">
        <f t="shared" si="73"/>
        <v>262038530.56339997</v>
      </c>
      <c r="O343" s="44"/>
      <c r="P343" s="161"/>
      <c r="Q343" s="47">
        <v>13</v>
      </c>
      <c r="R343" s="170"/>
      <c r="S343" s="40" t="s">
        <v>811</v>
      </c>
      <c r="T343" s="40">
        <v>106448794.6499</v>
      </c>
      <c r="U343" s="40">
        <v>0</v>
      </c>
      <c r="V343" s="40">
        <v>9748537.3300000001</v>
      </c>
      <c r="W343" s="40">
        <v>78948590.444700003</v>
      </c>
      <c r="X343" s="40">
        <v>5232668.5857999995</v>
      </c>
      <c r="Y343" s="40">
        <v>5854377.6727999998</v>
      </c>
      <c r="Z343" s="40">
        <v>0</v>
      </c>
      <c r="AA343" s="40">
        <f t="shared" si="88"/>
        <v>5854377.6727999998</v>
      </c>
      <c r="AB343" s="40">
        <v>104174074.38410001</v>
      </c>
      <c r="AC343" s="45">
        <f t="shared" si="84"/>
        <v>310407043.06730002</v>
      </c>
    </row>
    <row r="344" spans="1:29" ht="24.9" customHeight="1">
      <c r="A344" s="159"/>
      <c r="B344" s="161"/>
      <c r="C344" s="36">
        <v>9</v>
      </c>
      <c r="D344" s="40" t="s">
        <v>812</v>
      </c>
      <c r="E344" s="40">
        <v>74877348.554499999</v>
      </c>
      <c r="F344" s="40">
        <v>0</v>
      </c>
      <c r="G344" s="40">
        <v>6857237.1299999999</v>
      </c>
      <c r="H344" s="40">
        <v>55533377.752599999</v>
      </c>
      <c r="I344" s="40">
        <v>4104391.1247999999</v>
      </c>
      <c r="J344" s="40">
        <v>4118038.8991999999</v>
      </c>
      <c r="K344" s="40">
        <v>0</v>
      </c>
      <c r="L344" s="40">
        <f t="shared" si="83"/>
        <v>4118038.8991999999</v>
      </c>
      <c r="M344" s="54">
        <v>86893625.019600004</v>
      </c>
      <c r="N344" s="41">
        <f t="shared" si="73"/>
        <v>232384018.48069999</v>
      </c>
      <c r="O344" s="44"/>
      <c r="P344" s="161"/>
      <c r="Q344" s="47">
        <v>14</v>
      </c>
      <c r="R344" s="170"/>
      <c r="S344" s="40" t="s">
        <v>813</v>
      </c>
      <c r="T344" s="40">
        <v>95916003.2808</v>
      </c>
      <c r="U344" s="40">
        <v>0</v>
      </c>
      <c r="V344" s="40">
        <v>8783948.5800000001</v>
      </c>
      <c r="W344" s="40">
        <v>71136862.422999993</v>
      </c>
      <c r="X344" s="40">
        <v>4739676.8947000001</v>
      </c>
      <c r="Y344" s="40">
        <v>5275104.4310999997</v>
      </c>
      <c r="Z344" s="40">
        <v>0</v>
      </c>
      <c r="AA344" s="40">
        <f t="shared" si="88"/>
        <v>5275104.4310999997</v>
      </c>
      <c r="AB344" s="40">
        <v>93732191.017100006</v>
      </c>
      <c r="AC344" s="45">
        <f t="shared" si="84"/>
        <v>279583786.62670004</v>
      </c>
    </row>
    <row r="345" spans="1:29" ht="24.9" customHeight="1">
      <c r="A345" s="159"/>
      <c r="B345" s="161"/>
      <c r="C345" s="36">
        <v>10</v>
      </c>
      <c r="D345" s="40" t="s">
        <v>814</v>
      </c>
      <c r="E345" s="40">
        <v>79103843.016800001</v>
      </c>
      <c r="F345" s="40">
        <v>0</v>
      </c>
      <c r="G345" s="40">
        <v>7244297.7800000003</v>
      </c>
      <c r="H345" s="40">
        <v>58667990.797600001</v>
      </c>
      <c r="I345" s="40">
        <v>4180064.8582000001</v>
      </c>
      <c r="J345" s="40">
        <v>4350483.9444000004</v>
      </c>
      <c r="K345" s="40">
        <v>0</v>
      </c>
      <c r="L345" s="40">
        <f t="shared" si="83"/>
        <v>4350483.9444000004</v>
      </c>
      <c r="M345" s="54">
        <v>88496443.712500006</v>
      </c>
      <c r="N345" s="41">
        <f t="shared" ref="N345:N408" si="89">E345+F345+J345-K345+G345+M345+H345+I345</f>
        <v>242043124.10950002</v>
      </c>
      <c r="O345" s="44"/>
      <c r="P345" s="161"/>
      <c r="Q345" s="47">
        <v>15</v>
      </c>
      <c r="R345" s="170"/>
      <c r="S345" s="40" t="s">
        <v>815</v>
      </c>
      <c r="T345" s="40">
        <v>85886905.180999994</v>
      </c>
      <c r="U345" s="40">
        <v>0</v>
      </c>
      <c r="V345" s="40">
        <v>7865487.8499999996</v>
      </c>
      <c r="W345" s="40">
        <v>63698702.498199999</v>
      </c>
      <c r="X345" s="40">
        <v>4238508.1640999997</v>
      </c>
      <c r="Y345" s="40">
        <v>4723532.8702999996</v>
      </c>
      <c r="Z345" s="40">
        <v>0</v>
      </c>
      <c r="AA345" s="40">
        <f t="shared" si="88"/>
        <v>4723532.8702999996</v>
      </c>
      <c r="AB345" s="40">
        <v>83117112.655900002</v>
      </c>
      <c r="AC345" s="45">
        <f t="shared" si="84"/>
        <v>249530249.21949998</v>
      </c>
    </row>
    <row r="346" spans="1:29" ht="24.9" customHeight="1">
      <c r="A346" s="159"/>
      <c r="B346" s="161"/>
      <c r="C346" s="36">
        <v>11</v>
      </c>
      <c r="D346" s="40" t="s">
        <v>816</v>
      </c>
      <c r="E346" s="40">
        <v>110038035.42990001</v>
      </c>
      <c r="F346" s="40">
        <v>0</v>
      </c>
      <c r="G346" s="40">
        <v>10077238.539999999</v>
      </c>
      <c r="H346" s="40">
        <v>81610579.255999997</v>
      </c>
      <c r="I346" s="40">
        <v>5697623.2298999997</v>
      </c>
      <c r="J346" s="40">
        <v>6051775.6005999995</v>
      </c>
      <c r="K346" s="40">
        <v>0</v>
      </c>
      <c r="L346" s="40">
        <f t="shared" si="83"/>
        <v>6051775.6005999995</v>
      </c>
      <c r="M346" s="54">
        <v>120639313.068</v>
      </c>
      <c r="N346" s="41">
        <f t="shared" si="89"/>
        <v>334114565.12440002</v>
      </c>
      <c r="O346" s="44"/>
      <c r="P346" s="161"/>
      <c r="Q346" s="47">
        <v>16</v>
      </c>
      <c r="R346" s="170"/>
      <c r="S346" s="40" t="s">
        <v>817</v>
      </c>
      <c r="T346" s="40">
        <v>95440783.559300005</v>
      </c>
      <c r="U346" s="40">
        <v>0</v>
      </c>
      <c r="V346" s="40">
        <v>8740428.1500000004</v>
      </c>
      <c r="W346" s="40">
        <v>70784411.958100006</v>
      </c>
      <c r="X346" s="40">
        <v>5475831.9747000001</v>
      </c>
      <c r="Y346" s="40">
        <v>5248968.7055000002</v>
      </c>
      <c r="Z346" s="40">
        <v>0</v>
      </c>
      <c r="AA346" s="40">
        <f t="shared" si="88"/>
        <v>5248968.7055000002</v>
      </c>
      <c r="AB346" s="40">
        <v>109324432.4774</v>
      </c>
      <c r="AC346" s="45">
        <f t="shared" si="84"/>
        <v>295014856.82500005</v>
      </c>
    </row>
    <row r="347" spans="1:29" ht="24.9" customHeight="1">
      <c r="A347" s="159"/>
      <c r="B347" s="161"/>
      <c r="C347" s="36">
        <v>12</v>
      </c>
      <c r="D347" s="40" t="s">
        <v>818</v>
      </c>
      <c r="E347" s="40">
        <v>81358112.099399999</v>
      </c>
      <c r="F347" s="40">
        <v>0</v>
      </c>
      <c r="G347" s="40">
        <v>7450742.8200000003</v>
      </c>
      <c r="H347" s="40">
        <v>60339887.291500002</v>
      </c>
      <c r="I347" s="40">
        <v>4271553.3135000002</v>
      </c>
      <c r="J347" s="40">
        <v>4474462.2616999997</v>
      </c>
      <c r="K347" s="40">
        <v>0</v>
      </c>
      <c r="L347" s="40">
        <f t="shared" si="83"/>
        <v>4474462.2616999997</v>
      </c>
      <c r="M347" s="54">
        <v>90434228.460299999</v>
      </c>
      <c r="N347" s="41">
        <f t="shared" si="89"/>
        <v>248328986.2464</v>
      </c>
      <c r="O347" s="44"/>
      <c r="P347" s="161"/>
      <c r="Q347" s="47">
        <v>17</v>
      </c>
      <c r="R347" s="170"/>
      <c r="S347" s="40" t="s">
        <v>819</v>
      </c>
      <c r="T347" s="40">
        <v>94669765.335800007</v>
      </c>
      <c r="U347" s="40">
        <v>0</v>
      </c>
      <c r="V347" s="40">
        <v>8669818.6099999994</v>
      </c>
      <c r="W347" s="40">
        <v>70212580.194800004</v>
      </c>
      <c r="X347" s="40">
        <v>5110494.5615999997</v>
      </c>
      <c r="Y347" s="40">
        <v>5206564.9259000001</v>
      </c>
      <c r="Z347" s="40">
        <v>0</v>
      </c>
      <c r="AA347" s="40">
        <f t="shared" si="88"/>
        <v>5206564.9259000001</v>
      </c>
      <c r="AB347" s="40">
        <v>101586349.4103</v>
      </c>
      <c r="AC347" s="45">
        <f t="shared" si="84"/>
        <v>285455573.03840005</v>
      </c>
    </row>
    <row r="348" spans="1:29" ht="24.9" customHeight="1">
      <c r="A348" s="159"/>
      <c r="B348" s="161"/>
      <c r="C348" s="36">
        <v>13</v>
      </c>
      <c r="D348" s="40" t="s">
        <v>820</v>
      </c>
      <c r="E348" s="40">
        <v>68679508.193299994</v>
      </c>
      <c r="F348" s="40">
        <v>0</v>
      </c>
      <c r="G348" s="40">
        <v>6289641.4299999997</v>
      </c>
      <c r="H348" s="40">
        <v>50936700.430799998</v>
      </c>
      <c r="I348" s="40">
        <v>4089626.2230000002</v>
      </c>
      <c r="J348" s="40">
        <v>3777175.4986999999</v>
      </c>
      <c r="K348" s="40">
        <v>0</v>
      </c>
      <c r="L348" s="40">
        <f t="shared" si="83"/>
        <v>3777175.4986999999</v>
      </c>
      <c r="M348" s="54">
        <v>86580894.835600004</v>
      </c>
      <c r="N348" s="41">
        <f t="shared" si="89"/>
        <v>220353546.61139998</v>
      </c>
      <c r="O348" s="44"/>
      <c r="P348" s="161"/>
      <c r="Q348" s="47">
        <v>18</v>
      </c>
      <c r="R348" s="170"/>
      <c r="S348" s="40" t="s">
        <v>821</v>
      </c>
      <c r="T348" s="40">
        <v>106003299.40530001</v>
      </c>
      <c r="U348" s="40">
        <v>0</v>
      </c>
      <c r="V348" s="40">
        <v>9707739.0600000005</v>
      </c>
      <c r="W348" s="40">
        <v>78618185.373099998</v>
      </c>
      <c r="X348" s="40">
        <v>5399599.6213999996</v>
      </c>
      <c r="Y348" s="40">
        <v>5829876.7133999998</v>
      </c>
      <c r="Z348" s="40">
        <v>0</v>
      </c>
      <c r="AA348" s="40">
        <f t="shared" si="88"/>
        <v>5829876.7133999998</v>
      </c>
      <c r="AB348" s="40">
        <v>107709781.8532</v>
      </c>
      <c r="AC348" s="45">
        <f t="shared" si="84"/>
        <v>313268482.02640003</v>
      </c>
    </row>
    <row r="349" spans="1:29" ht="24.9" customHeight="1">
      <c r="A349" s="159"/>
      <c r="B349" s="161"/>
      <c r="C349" s="36">
        <v>14</v>
      </c>
      <c r="D349" s="40" t="s">
        <v>822</v>
      </c>
      <c r="E349" s="40">
        <v>94397792.417600006</v>
      </c>
      <c r="F349" s="40">
        <v>0</v>
      </c>
      <c r="G349" s="40">
        <v>8644911.4499999993</v>
      </c>
      <c r="H349" s="40">
        <v>70010869.328899994</v>
      </c>
      <c r="I349" s="40">
        <v>5278773.8831000002</v>
      </c>
      <c r="J349" s="40">
        <v>5191607.1924000001</v>
      </c>
      <c r="K349" s="40">
        <v>0</v>
      </c>
      <c r="L349" s="40">
        <f t="shared" si="83"/>
        <v>5191607.1924000001</v>
      </c>
      <c r="M349" s="54">
        <v>111767812.58230001</v>
      </c>
      <c r="N349" s="41">
        <f t="shared" si="89"/>
        <v>295291766.85429996</v>
      </c>
      <c r="O349" s="44"/>
      <c r="P349" s="161"/>
      <c r="Q349" s="47">
        <v>19</v>
      </c>
      <c r="R349" s="170"/>
      <c r="S349" s="40" t="s">
        <v>823</v>
      </c>
      <c r="T349" s="40">
        <v>97730770.107700005</v>
      </c>
      <c r="U349" s="40">
        <v>0</v>
      </c>
      <c r="V349" s="40">
        <v>8950144.1899999995</v>
      </c>
      <c r="W349" s="40">
        <v>72482798.592999995</v>
      </c>
      <c r="X349" s="40">
        <v>4329765.4663000004</v>
      </c>
      <c r="Y349" s="40">
        <v>5374911.3909999998</v>
      </c>
      <c r="Z349" s="40">
        <v>0</v>
      </c>
      <c r="AA349" s="40">
        <f t="shared" si="88"/>
        <v>5374911.3909999998</v>
      </c>
      <c r="AB349" s="40">
        <v>85050001.432099998</v>
      </c>
      <c r="AC349" s="45">
        <f t="shared" si="84"/>
        <v>273918391.18009996</v>
      </c>
    </row>
    <row r="350" spans="1:29" ht="24.9" customHeight="1">
      <c r="A350" s="159"/>
      <c r="B350" s="161"/>
      <c r="C350" s="36">
        <v>15</v>
      </c>
      <c r="D350" s="40" t="s">
        <v>824</v>
      </c>
      <c r="E350" s="40">
        <v>106173350.3232</v>
      </c>
      <c r="F350" s="40">
        <v>0</v>
      </c>
      <c r="G350" s="40">
        <v>9723312.25</v>
      </c>
      <c r="H350" s="40">
        <v>78744304.981299996</v>
      </c>
      <c r="I350" s="40">
        <v>5682945.0104999999</v>
      </c>
      <c r="J350" s="40">
        <v>5839229.0290999999</v>
      </c>
      <c r="K350" s="40">
        <v>0</v>
      </c>
      <c r="L350" s="40">
        <f t="shared" si="83"/>
        <v>5839229.0290999999</v>
      </c>
      <c r="M350" s="54">
        <v>120328418.8733</v>
      </c>
      <c r="N350" s="41">
        <f t="shared" si="89"/>
        <v>326491560.46740001</v>
      </c>
      <c r="O350" s="44"/>
      <c r="P350" s="161"/>
      <c r="Q350" s="47">
        <v>20</v>
      </c>
      <c r="R350" s="170"/>
      <c r="S350" s="40" t="s">
        <v>825</v>
      </c>
      <c r="T350" s="40">
        <v>88936426.776700005</v>
      </c>
      <c r="U350" s="40">
        <v>0</v>
      </c>
      <c r="V350" s="40">
        <v>8144761.7999999998</v>
      </c>
      <c r="W350" s="40">
        <v>65960404.3081</v>
      </c>
      <c r="X350" s="40">
        <v>3891701.5214</v>
      </c>
      <c r="Y350" s="40">
        <v>4891247.7824999997</v>
      </c>
      <c r="Z350" s="40">
        <v>0</v>
      </c>
      <c r="AA350" s="40">
        <f t="shared" si="88"/>
        <v>4891247.7824999997</v>
      </c>
      <c r="AB350" s="40">
        <v>75771523.309599996</v>
      </c>
      <c r="AC350" s="45">
        <f t="shared" si="84"/>
        <v>247596065.49830002</v>
      </c>
    </row>
    <row r="351" spans="1:29" ht="24.9" customHeight="1">
      <c r="A351" s="159"/>
      <c r="B351" s="161"/>
      <c r="C351" s="36">
        <v>16</v>
      </c>
      <c r="D351" s="40" t="s">
        <v>826</v>
      </c>
      <c r="E351" s="40">
        <v>77814841.953999996</v>
      </c>
      <c r="F351" s="40">
        <v>0</v>
      </c>
      <c r="G351" s="40">
        <v>7126251.5899999999</v>
      </c>
      <c r="H351" s="40">
        <v>57711992.9648</v>
      </c>
      <c r="I351" s="40">
        <v>4304675.6209000004</v>
      </c>
      <c r="J351" s="40">
        <v>4279592.5975000001</v>
      </c>
      <c r="K351" s="40">
        <v>0</v>
      </c>
      <c r="L351" s="40">
        <f t="shared" si="83"/>
        <v>4279592.5975000001</v>
      </c>
      <c r="M351" s="54">
        <v>91135780.386600003</v>
      </c>
      <c r="N351" s="41">
        <f t="shared" si="89"/>
        <v>242373135.11380002</v>
      </c>
      <c r="O351" s="44"/>
      <c r="P351" s="161"/>
      <c r="Q351" s="47">
        <v>21</v>
      </c>
      <c r="R351" s="170"/>
      <c r="S351" s="40" t="s">
        <v>827</v>
      </c>
      <c r="T351" s="40">
        <v>91679772.305999994</v>
      </c>
      <c r="U351" s="40">
        <v>0</v>
      </c>
      <c r="V351" s="40">
        <v>8395996.2699999996</v>
      </c>
      <c r="W351" s="40">
        <v>67995028.216700003</v>
      </c>
      <c r="X351" s="40">
        <v>4963182.642</v>
      </c>
      <c r="Y351" s="40">
        <v>5042123.9057</v>
      </c>
      <c r="Z351" s="40">
        <v>0</v>
      </c>
      <c r="AA351" s="40">
        <f t="shared" si="88"/>
        <v>5042123.9057</v>
      </c>
      <c r="AB351" s="40">
        <v>98466187.528200001</v>
      </c>
      <c r="AC351" s="45">
        <f t="shared" si="84"/>
        <v>276542290.86860001</v>
      </c>
    </row>
    <row r="352" spans="1:29" ht="24.9" customHeight="1">
      <c r="A352" s="159"/>
      <c r="B352" s="161"/>
      <c r="C352" s="36">
        <v>17</v>
      </c>
      <c r="D352" s="40" t="s">
        <v>828</v>
      </c>
      <c r="E352" s="40">
        <v>82342853.4648</v>
      </c>
      <c r="F352" s="40">
        <v>0</v>
      </c>
      <c r="G352" s="40">
        <v>7540925.04</v>
      </c>
      <c r="H352" s="40">
        <v>61070228.513300002</v>
      </c>
      <c r="I352" s="40">
        <v>4627692.7609999999</v>
      </c>
      <c r="J352" s="40">
        <v>4528620.2093000002</v>
      </c>
      <c r="K352" s="40">
        <v>0</v>
      </c>
      <c r="L352" s="40">
        <f t="shared" si="83"/>
        <v>4528620.2093000002</v>
      </c>
      <c r="M352" s="54">
        <v>97977492.658800006</v>
      </c>
      <c r="N352" s="41">
        <f t="shared" si="89"/>
        <v>258087812.64720002</v>
      </c>
      <c r="O352" s="44"/>
      <c r="P352" s="161"/>
      <c r="Q352" s="47">
        <v>22</v>
      </c>
      <c r="R352" s="170"/>
      <c r="S352" s="40" t="s">
        <v>829</v>
      </c>
      <c r="T352" s="40">
        <v>88210186.616300002</v>
      </c>
      <c r="U352" s="40">
        <v>0</v>
      </c>
      <c r="V352" s="40">
        <v>8078253.0199999996</v>
      </c>
      <c r="W352" s="40">
        <v>65421782.5493</v>
      </c>
      <c r="X352" s="40">
        <v>4796444.2339000003</v>
      </c>
      <c r="Y352" s="40">
        <v>4851306.665</v>
      </c>
      <c r="Z352" s="40">
        <v>0</v>
      </c>
      <c r="AA352" s="40">
        <f t="shared" si="88"/>
        <v>4851306.665</v>
      </c>
      <c r="AB352" s="40">
        <v>94934560.035300002</v>
      </c>
      <c r="AC352" s="45">
        <f t="shared" si="84"/>
        <v>266292533.11979997</v>
      </c>
    </row>
    <row r="353" spans="1:29" ht="24.9" customHeight="1">
      <c r="A353" s="159"/>
      <c r="B353" s="161"/>
      <c r="C353" s="36">
        <v>18</v>
      </c>
      <c r="D353" s="40" t="s">
        <v>830</v>
      </c>
      <c r="E353" s="40">
        <v>85882156.669499993</v>
      </c>
      <c r="F353" s="40">
        <v>0</v>
      </c>
      <c r="G353" s="40">
        <v>7865052.9900000002</v>
      </c>
      <c r="H353" s="40">
        <v>63695180.7271</v>
      </c>
      <c r="I353" s="40">
        <v>4916913.3974000001</v>
      </c>
      <c r="J353" s="40">
        <v>4723271.7119000005</v>
      </c>
      <c r="K353" s="40">
        <v>0</v>
      </c>
      <c r="L353" s="40">
        <f t="shared" si="83"/>
        <v>4723271.7119000005</v>
      </c>
      <c r="M353" s="54">
        <v>104103373.08750001</v>
      </c>
      <c r="N353" s="41">
        <f t="shared" si="89"/>
        <v>271185948.58340001</v>
      </c>
      <c r="O353" s="44"/>
      <c r="P353" s="162"/>
      <c r="Q353" s="47">
        <v>23</v>
      </c>
      <c r="R353" s="171"/>
      <c r="S353" s="40" t="s">
        <v>831</v>
      </c>
      <c r="T353" s="40">
        <v>82697030.537</v>
      </c>
      <c r="U353" s="40">
        <v>0</v>
      </c>
      <c r="V353" s="40">
        <v>7573360.4299999997</v>
      </c>
      <c r="W353" s="40">
        <v>61332906.740000002</v>
      </c>
      <c r="X353" s="40">
        <v>4340918.6014999999</v>
      </c>
      <c r="Y353" s="40">
        <v>4548098.9282999998</v>
      </c>
      <c r="Z353" s="40">
        <v>0</v>
      </c>
      <c r="AA353" s="40">
        <f t="shared" si="88"/>
        <v>4548098.9282999998</v>
      </c>
      <c r="AB353" s="40">
        <v>85286232.060399994</v>
      </c>
      <c r="AC353" s="45">
        <f t="shared" si="84"/>
        <v>245778547.29720002</v>
      </c>
    </row>
    <row r="354" spans="1:29" ht="24.9" customHeight="1">
      <c r="A354" s="159"/>
      <c r="B354" s="161"/>
      <c r="C354" s="36">
        <v>19</v>
      </c>
      <c r="D354" s="40" t="s">
        <v>832</v>
      </c>
      <c r="E354" s="40">
        <v>88728857.422000006</v>
      </c>
      <c r="F354" s="40">
        <v>0</v>
      </c>
      <c r="G354" s="40">
        <v>8125752.6799999997</v>
      </c>
      <c r="H354" s="40">
        <v>65806458.854500003</v>
      </c>
      <c r="I354" s="40">
        <v>4737673.4611999998</v>
      </c>
      <c r="J354" s="40">
        <v>4879832.0683000004</v>
      </c>
      <c r="K354" s="40">
        <v>0</v>
      </c>
      <c r="L354" s="40">
        <f t="shared" si="83"/>
        <v>4879832.0683000004</v>
      </c>
      <c r="M354" s="54">
        <v>100306955.1322</v>
      </c>
      <c r="N354" s="41">
        <f t="shared" si="89"/>
        <v>272585529.6182</v>
      </c>
      <c r="O354" s="44"/>
      <c r="P354" s="36"/>
      <c r="Q354" s="155" t="s">
        <v>833</v>
      </c>
      <c r="R354" s="156"/>
      <c r="S354" s="41"/>
      <c r="T354" s="41">
        <f t="shared" ref="T354:Y354" si="90">SUM(T331:T353)</f>
        <v>2185033705.2088003</v>
      </c>
      <c r="U354" s="41">
        <f t="shared" si="90"/>
        <v>0</v>
      </c>
      <c r="V354" s="41">
        <f t="shared" si="90"/>
        <v>200104498.26000005</v>
      </c>
      <c r="W354" s="41">
        <f t="shared" si="90"/>
        <v>1620547528.6753001</v>
      </c>
      <c r="X354" s="41">
        <f t="shared" si="90"/>
        <v>109970890.6436</v>
      </c>
      <c r="Y354" s="41">
        <f t="shared" si="90"/>
        <v>120170571.9762</v>
      </c>
      <c r="Z354" s="41">
        <f t="shared" ref="Z354:AC354" si="91">SUM(Z331:Z353)</f>
        <v>0</v>
      </c>
      <c r="AA354" s="41">
        <f t="shared" si="88"/>
        <v>120170571.9762</v>
      </c>
      <c r="AB354" s="41">
        <f t="shared" si="91"/>
        <v>2176138275.5299001</v>
      </c>
      <c r="AC354" s="41">
        <f t="shared" si="91"/>
        <v>6411965470.2937984</v>
      </c>
    </row>
    <row r="355" spans="1:29" ht="24.9" customHeight="1">
      <c r="A355" s="159"/>
      <c r="B355" s="161"/>
      <c r="C355" s="36">
        <v>20</v>
      </c>
      <c r="D355" s="40" t="s">
        <v>834</v>
      </c>
      <c r="E355" s="40">
        <v>89496067.931700006</v>
      </c>
      <c r="F355" s="40">
        <v>0</v>
      </c>
      <c r="G355" s="40">
        <v>8196013.5099999998</v>
      </c>
      <c r="H355" s="40">
        <v>66375466.596699998</v>
      </c>
      <c r="I355" s="40">
        <v>4803186.0913000004</v>
      </c>
      <c r="J355" s="40">
        <v>4922026.4457999999</v>
      </c>
      <c r="K355" s="40">
        <v>0</v>
      </c>
      <c r="L355" s="40">
        <f t="shared" si="83"/>
        <v>4922026.4457999999</v>
      </c>
      <c r="M355" s="54">
        <v>101694555.0748</v>
      </c>
      <c r="N355" s="41">
        <f t="shared" si="89"/>
        <v>275487315.65030003</v>
      </c>
      <c r="O355" s="44"/>
      <c r="P355" s="160">
        <v>34</v>
      </c>
      <c r="Q355" s="47">
        <v>1</v>
      </c>
      <c r="R355" s="160" t="s">
        <v>124</v>
      </c>
      <c r="S355" s="40" t="s">
        <v>835</v>
      </c>
      <c r="T355" s="40">
        <v>82082796.9472</v>
      </c>
      <c r="U355" s="40">
        <v>0</v>
      </c>
      <c r="V355" s="40">
        <v>7517109.1699999999</v>
      </c>
      <c r="W355" s="40">
        <v>60877355.540299997</v>
      </c>
      <c r="X355" s="40">
        <v>4085322.4079</v>
      </c>
      <c r="Y355" s="40">
        <v>4514317.8546000002</v>
      </c>
      <c r="Z355" s="40">
        <v>0</v>
      </c>
      <c r="AA355" s="40">
        <f t="shared" si="88"/>
        <v>4514317.8546000002</v>
      </c>
      <c r="AB355" s="40">
        <v>80771832.847499996</v>
      </c>
      <c r="AC355" s="45">
        <f t="shared" si="84"/>
        <v>239848734.76750001</v>
      </c>
    </row>
    <row r="356" spans="1:29" ht="24.9" customHeight="1">
      <c r="A356" s="159"/>
      <c r="B356" s="161"/>
      <c r="C356" s="36">
        <v>21</v>
      </c>
      <c r="D356" s="40" t="s">
        <v>836</v>
      </c>
      <c r="E356" s="40">
        <v>83839870.707900003</v>
      </c>
      <c r="F356" s="40">
        <v>0</v>
      </c>
      <c r="G356" s="40">
        <v>7678021.2699999996</v>
      </c>
      <c r="H356" s="40">
        <v>62180503.191399999</v>
      </c>
      <c r="I356" s="40">
        <v>4626912.6194000002</v>
      </c>
      <c r="J356" s="40">
        <v>4610951.8569</v>
      </c>
      <c r="K356" s="40">
        <v>0</v>
      </c>
      <c r="L356" s="40">
        <f t="shared" si="83"/>
        <v>4610951.8569</v>
      </c>
      <c r="M356" s="54">
        <v>97960968.754700005</v>
      </c>
      <c r="N356" s="41">
        <f t="shared" si="89"/>
        <v>260897228.4003</v>
      </c>
      <c r="O356" s="44"/>
      <c r="P356" s="161"/>
      <c r="Q356" s="47">
        <v>2</v>
      </c>
      <c r="R356" s="161"/>
      <c r="S356" s="40" t="s">
        <v>837</v>
      </c>
      <c r="T356" s="40">
        <v>140462568.30649999</v>
      </c>
      <c r="U356" s="40">
        <v>0</v>
      </c>
      <c r="V356" s="40">
        <v>12863504.890000001</v>
      </c>
      <c r="W356" s="40">
        <v>104175174.6885</v>
      </c>
      <c r="X356" s="40">
        <v>5260485.3077999996</v>
      </c>
      <c r="Y356" s="40">
        <v>7725037.4398999996</v>
      </c>
      <c r="Z356" s="40">
        <v>0</v>
      </c>
      <c r="AA356" s="40">
        <f t="shared" si="88"/>
        <v>7725037.4398999996</v>
      </c>
      <c r="AB356" s="40">
        <v>105662544.3142</v>
      </c>
      <c r="AC356" s="45">
        <f t="shared" si="84"/>
        <v>376149314.94689995</v>
      </c>
    </row>
    <row r="357" spans="1:29" ht="24.9" customHeight="1">
      <c r="A357" s="159"/>
      <c r="B357" s="161"/>
      <c r="C357" s="36">
        <v>22</v>
      </c>
      <c r="D357" s="40" t="s">
        <v>838</v>
      </c>
      <c r="E357" s="40">
        <v>76902885.927900001</v>
      </c>
      <c r="F357" s="40">
        <v>0</v>
      </c>
      <c r="G357" s="40">
        <v>7042735.0199999996</v>
      </c>
      <c r="H357" s="40">
        <v>57035633.565399997</v>
      </c>
      <c r="I357" s="40">
        <v>4309183.1056000004</v>
      </c>
      <c r="J357" s="40">
        <v>4229437.6348000001</v>
      </c>
      <c r="K357" s="40">
        <v>0</v>
      </c>
      <c r="L357" s="40">
        <f t="shared" ref="L357:L388" si="92">J357-K357</f>
        <v>4229437.6348000001</v>
      </c>
      <c r="M357" s="54">
        <v>91231251.832300007</v>
      </c>
      <c r="N357" s="41">
        <f t="shared" si="89"/>
        <v>240751127.08600003</v>
      </c>
      <c r="O357" s="44"/>
      <c r="P357" s="161"/>
      <c r="Q357" s="47">
        <v>3</v>
      </c>
      <c r="R357" s="161"/>
      <c r="S357" s="40" t="s">
        <v>839</v>
      </c>
      <c r="T357" s="40">
        <v>96471946.846699998</v>
      </c>
      <c r="U357" s="40">
        <v>0</v>
      </c>
      <c r="V357" s="40">
        <v>8834861.6600000001</v>
      </c>
      <c r="W357" s="40">
        <v>71549182.365500003</v>
      </c>
      <c r="X357" s="40">
        <v>4539827.1141999997</v>
      </c>
      <c r="Y357" s="40">
        <v>5305679.7264</v>
      </c>
      <c r="Z357" s="40">
        <v>0</v>
      </c>
      <c r="AA357" s="40">
        <f t="shared" si="88"/>
        <v>5305679.7264</v>
      </c>
      <c r="AB357" s="40">
        <v>90398536.947999999</v>
      </c>
      <c r="AC357" s="45">
        <f t="shared" si="84"/>
        <v>277100034.66079998</v>
      </c>
    </row>
    <row r="358" spans="1:29" ht="24.9" customHeight="1">
      <c r="A358" s="159"/>
      <c r="B358" s="161"/>
      <c r="C358" s="36">
        <v>23</v>
      </c>
      <c r="D358" s="40" t="s">
        <v>840</v>
      </c>
      <c r="E358" s="40">
        <v>94376644.182799995</v>
      </c>
      <c r="F358" s="40">
        <v>0</v>
      </c>
      <c r="G358" s="40">
        <v>8642974.6999999993</v>
      </c>
      <c r="H358" s="40">
        <v>69995184.573300004</v>
      </c>
      <c r="I358" s="40">
        <v>4921738.7175000003</v>
      </c>
      <c r="J358" s="40">
        <v>5190444.1026999997</v>
      </c>
      <c r="K358" s="40">
        <v>0</v>
      </c>
      <c r="L358" s="40">
        <f t="shared" si="92"/>
        <v>5190444.1026999997</v>
      </c>
      <c r="M358" s="54">
        <v>104205576.494</v>
      </c>
      <c r="N358" s="41">
        <f t="shared" si="89"/>
        <v>287332562.77029997</v>
      </c>
      <c r="O358" s="44"/>
      <c r="P358" s="161"/>
      <c r="Q358" s="47">
        <v>4</v>
      </c>
      <c r="R358" s="161"/>
      <c r="S358" s="40" t="s">
        <v>841</v>
      </c>
      <c r="T358" s="40">
        <v>115188081.4682</v>
      </c>
      <c r="U358" s="40">
        <v>0</v>
      </c>
      <c r="V358" s="40">
        <v>10548877.66</v>
      </c>
      <c r="W358" s="40">
        <v>85430151.631600007</v>
      </c>
      <c r="X358" s="40">
        <v>4093605.3925000001</v>
      </c>
      <c r="Y358" s="40">
        <v>6335013.3229</v>
      </c>
      <c r="Z358" s="40">
        <v>0</v>
      </c>
      <c r="AA358" s="40">
        <f t="shared" si="88"/>
        <v>6335013.3229</v>
      </c>
      <c r="AB358" s="40">
        <v>80947271.828799993</v>
      </c>
      <c r="AC358" s="45">
        <f t="shared" si="84"/>
        <v>302543001.30400002</v>
      </c>
    </row>
    <row r="359" spans="1:29" ht="24.9" customHeight="1">
      <c r="A359" s="159"/>
      <c r="B359" s="161"/>
      <c r="C359" s="36">
        <v>24</v>
      </c>
      <c r="D359" s="40" t="s">
        <v>842</v>
      </c>
      <c r="E359" s="40">
        <v>69792326.471399993</v>
      </c>
      <c r="F359" s="40">
        <v>0</v>
      </c>
      <c r="G359" s="40">
        <v>6391552.8799999999</v>
      </c>
      <c r="H359" s="40">
        <v>51762030.907799996</v>
      </c>
      <c r="I359" s="40">
        <v>3821787.2448999998</v>
      </c>
      <c r="J359" s="40">
        <v>3838377.3113000002</v>
      </c>
      <c r="K359" s="40">
        <v>0</v>
      </c>
      <c r="L359" s="40">
        <f t="shared" si="92"/>
        <v>3838377.3113000002</v>
      </c>
      <c r="M359" s="54">
        <v>80907891.777099997</v>
      </c>
      <c r="N359" s="41">
        <f t="shared" si="89"/>
        <v>216513966.59249994</v>
      </c>
      <c r="O359" s="44"/>
      <c r="P359" s="161"/>
      <c r="Q359" s="47">
        <v>5</v>
      </c>
      <c r="R359" s="161"/>
      <c r="S359" s="40" t="s">
        <v>843</v>
      </c>
      <c r="T359" s="40">
        <v>124442921.6532</v>
      </c>
      <c r="U359" s="40">
        <v>0</v>
      </c>
      <c r="V359" s="40">
        <v>11396432.16</v>
      </c>
      <c r="W359" s="40">
        <v>92294077.050400004</v>
      </c>
      <c r="X359" s="40">
        <v>5605423.4632000001</v>
      </c>
      <c r="Y359" s="40">
        <v>6844002.9210999999</v>
      </c>
      <c r="Z359" s="40">
        <v>0</v>
      </c>
      <c r="AA359" s="40">
        <f t="shared" si="88"/>
        <v>6844002.9210999999</v>
      </c>
      <c r="AB359" s="40">
        <v>112968557.89030001</v>
      </c>
      <c r="AC359" s="45">
        <f t="shared" si="84"/>
        <v>353551415.13820004</v>
      </c>
    </row>
    <row r="360" spans="1:29" ht="24.9" customHeight="1">
      <c r="A360" s="159"/>
      <c r="B360" s="161"/>
      <c r="C360" s="36">
        <v>25</v>
      </c>
      <c r="D360" s="40" t="s">
        <v>844</v>
      </c>
      <c r="E360" s="40">
        <v>87597703.865999997</v>
      </c>
      <c r="F360" s="40">
        <v>0</v>
      </c>
      <c r="G360" s="40">
        <v>8022162.0999999996</v>
      </c>
      <c r="H360" s="40">
        <v>64967529.873499997</v>
      </c>
      <c r="I360" s="40">
        <v>4332539.1961000003</v>
      </c>
      <c r="J360" s="40">
        <v>4817621.8722000001</v>
      </c>
      <c r="K360" s="40">
        <v>0</v>
      </c>
      <c r="L360" s="40">
        <f t="shared" si="92"/>
        <v>4817621.8722000001</v>
      </c>
      <c r="M360" s="54">
        <v>91725948.959700003</v>
      </c>
      <c r="N360" s="41">
        <f t="shared" si="89"/>
        <v>261463505.86749998</v>
      </c>
      <c r="O360" s="44"/>
      <c r="P360" s="161"/>
      <c r="Q360" s="47">
        <v>6</v>
      </c>
      <c r="R360" s="161"/>
      <c r="S360" s="40" t="s">
        <v>845</v>
      </c>
      <c r="T360" s="40">
        <v>86207892.601999998</v>
      </c>
      <c r="U360" s="40">
        <v>0</v>
      </c>
      <c r="V360" s="40">
        <v>7894883.75</v>
      </c>
      <c r="W360" s="40">
        <v>63936765.357699998</v>
      </c>
      <c r="X360" s="40">
        <v>4057709.2483999999</v>
      </c>
      <c r="Y360" s="40">
        <v>4741186.2488000002</v>
      </c>
      <c r="Z360" s="40">
        <v>0</v>
      </c>
      <c r="AA360" s="40">
        <f t="shared" si="88"/>
        <v>4741186.2488000002</v>
      </c>
      <c r="AB360" s="40">
        <v>80186968.243699998</v>
      </c>
      <c r="AC360" s="45">
        <f t="shared" si="84"/>
        <v>247025405.4506</v>
      </c>
    </row>
    <row r="361" spans="1:29" ht="24.9" customHeight="1">
      <c r="A361" s="159"/>
      <c r="B361" s="161"/>
      <c r="C361" s="36">
        <v>26</v>
      </c>
      <c r="D361" s="40" t="s">
        <v>846</v>
      </c>
      <c r="E361" s="40">
        <v>79669667.7007</v>
      </c>
      <c r="F361" s="40">
        <v>0</v>
      </c>
      <c r="G361" s="40">
        <v>7296115.7699999996</v>
      </c>
      <c r="H361" s="40">
        <v>59087639.149400003</v>
      </c>
      <c r="I361" s="40">
        <v>4341284.4868999999</v>
      </c>
      <c r="J361" s="40">
        <v>4381602.6754999999</v>
      </c>
      <c r="K361" s="40">
        <v>0</v>
      </c>
      <c r="L361" s="40">
        <f t="shared" si="92"/>
        <v>4381602.6754999999</v>
      </c>
      <c r="M361" s="54">
        <v>91911179.884100005</v>
      </c>
      <c r="N361" s="41">
        <f t="shared" si="89"/>
        <v>246687489.66660002</v>
      </c>
      <c r="O361" s="44"/>
      <c r="P361" s="161"/>
      <c r="Q361" s="47">
        <v>7</v>
      </c>
      <c r="R361" s="161"/>
      <c r="S361" s="40" t="s">
        <v>847</v>
      </c>
      <c r="T361" s="40">
        <v>82917173.977400005</v>
      </c>
      <c r="U361" s="40">
        <v>0</v>
      </c>
      <c r="V361" s="40">
        <v>7593521.0800000001</v>
      </c>
      <c r="W361" s="40">
        <v>61496177.863700002</v>
      </c>
      <c r="X361" s="40">
        <v>4595053.4331</v>
      </c>
      <c r="Y361" s="40">
        <v>4560206.1852000002</v>
      </c>
      <c r="Z361" s="40">
        <v>0</v>
      </c>
      <c r="AA361" s="40">
        <f t="shared" si="88"/>
        <v>4560206.1852000002</v>
      </c>
      <c r="AB361" s="40">
        <v>91568266.155699998</v>
      </c>
      <c r="AC361" s="45">
        <f t="shared" si="84"/>
        <v>252730398.69510001</v>
      </c>
    </row>
    <row r="362" spans="1:29" ht="24.9" customHeight="1">
      <c r="A362" s="159"/>
      <c r="B362" s="162"/>
      <c r="C362" s="36">
        <v>27</v>
      </c>
      <c r="D362" s="40" t="s">
        <v>848</v>
      </c>
      <c r="E362" s="40">
        <v>73823877.806600004</v>
      </c>
      <c r="F362" s="40">
        <v>0</v>
      </c>
      <c r="G362" s="40">
        <v>6760760.71</v>
      </c>
      <c r="H362" s="40">
        <v>54752062.840700001</v>
      </c>
      <c r="I362" s="40">
        <v>3994574.1579999998</v>
      </c>
      <c r="J362" s="40">
        <v>4060101.0394000001</v>
      </c>
      <c r="K362" s="40">
        <v>0</v>
      </c>
      <c r="L362" s="40">
        <f t="shared" si="92"/>
        <v>4060101.0394000001</v>
      </c>
      <c r="M362" s="54">
        <v>84567630.525999993</v>
      </c>
      <c r="N362" s="41">
        <f t="shared" si="89"/>
        <v>227959007.08069998</v>
      </c>
      <c r="O362" s="44"/>
      <c r="P362" s="161"/>
      <c r="Q362" s="47">
        <v>8</v>
      </c>
      <c r="R362" s="161"/>
      <c r="S362" s="40" t="s">
        <v>849</v>
      </c>
      <c r="T362" s="40">
        <v>128698793.6742</v>
      </c>
      <c r="U362" s="40">
        <v>0</v>
      </c>
      <c r="V362" s="40">
        <v>11786183.189999999</v>
      </c>
      <c r="W362" s="40">
        <v>95450478.194000006</v>
      </c>
      <c r="X362" s="40">
        <v>5134400.9442999996</v>
      </c>
      <c r="Y362" s="40">
        <v>7078063.6560000004</v>
      </c>
      <c r="Z362" s="40">
        <v>0</v>
      </c>
      <c r="AA362" s="40">
        <f t="shared" si="88"/>
        <v>7078063.6560000004</v>
      </c>
      <c r="AB362" s="40">
        <v>102991995.8213</v>
      </c>
      <c r="AC362" s="45">
        <f t="shared" si="84"/>
        <v>351139915.47979999</v>
      </c>
    </row>
    <row r="363" spans="1:29" ht="24.9" customHeight="1">
      <c r="A363" s="36"/>
      <c r="B363" s="154" t="s">
        <v>850</v>
      </c>
      <c r="C363" s="155"/>
      <c r="D363" s="41"/>
      <c r="E363" s="41">
        <f>SUM(E336:E362)</f>
        <v>2308396332.0998998</v>
      </c>
      <c r="F363" s="41">
        <f t="shared" ref="F363:N363" si="93">SUM(F336:F362)</f>
        <v>0</v>
      </c>
      <c r="G363" s="41">
        <f t="shared" si="93"/>
        <v>211401997.45000002</v>
      </c>
      <c r="H363" s="41">
        <f t="shared" si="93"/>
        <v>1712040396.5706997</v>
      </c>
      <c r="I363" s="41">
        <f t="shared" si="93"/>
        <v>124835123.37540001</v>
      </c>
      <c r="J363" s="41">
        <f t="shared" si="93"/>
        <v>126955161.75949997</v>
      </c>
      <c r="K363" s="41">
        <f t="shared" si="93"/>
        <v>0</v>
      </c>
      <c r="L363" s="41">
        <f t="shared" si="93"/>
        <v>126955161.75949997</v>
      </c>
      <c r="M363" s="41">
        <f t="shared" si="93"/>
        <v>2643007759.6327004</v>
      </c>
      <c r="N363" s="41">
        <f t="shared" si="93"/>
        <v>7126636770.8881998</v>
      </c>
      <c r="O363" s="44"/>
      <c r="P363" s="161"/>
      <c r="Q363" s="47">
        <v>9</v>
      </c>
      <c r="R363" s="161"/>
      <c r="S363" s="40" t="s">
        <v>851</v>
      </c>
      <c r="T363" s="40">
        <v>91612856.011800006</v>
      </c>
      <c r="U363" s="40">
        <v>0</v>
      </c>
      <c r="V363" s="40">
        <v>8389868.0999999996</v>
      </c>
      <c r="W363" s="40">
        <v>67945399.217899993</v>
      </c>
      <c r="X363" s="40">
        <v>4129723.0583000001</v>
      </c>
      <c r="Y363" s="40">
        <v>5038443.6968999999</v>
      </c>
      <c r="Z363" s="40">
        <v>0</v>
      </c>
      <c r="AA363" s="40">
        <f t="shared" si="88"/>
        <v>5038443.6968999999</v>
      </c>
      <c r="AB363" s="40">
        <v>81712267.386700004</v>
      </c>
      <c r="AC363" s="45">
        <f t="shared" si="84"/>
        <v>258828557.4716</v>
      </c>
    </row>
    <row r="364" spans="1:29" ht="24.9" customHeight="1">
      <c r="A364" s="159">
        <v>18</v>
      </c>
      <c r="B364" s="160" t="s">
        <v>852</v>
      </c>
      <c r="C364" s="36">
        <v>1</v>
      </c>
      <c r="D364" s="40" t="s">
        <v>853</v>
      </c>
      <c r="E364" s="40">
        <v>138219582.79409999</v>
      </c>
      <c r="F364" s="40">
        <v>0</v>
      </c>
      <c r="G364" s="40">
        <v>12658093.189999999</v>
      </c>
      <c r="H364" s="40">
        <v>102511646.7437</v>
      </c>
      <c r="I364" s="40">
        <v>6427981.5780999996</v>
      </c>
      <c r="J364" s="40">
        <v>7601679.6860999996</v>
      </c>
      <c r="K364" s="40">
        <v>0</v>
      </c>
      <c r="L364" s="40">
        <f t="shared" si="92"/>
        <v>7601679.6860999996</v>
      </c>
      <c r="M364" s="54">
        <v>117976996.9541</v>
      </c>
      <c r="N364" s="41">
        <f t="shared" si="89"/>
        <v>385395980.94610006</v>
      </c>
      <c r="O364" s="44"/>
      <c r="P364" s="161"/>
      <c r="Q364" s="47">
        <v>10</v>
      </c>
      <c r="R364" s="161"/>
      <c r="S364" s="40" t="s">
        <v>854</v>
      </c>
      <c r="T364" s="40">
        <v>84585940.643800005</v>
      </c>
      <c r="U364" s="40">
        <v>0</v>
      </c>
      <c r="V364" s="40">
        <v>7746346.0499999998</v>
      </c>
      <c r="W364" s="40">
        <v>62733831.859999999</v>
      </c>
      <c r="X364" s="40">
        <v>4178448.1973000001</v>
      </c>
      <c r="Y364" s="40">
        <v>4651983.5551000005</v>
      </c>
      <c r="Z364" s="40">
        <v>0</v>
      </c>
      <c r="AA364" s="40">
        <f t="shared" si="88"/>
        <v>4651983.5551000005</v>
      </c>
      <c r="AB364" s="40">
        <v>82744297.393999994</v>
      </c>
      <c r="AC364" s="45">
        <f t="shared" si="84"/>
        <v>246640847.70019996</v>
      </c>
    </row>
    <row r="365" spans="1:29" ht="24.9" customHeight="1">
      <c r="A365" s="159"/>
      <c r="B365" s="161"/>
      <c r="C365" s="36">
        <v>2</v>
      </c>
      <c r="D365" s="40" t="s">
        <v>855</v>
      </c>
      <c r="E365" s="40">
        <v>140545312.41800001</v>
      </c>
      <c r="F365" s="40">
        <v>0</v>
      </c>
      <c r="G365" s="40">
        <v>12871082.560000001</v>
      </c>
      <c r="H365" s="40">
        <v>104236542.5132</v>
      </c>
      <c r="I365" s="40">
        <v>7544133.0278000003</v>
      </c>
      <c r="J365" s="40">
        <v>7729588.1278999997</v>
      </c>
      <c r="K365" s="40">
        <v>0</v>
      </c>
      <c r="L365" s="40">
        <f t="shared" si="92"/>
        <v>7729588.1278999997</v>
      </c>
      <c r="M365" s="54">
        <v>141617807.67860001</v>
      </c>
      <c r="N365" s="41">
        <f t="shared" si="89"/>
        <v>414544466.32550001</v>
      </c>
      <c r="O365" s="44"/>
      <c r="P365" s="161"/>
      <c r="Q365" s="47">
        <v>11</v>
      </c>
      <c r="R365" s="161"/>
      <c r="S365" s="40" t="s">
        <v>856</v>
      </c>
      <c r="T365" s="40">
        <v>126229123.7982</v>
      </c>
      <c r="U365" s="40">
        <v>0</v>
      </c>
      <c r="V365" s="40">
        <v>11560011.83</v>
      </c>
      <c r="W365" s="40">
        <v>93618827.998099998</v>
      </c>
      <c r="X365" s="40">
        <v>5409790.9225000003</v>
      </c>
      <c r="Y365" s="40">
        <v>6942238.9038000004</v>
      </c>
      <c r="Z365" s="40">
        <v>0</v>
      </c>
      <c r="AA365" s="40">
        <f t="shared" si="88"/>
        <v>6942238.9038000004</v>
      </c>
      <c r="AB365" s="40">
        <v>108824933.95110001</v>
      </c>
      <c r="AC365" s="45">
        <f t="shared" si="84"/>
        <v>352584927.40369999</v>
      </c>
    </row>
    <row r="366" spans="1:29" ht="24.9" customHeight="1">
      <c r="A366" s="159"/>
      <c r="B366" s="161"/>
      <c r="C366" s="36">
        <v>3</v>
      </c>
      <c r="D366" s="40" t="s">
        <v>857</v>
      </c>
      <c r="E366" s="40">
        <v>116312469.68430001</v>
      </c>
      <c r="F366" s="40">
        <v>0</v>
      </c>
      <c r="G366" s="40">
        <v>10651848.68</v>
      </c>
      <c r="H366" s="40">
        <v>86264063.044799998</v>
      </c>
      <c r="I366" s="40">
        <v>6756064.8228000002</v>
      </c>
      <c r="J366" s="40">
        <v>6396851.4418000001</v>
      </c>
      <c r="K366" s="40">
        <v>0</v>
      </c>
      <c r="L366" s="40">
        <f t="shared" si="92"/>
        <v>6396851.4418000001</v>
      </c>
      <c r="M366" s="54">
        <v>124926012.6031</v>
      </c>
      <c r="N366" s="41">
        <f t="shared" si="89"/>
        <v>351307310.27679998</v>
      </c>
      <c r="O366" s="44"/>
      <c r="P366" s="161"/>
      <c r="Q366" s="47">
        <v>12</v>
      </c>
      <c r="R366" s="161"/>
      <c r="S366" s="40" t="s">
        <v>858</v>
      </c>
      <c r="T366" s="40">
        <v>99914432.441200003</v>
      </c>
      <c r="U366" s="40">
        <v>0</v>
      </c>
      <c r="V366" s="40">
        <v>9150123.0999999996</v>
      </c>
      <c r="W366" s="40">
        <v>74102329.032900006</v>
      </c>
      <c r="X366" s="40">
        <v>4551750.7597000003</v>
      </c>
      <c r="Y366" s="40">
        <v>5495006.5341999996</v>
      </c>
      <c r="Z366" s="40">
        <v>0</v>
      </c>
      <c r="AA366" s="40">
        <f t="shared" si="88"/>
        <v>5495006.5341999996</v>
      </c>
      <c r="AB366" s="40">
        <v>90651087.4815</v>
      </c>
      <c r="AC366" s="45">
        <f t="shared" si="84"/>
        <v>283864729.34950006</v>
      </c>
    </row>
    <row r="367" spans="1:29" ht="24.9" customHeight="1">
      <c r="A367" s="159"/>
      <c r="B367" s="161"/>
      <c r="C367" s="36">
        <v>4</v>
      </c>
      <c r="D367" s="40" t="s">
        <v>859</v>
      </c>
      <c r="E367" s="40">
        <v>89558937.682699993</v>
      </c>
      <c r="F367" s="40">
        <v>0</v>
      </c>
      <c r="G367" s="40">
        <v>8201771.0999999996</v>
      </c>
      <c r="H367" s="40">
        <v>66422094.444899999</v>
      </c>
      <c r="I367" s="40">
        <v>5065189.8121999996</v>
      </c>
      <c r="J367" s="40">
        <v>4925484.0937999999</v>
      </c>
      <c r="K367" s="40">
        <v>0</v>
      </c>
      <c r="L367" s="40">
        <f t="shared" si="92"/>
        <v>4925484.0937999999</v>
      </c>
      <c r="M367" s="54">
        <v>89112184.563800007</v>
      </c>
      <c r="N367" s="41">
        <f t="shared" si="89"/>
        <v>263285661.6974</v>
      </c>
      <c r="O367" s="44"/>
      <c r="P367" s="161"/>
      <c r="Q367" s="47">
        <v>13</v>
      </c>
      <c r="R367" s="161"/>
      <c r="S367" s="40" t="s">
        <v>860</v>
      </c>
      <c r="T367" s="40">
        <v>85875121.669799998</v>
      </c>
      <c r="U367" s="40">
        <v>0</v>
      </c>
      <c r="V367" s="40">
        <v>7864408.7199999997</v>
      </c>
      <c r="W367" s="40">
        <v>63689963.163900003</v>
      </c>
      <c r="X367" s="40">
        <v>4329468.1973000001</v>
      </c>
      <c r="Y367" s="40">
        <v>4722884.8049999997</v>
      </c>
      <c r="Z367" s="40">
        <v>0</v>
      </c>
      <c r="AA367" s="40">
        <f t="shared" si="88"/>
        <v>4722884.8049999997</v>
      </c>
      <c r="AB367" s="40">
        <v>85942998.819999993</v>
      </c>
      <c r="AC367" s="45">
        <f t="shared" si="84"/>
        <v>252424845.37599999</v>
      </c>
    </row>
    <row r="368" spans="1:29" ht="24.9" customHeight="1">
      <c r="A368" s="159"/>
      <c r="B368" s="161"/>
      <c r="C368" s="36">
        <v>5</v>
      </c>
      <c r="D368" s="40" t="s">
        <v>861</v>
      </c>
      <c r="E368" s="40">
        <v>147230850.54080001</v>
      </c>
      <c r="F368" s="40">
        <v>0</v>
      </c>
      <c r="G368" s="40">
        <v>13483341.43</v>
      </c>
      <c r="H368" s="40">
        <v>109194924.73720001</v>
      </c>
      <c r="I368" s="40">
        <v>8141076.1766999997</v>
      </c>
      <c r="J368" s="40">
        <v>8097273.4983000001</v>
      </c>
      <c r="K368" s="40">
        <v>0</v>
      </c>
      <c r="L368" s="40">
        <f t="shared" si="92"/>
        <v>8097273.4983000001</v>
      </c>
      <c r="M368" s="54">
        <v>154261450.26050001</v>
      </c>
      <c r="N368" s="41">
        <f t="shared" si="89"/>
        <v>440408916.64350003</v>
      </c>
      <c r="O368" s="44"/>
      <c r="P368" s="161"/>
      <c r="Q368" s="47">
        <v>14</v>
      </c>
      <c r="R368" s="161"/>
      <c r="S368" s="40" t="s">
        <v>862</v>
      </c>
      <c r="T368" s="40">
        <v>123003915.57889999</v>
      </c>
      <c r="U368" s="40">
        <v>0</v>
      </c>
      <c r="V368" s="40">
        <v>11264648.57</v>
      </c>
      <c r="W368" s="40">
        <v>91226826.814400002</v>
      </c>
      <c r="X368" s="40">
        <v>5574574.1608999996</v>
      </c>
      <c r="Y368" s="40">
        <v>6764861.7318000002</v>
      </c>
      <c r="Z368" s="40">
        <v>0</v>
      </c>
      <c r="AA368" s="40">
        <f t="shared" si="88"/>
        <v>6764861.7318000002</v>
      </c>
      <c r="AB368" s="40">
        <v>112315149.68440001</v>
      </c>
      <c r="AC368" s="45">
        <f t="shared" si="84"/>
        <v>350149976.54039997</v>
      </c>
    </row>
    <row r="369" spans="1:29" ht="24.9" customHeight="1">
      <c r="A369" s="159"/>
      <c r="B369" s="161"/>
      <c r="C369" s="36">
        <v>6</v>
      </c>
      <c r="D369" s="40" t="s">
        <v>863</v>
      </c>
      <c r="E369" s="40">
        <v>98631388.904799998</v>
      </c>
      <c r="F369" s="40">
        <v>0</v>
      </c>
      <c r="G369" s="40">
        <v>9032622.4900000002</v>
      </c>
      <c r="H369" s="40">
        <v>73150749.646699995</v>
      </c>
      <c r="I369" s="40">
        <v>5865152.7684000004</v>
      </c>
      <c r="J369" s="40">
        <v>5424442.8265000004</v>
      </c>
      <c r="K369" s="40">
        <v>0</v>
      </c>
      <c r="L369" s="40">
        <f t="shared" si="92"/>
        <v>5424442.8265000004</v>
      </c>
      <c r="M369" s="54">
        <v>106055918.17640001</v>
      </c>
      <c r="N369" s="41">
        <f t="shared" si="89"/>
        <v>298160274.81279999</v>
      </c>
      <c r="O369" s="44"/>
      <c r="P369" s="161"/>
      <c r="Q369" s="47">
        <v>15</v>
      </c>
      <c r="R369" s="161"/>
      <c r="S369" s="40" t="s">
        <v>864</v>
      </c>
      <c r="T369" s="40">
        <v>81540930.949300006</v>
      </c>
      <c r="U369" s="40">
        <v>0</v>
      </c>
      <c r="V369" s="40">
        <v>7467485.2999999998</v>
      </c>
      <c r="W369" s="40">
        <v>60475476.337399997</v>
      </c>
      <c r="X369" s="40">
        <v>4109294.9065999999</v>
      </c>
      <c r="Y369" s="40">
        <v>4484516.7785999998</v>
      </c>
      <c r="Z369" s="40">
        <v>0</v>
      </c>
      <c r="AA369" s="40">
        <f t="shared" si="88"/>
        <v>4484516.7785999998</v>
      </c>
      <c r="AB369" s="40">
        <v>81279585.899100006</v>
      </c>
      <c r="AC369" s="45">
        <f t="shared" si="84"/>
        <v>239357290.171</v>
      </c>
    </row>
    <row r="370" spans="1:29" ht="24.9" customHeight="1">
      <c r="A370" s="159"/>
      <c r="B370" s="161"/>
      <c r="C370" s="36">
        <v>7</v>
      </c>
      <c r="D370" s="40" t="s">
        <v>865</v>
      </c>
      <c r="E370" s="40">
        <v>86006377.129199997</v>
      </c>
      <c r="F370" s="40">
        <v>0</v>
      </c>
      <c r="G370" s="40">
        <v>7876429.0499999998</v>
      </c>
      <c r="H370" s="40">
        <v>63787309.813500002</v>
      </c>
      <c r="I370" s="40">
        <v>5493872.7954000002</v>
      </c>
      <c r="J370" s="40">
        <v>4730103.4782999996</v>
      </c>
      <c r="K370" s="40">
        <v>0</v>
      </c>
      <c r="L370" s="40">
        <f t="shared" si="92"/>
        <v>4730103.4782999996</v>
      </c>
      <c r="M370" s="54">
        <v>98191967.840100005</v>
      </c>
      <c r="N370" s="41">
        <f t="shared" si="89"/>
        <v>266086060.1065</v>
      </c>
      <c r="O370" s="44"/>
      <c r="P370" s="162"/>
      <c r="Q370" s="47">
        <v>16</v>
      </c>
      <c r="R370" s="162"/>
      <c r="S370" s="40" t="s">
        <v>866</v>
      </c>
      <c r="T370" s="40">
        <v>88455575.650099993</v>
      </c>
      <c r="U370" s="40">
        <v>0</v>
      </c>
      <c r="V370" s="40">
        <v>8100725.6500000004</v>
      </c>
      <c r="W370" s="40">
        <v>65603777.266900003</v>
      </c>
      <c r="X370" s="40">
        <v>4474834.5785999997</v>
      </c>
      <c r="Y370" s="40">
        <v>4864802.3574999999</v>
      </c>
      <c r="Z370" s="40">
        <v>0</v>
      </c>
      <c r="AA370" s="40">
        <f t="shared" si="88"/>
        <v>4864802.3574999999</v>
      </c>
      <c r="AB370" s="40">
        <v>89021952.941400006</v>
      </c>
      <c r="AC370" s="45">
        <f t="shared" si="84"/>
        <v>260521668.44449997</v>
      </c>
    </row>
    <row r="371" spans="1:29" ht="24.9" customHeight="1">
      <c r="A371" s="159"/>
      <c r="B371" s="161"/>
      <c r="C371" s="36">
        <v>8</v>
      </c>
      <c r="D371" s="40" t="s">
        <v>867</v>
      </c>
      <c r="E371" s="40">
        <v>114597858.4145</v>
      </c>
      <c r="F371" s="40">
        <v>0</v>
      </c>
      <c r="G371" s="40">
        <v>10494825.279999999</v>
      </c>
      <c r="H371" s="40">
        <v>84992408.035699993</v>
      </c>
      <c r="I371" s="40">
        <v>6681980.2666999996</v>
      </c>
      <c r="J371" s="40">
        <v>6302552.7534999996</v>
      </c>
      <c r="K371" s="40">
        <v>0</v>
      </c>
      <c r="L371" s="40">
        <f t="shared" si="92"/>
        <v>6302552.7534999996</v>
      </c>
      <c r="M371" s="54">
        <v>123356853.7148</v>
      </c>
      <c r="N371" s="41">
        <f t="shared" si="89"/>
        <v>346426478.46520007</v>
      </c>
      <c r="O371" s="44"/>
      <c r="P371" s="36"/>
      <c r="Q371" s="155" t="s">
        <v>868</v>
      </c>
      <c r="R371" s="156"/>
      <c r="S371" s="41"/>
      <c r="T371" s="41">
        <f t="shared" ref="T371:Y371" si="94">SUM(T355:T370)</f>
        <v>1637690072.2185001</v>
      </c>
      <c r="U371" s="41">
        <f t="shared" si="94"/>
        <v>0</v>
      </c>
      <c r="V371" s="41">
        <f t="shared" si="94"/>
        <v>149978990.88</v>
      </c>
      <c r="W371" s="41">
        <f t="shared" si="94"/>
        <v>1214605794.3832002</v>
      </c>
      <c r="X371" s="41">
        <f t="shared" si="94"/>
        <v>74129712.092600003</v>
      </c>
      <c r="Y371" s="41">
        <f t="shared" si="94"/>
        <v>90068245.717800006</v>
      </c>
      <c r="Z371" s="41">
        <f t="shared" ref="Z371" si="95">SUM(Z355:Z370)</f>
        <v>0</v>
      </c>
      <c r="AA371" s="41">
        <f t="shared" si="88"/>
        <v>90068245.717800006</v>
      </c>
      <c r="AB371" s="41">
        <f>SUM(AB355:AB370)</f>
        <v>1477988247.6077003</v>
      </c>
      <c r="AC371" s="41">
        <f>SUM(AC355:AC370)</f>
        <v>4644461062.8997993</v>
      </c>
    </row>
    <row r="372" spans="1:29" ht="24.9" customHeight="1">
      <c r="A372" s="159"/>
      <c r="B372" s="161"/>
      <c r="C372" s="36">
        <v>9</v>
      </c>
      <c r="D372" s="40" t="s">
        <v>869</v>
      </c>
      <c r="E372" s="40">
        <v>126413358.5614</v>
      </c>
      <c r="F372" s="40">
        <v>0</v>
      </c>
      <c r="G372" s="40">
        <v>11576883.98</v>
      </c>
      <c r="H372" s="40">
        <v>93755467.167300001</v>
      </c>
      <c r="I372" s="40">
        <v>6350073.3651000001</v>
      </c>
      <c r="J372" s="40">
        <v>6952371.2917999998</v>
      </c>
      <c r="K372" s="40">
        <v>0</v>
      </c>
      <c r="L372" s="40">
        <f t="shared" si="92"/>
        <v>6952371.2917999998</v>
      </c>
      <c r="M372" s="54">
        <v>116326850.536</v>
      </c>
      <c r="N372" s="41">
        <f t="shared" si="89"/>
        <v>361375004.9016</v>
      </c>
      <c r="O372" s="44"/>
      <c r="P372" s="160">
        <v>35</v>
      </c>
      <c r="Q372" s="47">
        <v>1</v>
      </c>
      <c r="R372" s="37"/>
      <c r="S372" s="40" t="s">
        <v>870</v>
      </c>
      <c r="T372" s="40">
        <v>91413577.336799994</v>
      </c>
      <c r="U372" s="40">
        <v>0</v>
      </c>
      <c r="V372" s="40">
        <v>8371618.2400000002</v>
      </c>
      <c r="W372" s="40">
        <v>67797602.612399995</v>
      </c>
      <c r="X372" s="40">
        <v>4574367.3173000002</v>
      </c>
      <c r="Y372" s="40">
        <v>5027483.9484999999</v>
      </c>
      <c r="Z372" s="40">
        <v>0</v>
      </c>
      <c r="AA372" s="40">
        <f t="shared" si="88"/>
        <v>5027483.9484999999</v>
      </c>
      <c r="AB372" s="40">
        <v>94441473.003999993</v>
      </c>
      <c r="AC372" s="45">
        <f t="shared" si="84"/>
        <v>271626122.45899999</v>
      </c>
    </row>
    <row r="373" spans="1:29" ht="24.9" customHeight="1">
      <c r="A373" s="159"/>
      <c r="B373" s="161"/>
      <c r="C373" s="36">
        <v>10</v>
      </c>
      <c r="D373" s="40" t="s">
        <v>871</v>
      </c>
      <c r="E373" s="40">
        <v>119422812.6957</v>
      </c>
      <c r="F373" s="40">
        <v>0</v>
      </c>
      <c r="G373" s="40">
        <v>10936692.630000001</v>
      </c>
      <c r="H373" s="40">
        <v>88570873.538399994</v>
      </c>
      <c r="I373" s="40">
        <v>7442464.2063999996</v>
      </c>
      <c r="J373" s="40">
        <v>6567911.3671000004</v>
      </c>
      <c r="K373" s="40">
        <v>0</v>
      </c>
      <c r="L373" s="40">
        <f t="shared" si="92"/>
        <v>6567911.3671000004</v>
      </c>
      <c r="M373" s="54">
        <v>139464396.18279999</v>
      </c>
      <c r="N373" s="41">
        <f t="shared" si="89"/>
        <v>372405150.62039995</v>
      </c>
      <c r="O373" s="44"/>
      <c r="P373" s="161"/>
      <c r="Q373" s="47">
        <v>2</v>
      </c>
      <c r="R373" s="160" t="s">
        <v>125</v>
      </c>
      <c r="S373" s="40" t="s">
        <v>872</v>
      </c>
      <c r="T373" s="40">
        <v>101158173.57089999</v>
      </c>
      <c r="U373" s="40">
        <v>0</v>
      </c>
      <c r="V373" s="40">
        <v>9264024.4000000004</v>
      </c>
      <c r="W373" s="40">
        <v>75024759.478400007</v>
      </c>
      <c r="X373" s="40">
        <v>4279088.5444999998</v>
      </c>
      <c r="Y373" s="40">
        <v>5563408.7215</v>
      </c>
      <c r="Z373" s="40">
        <v>0</v>
      </c>
      <c r="AA373" s="40">
        <f t="shared" si="88"/>
        <v>5563408.7215</v>
      </c>
      <c r="AB373" s="40">
        <v>88187277.320299998</v>
      </c>
      <c r="AC373" s="45">
        <f t="shared" si="84"/>
        <v>283476732.03560001</v>
      </c>
    </row>
    <row r="374" spans="1:29" ht="24.9" customHeight="1">
      <c r="A374" s="159"/>
      <c r="B374" s="161"/>
      <c r="C374" s="36">
        <v>11</v>
      </c>
      <c r="D374" s="40" t="s">
        <v>873</v>
      </c>
      <c r="E374" s="40">
        <v>127502533.6156</v>
      </c>
      <c r="F374" s="40">
        <v>0</v>
      </c>
      <c r="G374" s="40">
        <v>11676630.18</v>
      </c>
      <c r="H374" s="40">
        <v>94563262.460500002</v>
      </c>
      <c r="I374" s="40">
        <v>7872948.2571999999</v>
      </c>
      <c r="J374" s="40">
        <v>7012272.7922999999</v>
      </c>
      <c r="K374" s="40">
        <v>0</v>
      </c>
      <c r="L374" s="40">
        <f t="shared" si="92"/>
        <v>7012272.7922999999</v>
      </c>
      <c r="M374" s="54">
        <v>148582327.2376</v>
      </c>
      <c r="N374" s="41">
        <f t="shared" si="89"/>
        <v>397209974.54320002</v>
      </c>
      <c r="O374" s="44"/>
      <c r="P374" s="161"/>
      <c r="Q374" s="47">
        <v>3</v>
      </c>
      <c r="R374" s="161"/>
      <c r="S374" s="40" t="s">
        <v>874</v>
      </c>
      <c r="T374" s="40">
        <v>84698717.358400002</v>
      </c>
      <c r="U374" s="40">
        <v>0</v>
      </c>
      <c r="V374" s="40">
        <v>7756674.0999999996</v>
      </c>
      <c r="W374" s="40">
        <v>62817473.602300003</v>
      </c>
      <c r="X374" s="40">
        <v>4075770.1645</v>
      </c>
      <c r="Y374" s="40">
        <v>4658185.9489000002</v>
      </c>
      <c r="Z374" s="40">
        <v>0</v>
      </c>
      <c r="AA374" s="40">
        <f t="shared" si="88"/>
        <v>4658185.9489000002</v>
      </c>
      <c r="AB374" s="40">
        <v>83880862.326499999</v>
      </c>
      <c r="AC374" s="45">
        <f t="shared" si="84"/>
        <v>247887683.50060001</v>
      </c>
    </row>
    <row r="375" spans="1:29" ht="24.9" customHeight="1">
      <c r="A375" s="159"/>
      <c r="B375" s="161"/>
      <c r="C375" s="36">
        <v>12</v>
      </c>
      <c r="D375" s="40" t="s">
        <v>875</v>
      </c>
      <c r="E375" s="40">
        <v>110184382.75</v>
      </c>
      <c r="F375" s="40">
        <v>0</v>
      </c>
      <c r="G375" s="40">
        <v>10090640.970000001</v>
      </c>
      <c r="H375" s="40">
        <v>81719118.903500006</v>
      </c>
      <c r="I375" s="40">
        <v>6317991.2465000004</v>
      </c>
      <c r="J375" s="40">
        <v>6059824.2796</v>
      </c>
      <c r="K375" s="40">
        <v>0</v>
      </c>
      <c r="L375" s="40">
        <f t="shared" si="92"/>
        <v>6059824.2796</v>
      </c>
      <c r="M375" s="54">
        <v>115647330.4818</v>
      </c>
      <c r="N375" s="41">
        <f t="shared" si="89"/>
        <v>330019288.63140005</v>
      </c>
      <c r="O375" s="44"/>
      <c r="P375" s="161"/>
      <c r="Q375" s="47">
        <v>4</v>
      </c>
      <c r="R375" s="161"/>
      <c r="S375" s="40" t="s">
        <v>876</v>
      </c>
      <c r="T375" s="40">
        <v>94831683.854599997</v>
      </c>
      <c r="U375" s="40">
        <v>0</v>
      </c>
      <c r="V375" s="40">
        <v>8684647.0500000007</v>
      </c>
      <c r="W375" s="40">
        <v>70332668.344799995</v>
      </c>
      <c r="X375" s="40">
        <v>4546561.5302999998</v>
      </c>
      <c r="Y375" s="40">
        <v>5215469.9759</v>
      </c>
      <c r="Z375" s="40">
        <v>0</v>
      </c>
      <c r="AA375" s="40">
        <f t="shared" si="88"/>
        <v>5215469.9759</v>
      </c>
      <c r="AB375" s="40">
        <v>93852528.423800007</v>
      </c>
      <c r="AC375" s="45">
        <f t="shared" si="84"/>
        <v>277463559.17939997</v>
      </c>
    </row>
    <row r="376" spans="1:29" ht="24.9" customHeight="1">
      <c r="A376" s="159"/>
      <c r="B376" s="161"/>
      <c r="C376" s="36">
        <v>13</v>
      </c>
      <c r="D376" s="40" t="s">
        <v>877</v>
      </c>
      <c r="E376" s="40">
        <v>95460190.030900002</v>
      </c>
      <c r="F376" s="40">
        <v>0</v>
      </c>
      <c r="G376" s="40">
        <v>8742205.3900000006</v>
      </c>
      <c r="H376" s="40">
        <v>70798804.921299994</v>
      </c>
      <c r="I376" s="40">
        <v>6141120.6292000003</v>
      </c>
      <c r="J376" s="40">
        <v>5250036.0085000005</v>
      </c>
      <c r="K376" s="40">
        <v>0</v>
      </c>
      <c r="L376" s="40">
        <f t="shared" si="92"/>
        <v>5250036.0085000005</v>
      </c>
      <c r="M376" s="54">
        <v>111901096.2351</v>
      </c>
      <c r="N376" s="41">
        <f t="shared" si="89"/>
        <v>298293453.21499997</v>
      </c>
      <c r="O376" s="44"/>
      <c r="P376" s="161"/>
      <c r="Q376" s="47">
        <v>5</v>
      </c>
      <c r="R376" s="161"/>
      <c r="S376" s="40" t="s">
        <v>878</v>
      </c>
      <c r="T376" s="40">
        <v>133008691.27069999</v>
      </c>
      <c r="U376" s="40">
        <v>0</v>
      </c>
      <c r="V376" s="40">
        <v>12180881.859999999</v>
      </c>
      <c r="W376" s="40">
        <v>98646947.832900003</v>
      </c>
      <c r="X376" s="40">
        <v>6124807.2119000005</v>
      </c>
      <c r="Y376" s="40">
        <v>7315095.6331000002</v>
      </c>
      <c r="Z376" s="40">
        <v>0</v>
      </c>
      <c r="AA376" s="40">
        <f t="shared" si="88"/>
        <v>7315095.6331000002</v>
      </c>
      <c r="AB376" s="40">
        <v>127280794.3154</v>
      </c>
      <c r="AC376" s="45">
        <f t="shared" si="84"/>
        <v>384557218.12399995</v>
      </c>
    </row>
    <row r="377" spans="1:29" ht="24.9" customHeight="1">
      <c r="A377" s="159"/>
      <c r="B377" s="161"/>
      <c r="C377" s="36">
        <v>14</v>
      </c>
      <c r="D377" s="40" t="s">
        <v>879</v>
      </c>
      <c r="E377" s="40">
        <v>98292662.759299994</v>
      </c>
      <c r="F377" s="40">
        <v>0</v>
      </c>
      <c r="G377" s="40">
        <v>9001602.0899999999</v>
      </c>
      <c r="H377" s="40">
        <v>72899530.721900001</v>
      </c>
      <c r="I377" s="40">
        <v>5634789.4802999999</v>
      </c>
      <c r="J377" s="40">
        <v>5405813.8645000001</v>
      </c>
      <c r="K377" s="40">
        <v>0</v>
      </c>
      <c r="L377" s="40">
        <f t="shared" si="92"/>
        <v>5405813.8645000001</v>
      </c>
      <c r="M377" s="54">
        <v>101176674.5088</v>
      </c>
      <c r="N377" s="41">
        <f t="shared" si="89"/>
        <v>292411073.42479998</v>
      </c>
      <c r="O377" s="44"/>
      <c r="P377" s="161"/>
      <c r="Q377" s="47">
        <v>6</v>
      </c>
      <c r="R377" s="161"/>
      <c r="S377" s="40" t="s">
        <v>880</v>
      </c>
      <c r="T377" s="40">
        <v>110229851.8935</v>
      </c>
      <c r="U377" s="40">
        <v>0</v>
      </c>
      <c r="V377" s="40">
        <v>10094805.01</v>
      </c>
      <c r="W377" s="40">
        <v>81752841.453299999</v>
      </c>
      <c r="X377" s="40">
        <v>4743041.6322999997</v>
      </c>
      <c r="Y377" s="40">
        <v>6062324.9504000004</v>
      </c>
      <c r="Z377" s="40">
        <v>0</v>
      </c>
      <c r="AA377" s="40">
        <f t="shared" si="88"/>
        <v>6062324.9504000004</v>
      </c>
      <c r="AB377" s="40">
        <v>98014104.258699998</v>
      </c>
      <c r="AC377" s="45">
        <f t="shared" si="84"/>
        <v>310896969.19819999</v>
      </c>
    </row>
    <row r="378" spans="1:29" ht="24.9" customHeight="1">
      <c r="A378" s="159"/>
      <c r="B378" s="161"/>
      <c r="C378" s="36">
        <v>15</v>
      </c>
      <c r="D378" s="40" t="s">
        <v>881</v>
      </c>
      <c r="E378" s="40">
        <v>113783379.3969</v>
      </c>
      <c r="F378" s="40">
        <v>0</v>
      </c>
      <c r="G378" s="40">
        <v>10420235.619999999</v>
      </c>
      <c r="H378" s="40">
        <v>84388343.230800003</v>
      </c>
      <c r="I378" s="40">
        <v>6713860.1264000004</v>
      </c>
      <c r="J378" s="40">
        <v>6257758.7488000002</v>
      </c>
      <c r="K378" s="40">
        <v>0</v>
      </c>
      <c r="L378" s="40">
        <f t="shared" si="92"/>
        <v>6257758.7488000002</v>
      </c>
      <c r="M378" s="54">
        <v>124032089.7939</v>
      </c>
      <c r="N378" s="41">
        <f t="shared" si="89"/>
        <v>345595666.91680002</v>
      </c>
      <c r="O378" s="44"/>
      <c r="P378" s="161"/>
      <c r="Q378" s="47">
        <v>7</v>
      </c>
      <c r="R378" s="161"/>
      <c r="S378" s="40" t="s">
        <v>882</v>
      </c>
      <c r="T378" s="40">
        <v>101485337.2922</v>
      </c>
      <c r="U378" s="40">
        <v>0</v>
      </c>
      <c r="V378" s="40">
        <v>9293985.9199999999</v>
      </c>
      <c r="W378" s="40">
        <v>75267403.039900005</v>
      </c>
      <c r="X378" s="40">
        <v>4481000.7434</v>
      </c>
      <c r="Y378" s="40">
        <v>5581401.79</v>
      </c>
      <c r="Z378" s="40">
        <v>0</v>
      </c>
      <c r="AA378" s="40">
        <f t="shared" si="88"/>
        <v>5581401.79</v>
      </c>
      <c r="AB378" s="40">
        <v>92463908.487100005</v>
      </c>
      <c r="AC378" s="45">
        <f t="shared" si="84"/>
        <v>288573037.2726</v>
      </c>
    </row>
    <row r="379" spans="1:29" ht="24.9" customHeight="1">
      <c r="A379" s="159"/>
      <c r="B379" s="161"/>
      <c r="C379" s="36">
        <v>16</v>
      </c>
      <c r="D379" s="40" t="s">
        <v>883</v>
      </c>
      <c r="E379" s="40">
        <v>88254206.914199993</v>
      </c>
      <c r="F379" s="40">
        <v>0</v>
      </c>
      <c r="G379" s="40">
        <v>8082284.3799999999</v>
      </c>
      <c r="H379" s="40">
        <v>65454430.551399998</v>
      </c>
      <c r="I379" s="40">
        <v>5336062.6743000001</v>
      </c>
      <c r="J379" s="40">
        <v>4853727.6539000003</v>
      </c>
      <c r="K379" s="40">
        <v>0</v>
      </c>
      <c r="L379" s="40">
        <f t="shared" si="92"/>
        <v>4853727.6539000003</v>
      </c>
      <c r="M379" s="54">
        <v>94849447.249200001</v>
      </c>
      <c r="N379" s="41">
        <f t="shared" si="89"/>
        <v>266830159.42299998</v>
      </c>
      <c r="O379" s="44"/>
      <c r="P379" s="161"/>
      <c r="Q379" s="47">
        <v>8</v>
      </c>
      <c r="R379" s="161"/>
      <c r="S379" s="40" t="s">
        <v>884</v>
      </c>
      <c r="T379" s="40">
        <v>88169942.101899996</v>
      </c>
      <c r="U379" s="40">
        <v>0</v>
      </c>
      <c r="V379" s="40">
        <v>8074567.4500000002</v>
      </c>
      <c r="W379" s="40">
        <v>65391934.8869</v>
      </c>
      <c r="X379" s="40">
        <v>4225017.9910000004</v>
      </c>
      <c r="Y379" s="40">
        <v>4849093.3296999997</v>
      </c>
      <c r="Z379" s="40">
        <v>0</v>
      </c>
      <c r="AA379" s="40">
        <f t="shared" si="88"/>
        <v>4849093.3296999997</v>
      </c>
      <c r="AB379" s="40">
        <v>87042027.970500007</v>
      </c>
      <c r="AC379" s="45">
        <f t="shared" si="84"/>
        <v>257752583.73000002</v>
      </c>
    </row>
    <row r="380" spans="1:29" ht="24.9" customHeight="1">
      <c r="A380" s="159"/>
      <c r="B380" s="161"/>
      <c r="C380" s="36">
        <v>17</v>
      </c>
      <c r="D380" s="40" t="s">
        <v>885</v>
      </c>
      <c r="E380" s="40">
        <v>122798936.88940001</v>
      </c>
      <c r="F380" s="40">
        <v>0</v>
      </c>
      <c r="G380" s="40">
        <v>11245876.710000001</v>
      </c>
      <c r="H380" s="40">
        <v>91074802.748199999</v>
      </c>
      <c r="I380" s="40">
        <v>7186914.8660000004</v>
      </c>
      <c r="J380" s="40">
        <v>6753588.4890999999</v>
      </c>
      <c r="K380" s="40">
        <v>0</v>
      </c>
      <c r="L380" s="40">
        <f t="shared" si="92"/>
        <v>6753588.4890999999</v>
      </c>
      <c r="M380" s="54">
        <v>134051695.6129</v>
      </c>
      <c r="N380" s="41">
        <f t="shared" si="89"/>
        <v>373111815.31559998</v>
      </c>
      <c r="O380" s="44"/>
      <c r="P380" s="161"/>
      <c r="Q380" s="47">
        <v>9</v>
      </c>
      <c r="R380" s="161"/>
      <c r="S380" s="40" t="s">
        <v>886</v>
      </c>
      <c r="T380" s="40">
        <v>116282045.67659999</v>
      </c>
      <c r="U380" s="40">
        <v>0</v>
      </c>
      <c r="V380" s="40">
        <v>10649062.460000001</v>
      </c>
      <c r="W380" s="40">
        <v>86241498.838799998</v>
      </c>
      <c r="X380" s="40">
        <v>5434458.9636000004</v>
      </c>
      <c r="Y380" s="40">
        <v>6395178.2055000002</v>
      </c>
      <c r="Z380" s="40">
        <v>0</v>
      </c>
      <c r="AA380" s="40">
        <f t="shared" si="88"/>
        <v>6395178.2055000002</v>
      </c>
      <c r="AB380" s="40">
        <v>112658771.22130001</v>
      </c>
      <c r="AC380" s="45">
        <f t="shared" si="84"/>
        <v>337661015.36580002</v>
      </c>
    </row>
    <row r="381" spans="1:29" ht="24.9" customHeight="1">
      <c r="A381" s="159"/>
      <c r="B381" s="161"/>
      <c r="C381" s="36">
        <v>18</v>
      </c>
      <c r="D381" s="40" t="s">
        <v>887</v>
      </c>
      <c r="E381" s="40">
        <v>82596298.717199996</v>
      </c>
      <c r="F381" s="40">
        <v>0</v>
      </c>
      <c r="G381" s="40">
        <v>7564135.4500000002</v>
      </c>
      <c r="H381" s="40">
        <v>61258198.189199999</v>
      </c>
      <c r="I381" s="40">
        <v>5406053.8948999997</v>
      </c>
      <c r="J381" s="40">
        <v>4542558.9671999998</v>
      </c>
      <c r="K381" s="40">
        <v>0</v>
      </c>
      <c r="L381" s="40">
        <f t="shared" si="92"/>
        <v>4542558.9671999998</v>
      </c>
      <c r="M381" s="54">
        <v>96331906.641000003</v>
      </c>
      <c r="N381" s="41">
        <f t="shared" si="89"/>
        <v>257699151.85949996</v>
      </c>
      <c r="O381" s="44"/>
      <c r="P381" s="161"/>
      <c r="Q381" s="47">
        <v>10</v>
      </c>
      <c r="R381" s="161"/>
      <c r="S381" s="40" t="s">
        <v>888</v>
      </c>
      <c r="T381" s="40">
        <v>82008446.602200001</v>
      </c>
      <c r="U381" s="40">
        <v>0</v>
      </c>
      <c r="V381" s="40">
        <v>7510300.1900000004</v>
      </c>
      <c r="W381" s="40">
        <v>60822213.0189</v>
      </c>
      <c r="X381" s="40">
        <v>4258554.4475999996</v>
      </c>
      <c r="Y381" s="40">
        <v>4510228.7987000002</v>
      </c>
      <c r="Z381" s="40">
        <v>0</v>
      </c>
      <c r="AA381" s="40">
        <f t="shared" si="88"/>
        <v>4510228.7987000002</v>
      </c>
      <c r="AB381" s="40">
        <v>87752351.845799997</v>
      </c>
      <c r="AC381" s="45">
        <f t="shared" si="84"/>
        <v>246862094.90320003</v>
      </c>
    </row>
    <row r="382" spans="1:29" ht="24.9" customHeight="1">
      <c r="A382" s="159"/>
      <c r="B382" s="161"/>
      <c r="C382" s="36">
        <v>19</v>
      </c>
      <c r="D382" s="40" t="s">
        <v>889</v>
      </c>
      <c r="E382" s="40">
        <v>108985710.8082</v>
      </c>
      <c r="F382" s="40">
        <v>0</v>
      </c>
      <c r="G382" s="40">
        <v>9980867.0800000001</v>
      </c>
      <c r="H382" s="40">
        <v>80830114.377700001</v>
      </c>
      <c r="I382" s="40">
        <v>6760341.1544000003</v>
      </c>
      <c r="J382" s="40">
        <v>5993900.7654999997</v>
      </c>
      <c r="K382" s="40">
        <v>0</v>
      </c>
      <c r="L382" s="40">
        <f t="shared" si="92"/>
        <v>5993900.7654999997</v>
      </c>
      <c r="M382" s="54">
        <v>125016588.0772</v>
      </c>
      <c r="N382" s="41">
        <f t="shared" si="89"/>
        <v>337567522.26300001</v>
      </c>
      <c r="O382" s="44"/>
      <c r="P382" s="161"/>
      <c r="Q382" s="47">
        <v>11</v>
      </c>
      <c r="R382" s="161"/>
      <c r="S382" s="40" t="s">
        <v>890</v>
      </c>
      <c r="T382" s="40">
        <v>78551053.064300001</v>
      </c>
      <c r="U382" s="40">
        <v>0</v>
      </c>
      <c r="V382" s="40">
        <v>7193673.5</v>
      </c>
      <c r="W382" s="40">
        <v>58258009.757299997</v>
      </c>
      <c r="X382" s="40">
        <v>3821424.7463000002</v>
      </c>
      <c r="Y382" s="40">
        <v>4320082.0946000004</v>
      </c>
      <c r="Z382" s="40">
        <v>0</v>
      </c>
      <c r="AA382" s="40">
        <f t="shared" si="88"/>
        <v>4320082.0946000004</v>
      </c>
      <c r="AB382" s="40">
        <v>78493661.608400002</v>
      </c>
      <c r="AC382" s="45">
        <f t="shared" si="84"/>
        <v>230637904.77090001</v>
      </c>
    </row>
    <row r="383" spans="1:29" ht="24.9" customHeight="1">
      <c r="A383" s="159"/>
      <c r="B383" s="161"/>
      <c r="C383" s="36">
        <v>20</v>
      </c>
      <c r="D383" s="40" t="s">
        <v>891</v>
      </c>
      <c r="E383" s="40">
        <v>91376569.711600006</v>
      </c>
      <c r="F383" s="40">
        <v>0</v>
      </c>
      <c r="G383" s="40">
        <v>8368229.0999999996</v>
      </c>
      <c r="H383" s="40">
        <v>67770155.614500001</v>
      </c>
      <c r="I383" s="40">
        <v>5435660.7494999999</v>
      </c>
      <c r="J383" s="40">
        <v>5025448.6297000004</v>
      </c>
      <c r="K383" s="40">
        <v>0</v>
      </c>
      <c r="L383" s="40">
        <f t="shared" si="92"/>
        <v>5025448.6297000004</v>
      </c>
      <c r="M383" s="54">
        <v>96958998.999599993</v>
      </c>
      <c r="N383" s="41">
        <f t="shared" si="89"/>
        <v>274935062.80489999</v>
      </c>
      <c r="O383" s="44"/>
      <c r="P383" s="161"/>
      <c r="Q383" s="47">
        <v>12</v>
      </c>
      <c r="R383" s="161"/>
      <c r="S383" s="40" t="s">
        <v>892</v>
      </c>
      <c r="T383" s="40">
        <v>84218741.4322</v>
      </c>
      <c r="U383" s="40">
        <v>0</v>
      </c>
      <c r="V383" s="40">
        <v>7712718.0999999996</v>
      </c>
      <c r="W383" s="40">
        <v>62461495.660599999</v>
      </c>
      <c r="X383" s="40">
        <v>4073930.5713999998</v>
      </c>
      <c r="Y383" s="40">
        <v>4631788.6528000003</v>
      </c>
      <c r="Z383" s="40">
        <v>0</v>
      </c>
      <c r="AA383" s="40">
        <f t="shared" si="88"/>
        <v>4631788.6528000003</v>
      </c>
      <c r="AB383" s="40">
        <v>83841898.552699998</v>
      </c>
      <c r="AC383" s="45">
        <f t="shared" si="84"/>
        <v>246940572.96969998</v>
      </c>
    </row>
    <row r="384" spans="1:29" ht="24.9" customHeight="1">
      <c r="A384" s="159"/>
      <c r="B384" s="161"/>
      <c r="C384" s="36">
        <v>21</v>
      </c>
      <c r="D384" s="40" t="s">
        <v>893</v>
      </c>
      <c r="E384" s="40">
        <v>116471792.4753</v>
      </c>
      <c r="F384" s="40">
        <v>0</v>
      </c>
      <c r="G384" s="40">
        <v>10666439.4</v>
      </c>
      <c r="H384" s="40">
        <v>86382226.0528</v>
      </c>
      <c r="I384" s="40">
        <v>6821972.3393999999</v>
      </c>
      <c r="J384" s="40">
        <v>6405613.7358999997</v>
      </c>
      <c r="K384" s="40">
        <v>0</v>
      </c>
      <c r="L384" s="40">
        <f t="shared" si="92"/>
        <v>6405613.7358999997</v>
      </c>
      <c r="M384" s="54">
        <v>126321976.4971</v>
      </c>
      <c r="N384" s="41">
        <f t="shared" si="89"/>
        <v>353070020.50050002</v>
      </c>
      <c r="O384" s="44"/>
      <c r="P384" s="161"/>
      <c r="Q384" s="47">
        <v>13</v>
      </c>
      <c r="R384" s="161"/>
      <c r="S384" s="40" t="s">
        <v>894</v>
      </c>
      <c r="T384" s="40">
        <v>91597842.123400003</v>
      </c>
      <c r="U384" s="40">
        <v>0</v>
      </c>
      <c r="V384" s="40">
        <v>8388493.1399999997</v>
      </c>
      <c r="W384" s="40">
        <v>67934264.048700005</v>
      </c>
      <c r="X384" s="40">
        <v>4678867.7637</v>
      </c>
      <c r="Y384" s="40">
        <v>5037617.9752000002</v>
      </c>
      <c r="Z384" s="40">
        <v>0</v>
      </c>
      <c r="AA384" s="40">
        <f t="shared" si="88"/>
        <v>5037617.9752000002</v>
      </c>
      <c r="AB384" s="40">
        <v>96654860.151500002</v>
      </c>
      <c r="AC384" s="45">
        <f t="shared" si="84"/>
        <v>274291945.20249999</v>
      </c>
    </row>
    <row r="385" spans="1:29" ht="24.9" customHeight="1">
      <c r="A385" s="159"/>
      <c r="B385" s="161"/>
      <c r="C385" s="36">
        <v>22</v>
      </c>
      <c r="D385" s="40" t="s">
        <v>895</v>
      </c>
      <c r="E385" s="40">
        <v>130308454.4082</v>
      </c>
      <c r="F385" s="40">
        <v>0</v>
      </c>
      <c r="G385" s="40">
        <v>11933595.27</v>
      </c>
      <c r="H385" s="40">
        <v>96644295.807999998</v>
      </c>
      <c r="I385" s="40">
        <v>7044457.1606999999</v>
      </c>
      <c r="J385" s="40">
        <v>7166590.3663999997</v>
      </c>
      <c r="K385" s="40">
        <v>0</v>
      </c>
      <c r="L385" s="40">
        <f t="shared" si="92"/>
        <v>7166590.3663999997</v>
      </c>
      <c r="M385" s="54">
        <v>131034349.1337</v>
      </c>
      <c r="N385" s="41">
        <f t="shared" si="89"/>
        <v>384131742.14700001</v>
      </c>
      <c r="O385" s="44"/>
      <c r="P385" s="161"/>
      <c r="Q385" s="47">
        <v>14</v>
      </c>
      <c r="R385" s="161"/>
      <c r="S385" s="40" t="s">
        <v>896</v>
      </c>
      <c r="T385" s="40">
        <v>100793005.2105</v>
      </c>
      <c r="U385" s="40">
        <v>0</v>
      </c>
      <c r="V385" s="40">
        <v>9230582.4299999997</v>
      </c>
      <c r="W385" s="40">
        <v>74753929.475799993</v>
      </c>
      <c r="X385" s="40">
        <v>5210943.5848000003</v>
      </c>
      <c r="Y385" s="40">
        <v>5543325.5105999997</v>
      </c>
      <c r="Z385" s="40">
        <v>0</v>
      </c>
      <c r="AA385" s="40">
        <f t="shared" si="88"/>
        <v>5543325.5105999997</v>
      </c>
      <c r="AB385" s="40">
        <v>107924570.7115</v>
      </c>
      <c r="AC385" s="45">
        <f t="shared" si="84"/>
        <v>303456356.92320001</v>
      </c>
    </row>
    <row r="386" spans="1:29" ht="24.9" customHeight="1">
      <c r="A386" s="159"/>
      <c r="B386" s="162"/>
      <c r="C386" s="36">
        <v>23</v>
      </c>
      <c r="D386" s="40" t="s">
        <v>897</v>
      </c>
      <c r="E386" s="40">
        <v>133056190.2771</v>
      </c>
      <c r="F386" s="40">
        <v>0</v>
      </c>
      <c r="G386" s="40">
        <v>12185231.800000001</v>
      </c>
      <c r="H386" s="40">
        <v>98682175.846699998</v>
      </c>
      <c r="I386" s="40">
        <v>7928887.2980000004</v>
      </c>
      <c r="J386" s="40">
        <v>7317707.9336999999</v>
      </c>
      <c r="K386" s="40">
        <v>0</v>
      </c>
      <c r="L386" s="40">
        <f t="shared" si="92"/>
        <v>7317707.9336999999</v>
      </c>
      <c r="M386" s="54">
        <v>149767152.35769999</v>
      </c>
      <c r="N386" s="41">
        <f t="shared" si="89"/>
        <v>408937345.51319999</v>
      </c>
      <c r="O386" s="44"/>
      <c r="P386" s="161"/>
      <c r="Q386" s="47">
        <v>15</v>
      </c>
      <c r="R386" s="161"/>
      <c r="S386" s="40" t="s">
        <v>898</v>
      </c>
      <c r="T386" s="40">
        <v>93484504.241899997</v>
      </c>
      <c r="U386" s="40">
        <v>0</v>
      </c>
      <c r="V386" s="40">
        <v>8561272.8900000006</v>
      </c>
      <c r="W386" s="40">
        <v>69333521.930399999</v>
      </c>
      <c r="X386" s="40">
        <v>3971654.9731999999</v>
      </c>
      <c r="Y386" s="40">
        <v>5141378.9752000002</v>
      </c>
      <c r="Z386" s="40">
        <v>0</v>
      </c>
      <c r="AA386" s="40">
        <f t="shared" si="88"/>
        <v>5141378.9752000002</v>
      </c>
      <c r="AB386" s="40">
        <v>81675635.131600007</v>
      </c>
      <c r="AC386" s="45">
        <f t="shared" si="84"/>
        <v>262167968.14230001</v>
      </c>
    </row>
    <row r="387" spans="1:29" ht="24.9" customHeight="1">
      <c r="A387" s="36"/>
      <c r="B387" s="154" t="s">
        <v>899</v>
      </c>
      <c r="C387" s="155"/>
      <c r="D387" s="41"/>
      <c r="E387" s="41">
        <f>SUM(E364:E386)</f>
        <v>2596010257.5793996</v>
      </c>
      <c r="F387" s="41">
        <f t="shared" ref="F387:N387" si="96">SUM(F364:F386)</f>
        <v>0</v>
      </c>
      <c r="G387" s="41">
        <f t="shared" si="96"/>
        <v>237741563.83000004</v>
      </c>
      <c r="H387" s="41">
        <f t="shared" si="96"/>
        <v>1925351539.1118999</v>
      </c>
      <c r="I387" s="41">
        <f t="shared" si="96"/>
        <v>150369048.69639999</v>
      </c>
      <c r="J387" s="41">
        <f t="shared" si="96"/>
        <v>142773100.80019996</v>
      </c>
      <c r="K387" s="41">
        <f t="shared" si="96"/>
        <v>0</v>
      </c>
      <c r="L387" s="41">
        <f t="shared" si="96"/>
        <v>142773100.80019996</v>
      </c>
      <c r="M387" s="41">
        <f t="shared" si="96"/>
        <v>2766962071.3358002</v>
      </c>
      <c r="N387" s="41">
        <f t="shared" si="96"/>
        <v>7819207581.3537016</v>
      </c>
      <c r="O387" s="62"/>
      <c r="P387" s="161"/>
      <c r="Q387" s="47">
        <v>16</v>
      </c>
      <c r="R387" s="161"/>
      <c r="S387" s="40" t="s">
        <v>900</v>
      </c>
      <c r="T387" s="40">
        <v>97426876.026600003</v>
      </c>
      <c r="U387" s="40">
        <v>0</v>
      </c>
      <c r="V387" s="40">
        <v>8922313.6899999995</v>
      </c>
      <c r="W387" s="40">
        <v>72257413.144299999</v>
      </c>
      <c r="X387" s="40">
        <v>4439903.6553999996</v>
      </c>
      <c r="Y387" s="40">
        <v>5358198.0850999998</v>
      </c>
      <c r="Z387" s="40">
        <v>0</v>
      </c>
      <c r="AA387" s="40">
        <f t="shared" si="88"/>
        <v>5358198.0850999998</v>
      </c>
      <c r="AB387" s="40">
        <v>91593445.541700006</v>
      </c>
      <c r="AC387" s="45">
        <f t="shared" si="84"/>
        <v>279998150.14310002</v>
      </c>
    </row>
    <row r="388" spans="1:29" ht="24.9" customHeight="1">
      <c r="A388" s="159">
        <v>19</v>
      </c>
      <c r="B388" s="160" t="s">
        <v>109</v>
      </c>
      <c r="C388" s="36">
        <v>1</v>
      </c>
      <c r="D388" s="40" t="s">
        <v>901</v>
      </c>
      <c r="E388" s="40">
        <v>85384834.475700006</v>
      </c>
      <c r="F388" s="40">
        <f>-11651464.66</f>
        <v>-11651464.66</v>
      </c>
      <c r="G388" s="40">
        <v>7819508.4199999999</v>
      </c>
      <c r="H388" s="40">
        <v>63326337.788800001</v>
      </c>
      <c r="I388" s="40">
        <v>5357589.4402999999</v>
      </c>
      <c r="J388" s="40">
        <v>4695920.4179999996</v>
      </c>
      <c r="K388" s="40">
        <v>0</v>
      </c>
      <c r="L388" s="40">
        <f t="shared" si="92"/>
        <v>4695920.4179999996</v>
      </c>
      <c r="M388" s="54">
        <v>105126671.361</v>
      </c>
      <c r="N388" s="41">
        <f t="shared" si="89"/>
        <v>260059397.24379998</v>
      </c>
      <c r="O388" s="44"/>
      <c r="P388" s="162"/>
      <c r="Q388" s="47">
        <v>17</v>
      </c>
      <c r="R388" s="162"/>
      <c r="S388" s="40" t="s">
        <v>902</v>
      </c>
      <c r="T388" s="40">
        <v>97195355.685499996</v>
      </c>
      <c r="U388" s="40">
        <v>0</v>
      </c>
      <c r="V388" s="40">
        <v>8901111.1500000004</v>
      </c>
      <c r="W388" s="40">
        <v>72085704.252200007</v>
      </c>
      <c r="X388" s="40">
        <v>4297985.3073000005</v>
      </c>
      <c r="Y388" s="40">
        <v>5345465.1282000002</v>
      </c>
      <c r="Z388" s="40">
        <v>0</v>
      </c>
      <c r="AA388" s="40">
        <f t="shared" si="88"/>
        <v>5345465.1282000002</v>
      </c>
      <c r="AB388" s="40">
        <v>88587522.996199995</v>
      </c>
      <c r="AC388" s="45">
        <f t="shared" si="84"/>
        <v>276413144.5194</v>
      </c>
    </row>
    <row r="389" spans="1:29" ht="24.9" customHeight="1">
      <c r="A389" s="159"/>
      <c r="B389" s="161"/>
      <c r="C389" s="36">
        <v>2</v>
      </c>
      <c r="D389" s="40" t="s">
        <v>903</v>
      </c>
      <c r="E389" s="40">
        <v>87456510.054299995</v>
      </c>
      <c r="F389" s="40">
        <f>-11651464.66</f>
        <v>-11651464.66</v>
      </c>
      <c r="G389" s="40">
        <v>8009231.6299999999</v>
      </c>
      <c r="H389" s="40">
        <v>64862812.366300002</v>
      </c>
      <c r="I389" s="40">
        <v>5511845.5831000004</v>
      </c>
      <c r="J389" s="40">
        <v>4809856.6226000004</v>
      </c>
      <c r="K389" s="40">
        <v>0</v>
      </c>
      <c r="L389" s="40">
        <f t="shared" ref="L389:L412" si="97">J389-K389</f>
        <v>4809856.6226000004</v>
      </c>
      <c r="M389" s="54">
        <v>108393916.389</v>
      </c>
      <c r="N389" s="41">
        <f t="shared" si="89"/>
        <v>267392707.98529997</v>
      </c>
      <c r="O389" s="44"/>
      <c r="P389" s="36"/>
      <c r="Q389" s="155" t="s">
        <v>904</v>
      </c>
      <c r="R389" s="156"/>
      <c r="S389" s="41"/>
      <c r="T389" s="41">
        <f t="shared" ref="T389:Y389" si="98">SUM(T372:T388)</f>
        <v>1646553844.7421997</v>
      </c>
      <c r="U389" s="41">
        <f t="shared" si="98"/>
        <v>0</v>
      </c>
      <c r="V389" s="41">
        <f t="shared" si="98"/>
        <v>150790731.58000001</v>
      </c>
      <c r="W389" s="41">
        <f t="shared" si="98"/>
        <v>1221179681.3778996</v>
      </c>
      <c r="X389" s="41">
        <f t="shared" si="98"/>
        <v>77237379.148499995</v>
      </c>
      <c r="Y389" s="41">
        <f t="shared" si="98"/>
        <v>90555727.72389999</v>
      </c>
      <c r="Z389" s="41">
        <f t="shared" ref="Z389" si="99">SUM(Z372:Z388)</f>
        <v>0</v>
      </c>
      <c r="AA389" s="41">
        <f t="shared" si="88"/>
        <v>90555727.72389999</v>
      </c>
      <c r="AB389" s="41">
        <f>SUM(AB372:AB388)</f>
        <v>1594345693.8670001</v>
      </c>
      <c r="AC389" s="41">
        <f>SUM(AC372:AC388)</f>
        <v>4780663058.4394999</v>
      </c>
    </row>
    <row r="390" spans="1:29" ht="24.9" customHeight="1">
      <c r="A390" s="159"/>
      <c r="B390" s="161"/>
      <c r="C390" s="36">
        <v>3</v>
      </c>
      <c r="D390" s="40" t="s">
        <v>905</v>
      </c>
      <c r="E390" s="40">
        <v>79743106.8803</v>
      </c>
      <c r="F390" s="40">
        <f>-11651464.66</f>
        <v>-11651464.66</v>
      </c>
      <c r="G390" s="40">
        <v>7302841.2999999998</v>
      </c>
      <c r="H390" s="40">
        <v>59142105.8979</v>
      </c>
      <c r="I390" s="40">
        <v>5248851.1878000004</v>
      </c>
      <c r="J390" s="40">
        <v>4385641.6233000001</v>
      </c>
      <c r="K390" s="40">
        <v>0</v>
      </c>
      <c r="L390" s="40">
        <f t="shared" si="97"/>
        <v>4385641.6233000001</v>
      </c>
      <c r="M390" s="54">
        <v>102823524.73469999</v>
      </c>
      <c r="N390" s="41">
        <f t="shared" si="89"/>
        <v>246994606.96399999</v>
      </c>
      <c r="O390" s="44"/>
      <c r="P390" s="160">
        <v>36</v>
      </c>
      <c r="Q390" s="47">
        <v>1</v>
      </c>
      <c r="R390" s="160" t="s">
        <v>126</v>
      </c>
      <c r="S390" s="40" t="s">
        <v>906</v>
      </c>
      <c r="T390" s="40">
        <v>91487113.475500003</v>
      </c>
      <c r="U390" s="40">
        <v>0</v>
      </c>
      <c r="V390" s="40">
        <v>8378352.6500000004</v>
      </c>
      <c r="W390" s="40">
        <v>67852141.271300003</v>
      </c>
      <c r="X390" s="40">
        <v>4585385.9029999999</v>
      </c>
      <c r="Y390" s="40">
        <v>5031528.2224000003</v>
      </c>
      <c r="Z390" s="40">
        <v>0</v>
      </c>
      <c r="AA390" s="40">
        <f t="shared" si="88"/>
        <v>5031528.2224000003</v>
      </c>
      <c r="AB390" s="40">
        <v>90649719.870499998</v>
      </c>
      <c r="AC390" s="45">
        <f t="shared" si="84"/>
        <v>267984241.39270002</v>
      </c>
    </row>
    <row r="391" spans="1:29" ht="24.9" customHeight="1">
      <c r="A391" s="159"/>
      <c r="B391" s="161"/>
      <c r="C391" s="36">
        <v>4</v>
      </c>
      <c r="D391" s="40" t="s">
        <v>907</v>
      </c>
      <c r="E391" s="40">
        <v>86510246.540000007</v>
      </c>
      <c r="F391" s="40">
        <f t="shared" ref="F391:F412" si="100">-11651464.66</f>
        <v>-11651464.66</v>
      </c>
      <c r="G391" s="40">
        <v>7922573.2000000002</v>
      </c>
      <c r="H391" s="40">
        <v>64161008.546999998</v>
      </c>
      <c r="I391" s="40">
        <v>5499382.5805000002</v>
      </c>
      <c r="J391" s="40">
        <v>4757814.8525999999</v>
      </c>
      <c r="K391" s="40">
        <v>0</v>
      </c>
      <c r="L391" s="40">
        <f t="shared" si="97"/>
        <v>4757814.8525999999</v>
      </c>
      <c r="M391" s="54">
        <v>108129941.9219</v>
      </c>
      <c r="N391" s="41">
        <f t="shared" si="89"/>
        <v>265329502.98199999</v>
      </c>
      <c r="O391" s="44"/>
      <c r="P391" s="161"/>
      <c r="Q391" s="47">
        <v>2</v>
      </c>
      <c r="R391" s="161"/>
      <c r="S391" s="40" t="s">
        <v>908</v>
      </c>
      <c r="T391" s="40">
        <v>88582391.542899996</v>
      </c>
      <c r="U391" s="40">
        <v>0</v>
      </c>
      <c r="V391" s="40">
        <v>8112339.4000000004</v>
      </c>
      <c r="W391" s="40">
        <v>65697831.276799999</v>
      </c>
      <c r="X391" s="40">
        <v>5015186.1260000002</v>
      </c>
      <c r="Y391" s="40">
        <v>4871776.8646</v>
      </c>
      <c r="Z391" s="40">
        <v>0</v>
      </c>
      <c r="AA391" s="40">
        <f t="shared" si="88"/>
        <v>4871776.8646</v>
      </c>
      <c r="AB391" s="40">
        <v>99753167.009399995</v>
      </c>
      <c r="AC391" s="45">
        <f t="shared" si="84"/>
        <v>272032692.21969998</v>
      </c>
    </row>
    <row r="392" spans="1:29" ht="24.9" customHeight="1">
      <c r="A392" s="159"/>
      <c r="B392" s="161"/>
      <c r="C392" s="36">
        <v>5</v>
      </c>
      <c r="D392" s="40" t="s">
        <v>909</v>
      </c>
      <c r="E392" s="40">
        <v>104853266.6503</v>
      </c>
      <c r="F392" s="40">
        <f t="shared" si="100"/>
        <v>-11651464.66</v>
      </c>
      <c r="G392" s="40">
        <v>9602419.5199999996</v>
      </c>
      <c r="H392" s="40">
        <v>77765254.484899998</v>
      </c>
      <c r="I392" s="40">
        <v>6349255.3351999996</v>
      </c>
      <c r="J392" s="40">
        <v>5766628.2240000004</v>
      </c>
      <c r="K392" s="40">
        <v>0</v>
      </c>
      <c r="L392" s="40">
        <f t="shared" si="97"/>
        <v>5766628.2240000004</v>
      </c>
      <c r="M392" s="54">
        <v>126130797.396</v>
      </c>
      <c r="N392" s="41">
        <f t="shared" si="89"/>
        <v>318816156.95039999</v>
      </c>
      <c r="O392" s="44"/>
      <c r="P392" s="161"/>
      <c r="Q392" s="47">
        <v>3</v>
      </c>
      <c r="R392" s="161"/>
      <c r="S392" s="40" t="s">
        <v>910</v>
      </c>
      <c r="T392" s="40">
        <v>104541731.5889</v>
      </c>
      <c r="U392" s="40">
        <v>0</v>
      </c>
      <c r="V392" s="40">
        <v>9573889.2699999996</v>
      </c>
      <c r="W392" s="40">
        <v>77534202.042699993</v>
      </c>
      <c r="X392" s="40">
        <v>5253350.83</v>
      </c>
      <c r="Y392" s="40">
        <v>5749494.6890000002</v>
      </c>
      <c r="Z392" s="40">
        <v>0</v>
      </c>
      <c r="AA392" s="40">
        <f t="shared" si="88"/>
        <v>5749494.6890000002</v>
      </c>
      <c r="AB392" s="40">
        <v>104797649.7175</v>
      </c>
      <c r="AC392" s="45">
        <f t="shared" ref="AC392:AC410" si="101">T392+U392+V392+W392+X392+AA392+AB392</f>
        <v>307450318.13810003</v>
      </c>
    </row>
    <row r="393" spans="1:29" ht="24.9" customHeight="1">
      <c r="A393" s="159"/>
      <c r="B393" s="161"/>
      <c r="C393" s="36">
        <v>6</v>
      </c>
      <c r="D393" s="40" t="s">
        <v>911</v>
      </c>
      <c r="E393" s="40">
        <v>83537113.332900003</v>
      </c>
      <c r="F393" s="40">
        <f t="shared" si="100"/>
        <v>-11651464.66</v>
      </c>
      <c r="G393" s="40">
        <v>7650294.8700000001</v>
      </c>
      <c r="H393" s="40">
        <v>61955960.789800003</v>
      </c>
      <c r="I393" s="40">
        <v>5326325.9888000004</v>
      </c>
      <c r="J393" s="40">
        <v>4594301.0736999996</v>
      </c>
      <c r="K393" s="40">
        <v>0</v>
      </c>
      <c r="L393" s="40">
        <f t="shared" si="97"/>
        <v>4594301.0736999996</v>
      </c>
      <c r="M393" s="54">
        <v>104464491.2061</v>
      </c>
      <c r="N393" s="41">
        <f t="shared" si="89"/>
        <v>255877022.6013</v>
      </c>
      <c r="O393" s="44"/>
      <c r="P393" s="161"/>
      <c r="Q393" s="47">
        <v>4</v>
      </c>
      <c r="R393" s="161"/>
      <c r="S393" s="40" t="s">
        <v>912</v>
      </c>
      <c r="T393" s="40">
        <v>115383573.1937</v>
      </c>
      <c r="U393" s="40">
        <v>0</v>
      </c>
      <c r="V393" s="40">
        <v>10566780.720000001</v>
      </c>
      <c r="W393" s="40">
        <v>85575139.615899995</v>
      </c>
      <c r="X393" s="40">
        <v>5699129.5082999999</v>
      </c>
      <c r="Y393" s="40">
        <v>6345764.8043</v>
      </c>
      <c r="Z393" s="40">
        <v>0</v>
      </c>
      <c r="AA393" s="40">
        <f t="shared" si="88"/>
        <v>6345764.8043</v>
      </c>
      <c r="AB393" s="40">
        <v>114239530.89120001</v>
      </c>
      <c r="AC393" s="45">
        <f t="shared" si="101"/>
        <v>337809918.73339999</v>
      </c>
    </row>
    <row r="394" spans="1:29" ht="24.9" customHeight="1">
      <c r="A394" s="159"/>
      <c r="B394" s="161"/>
      <c r="C394" s="36">
        <v>7</v>
      </c>
      <c r="D394" s="40" t="s">
        <v>913</v>
      </c>
      <c r="E394" s="40">
        <v>134837987.20989999</v>
      </c>
      <c r="F394" s="40">
        <f t="shared" si="100"/>
        <v>-11651464.66</v>
      </c>
      <c r="G394" s="40">
        <v>12348408.039999999</v>
      </c>
      <c r="H394" s="40">
        <v>100003659.634</v>
      </c>
      <c r="I394" s="40">
        <v>7713809.6431999998</v>
      </c>
      <c r="J394" s="40">
        <v>7415701.6453</v>
      </c>
      <c r="K394" s="40">
        <v>0</v>
      </c>
      <c r="L394" s="40">
        <f t="shared" si="97"/>
        <v>7415701.6453</v>
      </c>
      <c r="M394" s="54">
        <v>155032941.5695</v>
      </c>
      <c r="N394" s="41">
        <f t="shared" si="89"/>
        <v>405701043.0819</v>
      </c>
      <c r="O394" s="44"/>
      <c r="P394" s="161"/>
      <c r="Q394" s="47">
        <v>5</v>
      </c>
      <c r="R394" s="161"/>
      <c r="S394" s="40" t="s">
        <v>914</v>
      </c>
      <c r="T394" s="40">
        <v>100429103.83769999</v>
      </c>
      <c r="U394" s="40">
        <v>0</v>
      </c>
      <c r="V394" s="40">
        <v>9197256.4900000002</v>
      </c>
      <c r="W394" s="40">
        <v>74484039.144700006</v>
      </c>
      <c r="X394" s="40">
        <v>5185025.8377</v>
      </c>
      <c r="Y394" s="40">
        <v>5523311.9793999996</v>
      </c>
      <c r="Z394" s="40">
        <v>0</v>
      </c>
      <c r="AA394" s="40">
        <f t="shared" si="88"/>
        <v>5523311.9793999996</v>
      </c>
      <c r="AB394" s="40">
        <v>103350482.1208</v>
      </c>
      <c r="AC394" s="45">
        <f t="shared" si="101"/>
        <v>298169219.41030002</v>
      </c>
    </row>
    <row r="395" spans="1:29" ht="24.9" customHeight="1">
      <c r="A395" s="159"/>
      <c r="B395" s="161"/>
      <c r="C395" s="36">
        <v>8</v>
      </c>
      <c r="D395" s="40" t="s">
        <v>915</v>
      </c>
      <c r="E395" s="40">
        <v>91867249.327800006</v>
      </c>
      <c r="F395" s="40">
        <f t="shared" si="100"/>
        <v>-11651464.66</v>
      </c>
      <c r="G395" s="40">
        <v>8413165.3399999999</v>
      </c>
      <c r="H395" s="40">
        <v>68134072.032600001</v>
      </c>
      <c r="I395" s="40">
        <v>5683428.5740999999</v>
      </c>
      <c r="J395" s="40">
        <v>5052434.6008000001</v>
      </c>
      <c r="K395" s="40">
        <v>0</v>
      </c>
      <c r="L395" s="40">
        <f t="shared" si="97"/>
        <v>5052434.6008000001</v>
      </c>
      <c r="M395" s="54">
        <v>112028155.2861</v>
      </c>
      <c r="N395" s="41">
        <f t="shared" si="89"/>
        <v>279527040.50140005</v>
      </c>
      <c r="O395" s="44"/>
      <c r="P395" s="161"/>
      <c r="Q395" s="47">
        <v>6</v>
      </c>
      <c r="R395" s="161"/>
      <c r="S395" s="40" t="s">
        <v>916</v>
      </c>
      <c r="T395" s="40">
        <v>139451597.1275</v>
      </c>
      <c r="U395" s="40">
        <v>0</v>
      </c>
      <c r="V395" s="40">
        <v>12770920.560000001</v>
      </c>
      <c r="W395" s="40">
        <v>103425379.918</v>
      </c>
      <c r="X395" s="40">
        <v>6905411.3891000003</v>
      </c>
      <c r="Y395" s="40">
        <v>7669436.9313000003</v>
      </c>
      <c r="Z395" s="40">
        <v>0</v>
      </c>
      <c r="AA395" s="40">
        <f t="shared" si="88"/>
        <v>7669436.9313000003</v>
      </c>
      <c r="AB395" s="40">
        <v>139789362.53060001</v>
      </c>
      <c r="AC395" s="45">
        <f t="shared" si="101"/>
        <v>410012108.45649999</v>
      </c>
    </row>
    <row r="396" spans="1:29" ht="24.9" customHeight="1">
      <c r="A396" s="159"/>
      <c r="B396" s="161"/>
      <c r="C396" s="36">
        <v>9</v>
      </c>
      <c r="D396" s="40" t="s">
        <v>917</v>
      </c>
      <c r="E396" s="40">
        <v>98753726.991300002</v>
      </c>
      <c r="F396" s="40">
        <f t="shared" si="100"/>
        <v>-11651464.66</v>
      </c>
      <c r="G396" s="40">
        <v>9043826.1600000001</v>
      </c>
      <c r="H396" s="40">
        <v>73241482.656200007</v>
      </c>
      <c r="I396" s="40">
        <v>5851216.8022999996</v>
      </c>
      <c r="J396" s="40">
        <v>5431171.0694000004</v>
      </c>
      <c r="K396" s="40">
        <v>0</v>
      </c>
      <c r="L396" s="40">
        <f t="shared" si="97"/>
        <v>5431171.0694000004</v>
      </c>
      <c r="M396" s="54">
        <v>115582018.6498</v>
      </c>
      <c r="N396" s="41">
        <f t="shared" si="89"/>
        <v>296251977.66899997</v>
      </c>
      <c r="O396" s="44"/>
      <c r="P396" s="161"/>
      <c r="Q396" s="47">
        <v>7</v>
      </c>
      <c r="R396" s="161"/>
      <c r="S396" s="40" t="s">
        <v>918</v>
      </c>
      <c r="T396" s="40">
        <v>105907438.03210001</v>
      </c>
      <c r="U396" s="40">
        <v>0</v>
      </c>
      <c r="V396" s="40">
        <v>9698960.1099999994</v>
      </c>
      <c r="W396" s="40">
        <v>78547089.027600005</v>
      </c>
      <c r="X396" s="40">
        <v>5924985.3118000003</v>
      </c>
      <c r="Y396" s="40">
        <v>5824604.6118000001</v>
      </c>
      <c r="Z396" s="40">
        <v>0</v>
      </c>
      <c r="AA396" s="40">
        <f t="shared" si="88"/>
        <v>5824604.6118000001</v>
      </c>
      <c r="AB396" s="40">
        <v>119023303.11319999</v>
      </c>
      <c r="AC396" s="45">
        <f t="shared" si="101"/>
        <v>324926380.20650005</v>
      </c>
    </row>
    <row r="397" spans="1:29" ht="24.9" customHeight="1">
      <c r="A397" s="159"/>
      <c r="B397" s="161"/>
      <c r="C397" s="36">
        <v>10</v>
      </c>
      <c r="D397" s="40" t="s">
        <v>919</v>
      </c>
      <c r="E397" s="40">
        <v>99445370.116500005</v>
      </c>
      <c r="F397" s="40">
        <f t="shared" si="100"/>
        <v>-11651464.66</v>
      </c>
      <c r="G397" s="40">
        <v>9107166.5600000005</v>
      </c>
      <c r="H397" s="40">
        <v>73754445.250100002</v>
      </c>
      <c r="I397" s="40">
        <v>6067787.9578</v>
      </c>
      <c r="J397" s="40">
        <v>5469209.4610000001</v>
      </c>
      <c r="K397" s="40">
        <v>0</v>
      </c>
      <c r="L397" s="40">
        <f t="shared" si="97"/>
        <v>5469209.4610000001</v>
      </c>
      <c r="M397" s="54">
        <v>120169136.01369999</v>
      </c>
      <c r="N397" s="41">
        <f t="shared" si="89"/>
        <v>302361650.69909996</v>
      </c>
      <c r="O397" s="44"/>
      <c r="P397" s="161"/>
      <c r="Q397" s="47">
        <v>8</v>
      </c>
      <c r="R397" s="161"/>
      <c r="S397" s="40" t="s">
        <v>832</v>
      </c>
      <c r="T397" s="40">
        <v>96086882.785999998</v>
      </c>
      <c r="U397" s="40">
        <v>0</v>
      </c>
      <c r="V397" s="40">
        <v>8799597.6500000004</v>
      </c>
      <c r="W397" s="40">
        <v>71263596.559499994</v>
      </c>
      <c r="X397" s="40">
        <v>4935380.5317000002</v>
      </c>
      <c r="Y397" s="40">
        <v>5284502.3103999998</v>
      </c>
      <c r="Z397" s="40">
        <v>0</v>
      </c>
      <c r="AA397" s="40">
        <f t="shared" si="88"/>
        <v>5284502.3103999998</v>
      </c>
      <c r="AB397" s="40">
        <v>98062832.824699998</v>
      </c>
      <c r="AC397" s="45">
        <f t="shared" si="101"/>
        <v>284432792.66229999</v>
      </c>
    </row>
    <row r="398" spans="1:29" ht="24.9" customHeight="1">
      <c r="A398" s="159"/>
      <c r="B398" s="161"/>
      <c r="C398" s="36">
        <v>11</v>
      </c>
      <c r="D398" s="40" t="s">
        <v>920</v>
      </c>
      <c r="E398" s="40">
        <v>92172114.1875</v>
      </c>
      <c r="F398" s="40">
        <f t="shared" si="100"/>
        <v>-11651464.66</v>
      </c>
      <c r="G398" s="40">
        <v>8441084.7400000002</v>
      </c>
      <c r="H398" s="40">
        <v>68360177.466900006</v>
      </c>
      <c r="I398" s="40">
        <v>5136491.5373999998</v>
      </c>
      <c r="J398" s="40">
        <v>5069201.2895999998</v>
      </c>
      <c r="K398" s="40">
        <v>0</v>
      </c>
      <c r="L398" s="40">
        <f t="shared" si="97"/>
        <v>5069201.2895999998</v>
      </c>
      <c r="M398" s="54">
        <v>100443674.5538</v>
      </c>
      <c r="N398" s="41">
        <f t="shared" si="89"/>
        <v>267971279.11519998</v>
      </c>
      <c r="O398" s="44"/>
      <c r="P398" s="161"/>
      <c r="Q398" s="47">
        <v>9</v>
      </c>
      <c r="R398" s="161"/>
      <c r="S398" s="40" t="s">
        <v>921</v>
      </c>
      <c r="T398" s="40">
        <v>103872637.5318</v>
      </c>
      <c r="U398" s="40">
        <v>0</v>
      </c>
      <c r="V398" s="40">
        <v>9512613.9100000001</v>
      </c>
      <c r="W398" s="40">
        <v>77037963.1435</v>
      </c>
      <c r="X398" s="40">
        <v>5245828.7241000002</v>
      </c>
      <c r="Y398" s="40">
        <v>5712696.4402999999</v>
      </c>
      <c r="Z398" s="40">
        <v>0</v>
      </c>
      <c r="AA398" s="40">
        <f t="shared" si="88"/>
        <v>5712696.4402999999</v>
      </c>
      <c r="AB398" s="40">
        <v>104638326.6427</v>
      </c>
      <c r="AC398" s="45">
        <f t="shared" si="101"/>
        <v>306020066.39239997</v>
      </c>
    </row>
    <row r="399" spans="1:29" ht="24.9" customHeight="1">
      <c r="A399" s="159"/>
      <c r="B399" s="161"/>
      <c r="C399" s="36">
        <v>12</v>
      </c>
      <c r="D399" s="40" t="s">
        <v>922</v>
      </c>
      <c r="E399" s="40">
        <v>90299537.299999997</v>
      </c>
      <c r="F399" s="40">
        <f t="shared" si="100"/>
        <v>-11651464.66</v>
      </c>
      <c r="G399" s="40">
        <v>8269594.9100000001</v>
      </c>
      <c r="H399" s="40">
        <v>66971366.008299999</v>
      </c>
      <c r="I399" s="40">
        <v>5595397.7833000002</v>
      </c>
      <c r="J399" s="40">
        <v>4966214.9491999997</v>
      </c>
      <c r="K399" s="40">
        <v>0</v>
      </c>
      <c r="L399" s="40">
        <f t="shared" si="97"/>
        <v>4966214.9491999997</v>
      </c>
      <c r="M399" s="54">
        <v>110163606.11300001</v>
      </c>
      <c r="N399" s="41">
        <f t="shared" si="89"/>
        <v>274614252.40380001</v>
      </c>
      <c r="O399" s="44"/>
      <c r="P399" s="161"/>
      <c r="Q399" s="47">
        <v>10</v>
      </c>
      <c r="R399" s="161"/>
      <c r="S399" s="40" t="s">
        <v>923</v>
      </c>
      <c r="T399" s="40">
        <v>137103410.39300001</v>
      </c>
      <c r="U399" s="40">
        <v>0</v>
      </c>
      <c r="V399" s="40">
        <v>12555874.57</v>
      </c>
      <c r="W399" s="40">
        <v>101683828.6548</v>
      </c>
      <c r="X399" s="40">
        <v>6026432.6114999996</v>
      </c>
      <c r="Y399" s="40">
        <v>7540293.4113999996</v>
      </c>
      <c r="Z399" s="40">
        <v>0</v>
      </c>
      <c r="AA399" s="40">
        <f t="shared" si="88"/>
        <v>7540293.4113999996</v>
      </c>
      <c r="AB399" s="40">
        <v>121172022.6362</v>
      </c>
      <c r="AC399" s="45">
        <f t="shared" si="101"/>
        <v>386081862.27689999</v>
      </c>
    </row>
    <row r="400" spans="1:29" ht="24.9" customHeight="1">
      <c r="A400" s="159"/>
      <c r="B400" s="161"/>
      <c r="C400" s="36">
        <v>13</v>
      </c>
      <c r="D400" s="40" t="s">
        <v>924</v>
      </c>
      <c r="E400" s="40">
        <v>94350249.630899996</v>
      </c>
      <c r="F400" s="40">
        <f t="shared" si="100"/>
        <v>-11651464.66</v>
      </c>
      <c r="G400" s="40">
        <v>8640557.5</v>
      </c>
      <c r="H400" s="40">
        <v>69975608.845100001</v>
      </c>
      <c r="I400" s="40">
        <v>5713160.6365999999</v>
      </c>
      <c r="J400" s="40">
        <v>5188992.4742999999</v>
      </c>
      <c r="K400" s="40">
        <v>0</v>
      </c>
      <c r="L400" s="40">
        <f t="shared" si="97"/>
        <v>5188992.4742999999</v>
      </c>
      <c r="M400" s="54">
        <v>112657899.6293</v>
      </c>
      <c r="N400" s="41">
        <f t="shared" si="89"/>
        <v>284875004.05620003</v>
      </c>
      <c r="O400" s="44"/>
      <c r="P400" s="161"/>
      <c r="Q400" s="47">
        <v>11</v>
      </c>
      <c r="R400" s="161"/>
      <c r="S400" s="40" t="s">
        <v>925</v>
      </c>
      <c r="T400" s="40">
        <v>85604622.883000001</v>
      </c>
      <c r="U400" s="40">
        <v>0</v>
      </c>
      <c r="V400" s="40">
        <v>7839636.5599999996</v>
      </c>
      <c r="W400" s="40">
        <v>63489345.599299997</v>
      </c>
      <c r="X400" s="40">
        <v>4521520.2385</v>
      </c>
      <c r="Y400" s="40">
        <v>4708008.1545000002</v>
      </c>
      <c r="Z400" s="40">
        <v>0</v>
      </c>
      <c r="AA400" s="40">
        <f t="shared" ref="AA400:AA411" si="102">Y400-Z400</f>
        <v>4708008.1545000002</v>
      </c>
      <c r="AB400" s="40">
        <v>89297003.725400001</v>
      </c>
      <c r="AC400" s="45">
        <f t="shared" si="101"/>
        <v>255460137.16069999</v>
      </c>
    </row>
    <row r="401" spans="1:29" ht="24.9" customHeight="1">
      <c r="A401" s="159"/>
      <c r="B401" s="161"/>
      <c r="C401" s="36">
        <v>14</v>
      </c>
      <c r="D401" s="40" t="s">
        <v>926</v>
      </c>
      <c r="E401" s="40">
        <v>84160846.055099994</v>
      </c>
      <c r="F401" s="40">
        <f t="shared" si="100"/>
        <v>-11651464.66</v>
      </c>
      <c r="G401" s="40">
        <v>7707416.0599999996</v>
      </c>
      <c r="H401" s="40">
        <v>62418557.096299998</v>
      </c>
      <c r="I401" s="40">
        <v>5245509.0998</v>
      </c>
      <c r="J401" s="40">
        <v>4628604.5745999999</v>
      </c>
      <c r="K401" s="40">
        <v>0</v>
      </c>
      <c r="L401" s="40">
        <f t="shared" si="97"/>
        <v>4628604.5745999999</v>
      </c>
      <c r="M401" s="54">
        <v>102752737.14579999</v>
      </c>
      <c r="N401" s="41">
        <f t="shared" si="89"/>
        <v>255262205.37159997</v>
      </c>
      <c r="O401" s="44"/>
      <c r="P401" s="161"/>
      <c r="Q401" s="47">
        <v>12</v>
      </c>
      <c r="R401" s="161"/>
      <c r="S401" s="40" t="s">
        <v>927</v>
      </c>
      <c r="T401" s="40">
        <v>98874754.355599999</v>
      </c>
      <c r="U401" s="40">
        <v>0</v>
      </c>
      <c r="V401" s="40">
        <v>9054909.8000000007</v>
      </c>
      <c r="W401" s="40">
        <v>73331243.558200002</v>
      </c>
      <c r="X401" s="40">
        <v>5287494.0634000003</v>
      </c>
      <c r="Y401" s="40">
        <v>5437827.2274000002</v>
      </c>
      <c r="Z401" s="40">
        <v>0</v>
      </c>
      <c r="AA401" s="40">
        <f t="shared" si="102"/>
        <v>5437827.2274000002</v>
      </c>
      <c r="AB401" s="40">
        <v>105520825.5183</v>
      </c>
      <c r="AC401" s="45">
        <f t="shared" si="101"/>
        <v>297507054.52289999</v>
      </c>
    </row>
    <row r="402" spans="1:29" ht="24.9" customHeight="1">
      <c r="A402" s="159"/>
      <c r="B402" s="161"/>
      <c r="C402" s="36">
        <v>15</v>
      </c>
      <c r="D402" s="40" t="s">
        <v>928</v>
      </c>
      <c r="E402" s="40">
        <v>83721674.403300002</v>
      </c>
      <c r="F402" s="40">
        <f t="shared" si="100"/>
        <v>-11651464.66</v>
      </c>
      <c r="G402" s="40">
        <v>7667196.9000000004</v>
      </c>
      <c r="H402" s="40">
        <v>62092841.967299998</v>
      </c>
      <c r="I402" s="40">
        <v>4802407.9444000004</v>
      </c>
      <c r="J402" s="40">
        <v>4604451.4011000004</v>
      </c>
      <c r="K402" s="40">
        <v>0</v>
      </c>
      <c r="L402" s="40">
        <f t="shared" si="97"/>
        <v>4604451.4011000004</v>
      </c>
      <c r="M402" s="54">
        <v>93367567.642800003</v>
      </c>
      <c r="N402" s="41">
        <f t="shared" si="89"/>
        <v>244604675.59890002</v>
      </c>
      <c r="O402" s="44"/>
      <c r="P402" s="161"/>
      <c r="Q402" s="47">
        <v>13</v>
      </c>
      <c r="R402" s="161"/>
      <c r="S402" s="40" t="s">
        <v>929</v>
      </c>
      <c r="T402" s="40">
        <v>104754551.8242</v>
      </c>
      <c r="U402" s="40">
        <v>0</v>
      </c>
      <c r="V402" s="40">
        <v>9593379.2599999998</v>
      </c>
      <c r="W402" s="40">
        <v>77692041.853400007</v>
      </c>
      <c r="X402" s="40">
        <v>5777056.9841</v>
      </c>
      <c r="Y402" s="40">
        <v>5761199.1902999999</v>
      </c>
      <c r="Z402" s="40">
        <v>0</v>
      </c>
      <c r="AA402" s="40">
        <f t="shared" si="102"/>
        <v>5761199.1902999999</v>
      </c>
      <c r="AB402" s="40">
        <v>115890085.30689999</v>
      </c>
      <c r="AC402" s="45">
        <f t="shared" si="101"/>
        <v>319468314.41890001</v>
      </c>
    </row>
    <row r="403" spans="1:29" ht="24.9" customHeight="1">
      <c r="A403" s="159"/>
      <c r="B403" s="161"/>
      <c r="C403" s="36">
        <v>16</v>
      </c>
      <c r="D403" s="40" t="s">
        <v>930</v>
      </c>
      <c r="E403" s="40">
        <v>90483946.357700005</v>
      </c>
      <c r="F403" s="40">
        <f t="shared" si="100"/>
        <v>-11651464.66</v>
      </c>
      <c r="G403" s="40">
        <v>8286483.0199999996</v>
      </c>
      <c r="H403" s="40">
        <v>67108134.444399998</v>
      </c>
      <c r="I403" s="40">
        <v>5616471.2374</v>
      </c>
      <c r="J403" s="40">
        <v>4976356.9139999999</v>
      </c>
      <c r="K403" s="40">
        <v>0</v>
      </c>
      <c r="L403" s="40">
        <f t="shared" si="97"/>
        <v>4976356.9139999999</v>
      </c>
      <c r="M403" s="54">
        <v>110609955.5211</v>
      </c>
      <c r="N403" s="41">
        <f t="shared" si="89"/>
        <v>275429882.83460003</v>
      </c>
      <c r="O403" s="44"/>
      <c r="P403" s="162"/>
      <c r="Q403" s="47">
        <v>14</v>
      </c>
      <c r="R403" s="162"/>
      <c r="S403" s="40" t="s">
        <v>931</v>
      </c>
      <c r="T403" s="40">
        <v>115691659.2093</v>
      </c>
      <c r="U403" s="40">
        <v>0</v>
      </c>
      <c r="V403" s="40">
        <v>10594995.109999999</v>
      </c>
      <c r="W403" s="40">
        <v>85803634.046000004</v>
      </c>
      <c r="X403" s="40">
        <v>6045088.5898000002</v>
      </c>
      <c r="Y403" s="40">
        <v>6362708.6476999996</v>
      </c>
      <c r="Z403" s="40">
        <v>0</v>
      </c>
      <c r="AA403" s="40">
        <f t="shared" si="102"/>
        <v>6362708.6476999996</v>
      </c>
      <c r="AB403" s="40">
        <v>121567168.3417</v>
      </c>
      <c r="AC403" s="45">
        <f t="shared" si="101"/>
        <v>346065253.94450003</v>
      </c>
    </row>
    <row r="404" spans="1:29" ht="24.9" customHeight="1">
      <c r="A404" s="159"/>
      <c r="B404" s="161"/>
      <c r="C404" s="36">
        <v>17</v>
      </c>
      <c r="D404" s="40" t="s">
        <v>932</v>
      </c>
      <c r="E404" s="40">
        <v>103326394.1672</v>
      </c>
      <c r="F404" s="40">
        <f t="shared" si="100"/>
        <v>-11651464.66</v>
      </c>
      <c r="G404" s="40">
        <v>9462589.1600000001</v>
      </c>
      <c r="H404" s="40">
        <v>76632837.431899995</v>
      </c>
      <c r="I404" s="40">
        <v>6397123.2816000003</v>
      </c>
      <c r="J404" s="40">
        <v>5682654.6179999998</v>
      </c>
      <c r="K404" s="40">
        <v>0</v>
      </c>
      <c r="L404" s="40">
        <f t="shared" si="97"/>
        <v>5682654.6179999998</v>
      </c>
      <c r="M404" s="54">
        <v>127144671.5087</v>
      </c>
      <c r="N404" s="41">
        <f t="shared" si="89"/>
        <v>316994805.50740004</v>
      </c>
      <c r="O404" s="44"/>
      <c r="P404" s="36"/>
      <c r="Q404" s="155" t="s">
        <v>933</v>
      </c>
      <c r="R404" s="156"/>
      <c r="S404" s="41"/>
      <c r="T404" s="41">
        <f t="shared" ref="T404:Y404" si="103">SUM(T390:T403)</f>
        <v>1487771467.7811997</v>
      </c>
      <c r="U404" s="41">
        <f t="shared" si="103"/>
        <v>0</v>
      </c>
      <c r="V404" s="41">
        <f t="shared" si="103"/>
        <v>136249506.06</v>
      </c>
      <c r="W404" s="41">
        <f t="shared" si="103"/>
        <v>1103417475.7117</v>
      </c>
      <c r="X404" s="41">
        <f t="shared" si="103"/>
        <v>76407276.649000004</v>
      </c>
      <c r="Y404" s="41">
        <f t="shared" si="103"/>
        <v>81823153.484799996</v>
      </c>
      <c r="Z404" s="41">
        <f t="shared" ref="Z404:AC404" si="104">SUM(Z390:Z403)</f>
        <v>0</v>
      </c>
      <c r="AA404" s="41">
        <f t="shared" si="102"/>
        <v>81823153.484799996</v>
      </c>
      <c r="AB404" s="41">
        <f t="shared" si="104"/>
        <v>1527751480.2491</v>
      </c>
      <c r="AC404" s="41">
        <f t="shared" si="104"/>
        <v>4413420359.9358006</v>
      </c>
    </row>
    <row r="405" spans="1:29" ht="24.9" customHeight="1">
      <c r="A405" s="159"/>
      <c r="B405" s="161"/>
      <c r="C405" s="36">
        <v>18</v>
      </c>
      <c r="D405" s="40" t="s">
        <v>934</v>
      </c>
      <c r="E405" s="40">
        <v>124226396.51980001</v>
      </c>
      <c r="F405" s="40">
        <f t="shared" si="100"/>
        <v>-11651464.66</v>
      </c>
      <c r="G405" s="40">
        <v>11376602.880000001</v>
      </c>
      <c r="H405" s="40">
        <v>92133489.4727</v>
      </c>
      <c r="I405" s="40">
        <v>7167537.1715000002</v>
      </c>
      <c r="J405" s="40">
        <v>6832094.6698000003</v>
      </c>
      <c r="K405" s="40">
        <v>0</v>
      </c>
      <c r="L405" s="40">
        <f t="shared" si="97"/>
        <v>6832094.6698000003</v>
      </c>
      <c r="M405" s="54">
        <v>143462536.75549999</v>
      </c>
      <c r="N405" s="41">
        <f t="shared" si="89"/>
        <v>373547192.80930001</v>
      </c>
      <c r="O405" s="44"/>
      <c r="P405" s="160">
        <v>37</v>
      </c>
      <c r="Q405" s="47">
        <v>1</v>
      </c>
      <c r="R405" s="160" t="s">
        <v>935</v>
      </c>
      <c r="S405" s="40" t="s">
        <v>936</v>
      </c>
      <c r="T405" s="40">
        <v>76422527.452000007</v>
      </c>
      <c r="U405" s="40">
        <v>0</v>
      </c>
      <c r="V405" s="40">
        <v>6998743.9900000002</v>
      </c>
      <c r="W405" s="40">
        <v>56679371.9027</v>
      </c>
      <c r="X405" s="40">
        <v>13045903.943700001</v>
      </c>
      <c r="Y405" s="40">
        <v>4203019.3006999996</v>
      </c>
      <c r="Z405" s="40">
        <v>0</v>
      </c>
      <c r="AA405" s="40">
        <f t="shared" si="102"/>
        <v>4203019.3006999996</v>
      </c>
      <c r="AB405" s="40">
        <v>575400942.81949997</v>
      </c>
      <c r="AC405" s="45">
        <f t="shared" si="101"/>
        <v>732750509.40859997</v>
      </c>
    </row>
    <row r="406" spans="1:29" ht="24.9" customHeight="1">
      <c r="A406" s="159"/>
      <c r="B406" s="161"/>
      <c r="C406" s="36">
        <v>19</v>
      </c>
      <c r="D406" s="40" t="s">
        <v>937</v>
      </c>
      <c r="E406" s="40">
        <v>85408716.380199999</v>
      </c>
      <c r="F406" s="40">
        <f t="shared" si="100"/>
        <v>-11651464.66</v>
      </c>
      <c r="G406" s="40">
        <v>7821695.5199999996</v>
      </c>
      <c r="H406" s="40">
        <v>63344049.9921</v>
      </c>
      <c r="I406" s="40">
        <v>5452458.5091000004</v>
      </c>
      <c r="J406" s="40">
        <v>4697233.8612000002</v>
      </c>
      <c r="K406" s="40">
        <v>0</v>
      </c>
      <c r="L406" s="40">
        <f t="shared" si="97"/>
        <v>4697233.8612000002</v>
      </c>
      <c r="M406" s="54">
        <v>107136059.69310001</v>
      </c>
      <c r="N406" s="41">
        <f t="shared" si="89"/>
        <v>262208749.29569998</v>
      </c>
      <c r="O406" s="44"/>
      <c r="P406" s="161"/>
      <c r="Q406" s="47">
        <v>2</v>
      </c>
      <c r="R406" s="161"/>
      <c r="S406" s="40" t="s">
        <v>938</v>
      </c>
      <c r="T406" s="40">
        <v>195088624.01249999</v>
      </c>
      <c r="U406" s="40">
        <v>0</v>
      </c>
      <c r="V406" s="40">
        <v>17866136.859999999</v>
      </c>
      <c r="W406" s="40">
        <v>144689020.9348</v>
      </c>
      <c r="X406" s="40">
        <v>19981680.436299998</v>
      </c>
      <c r="Y406" s="40">
        <v>10729313.4584</v>
      </c>
      <c r="Z406" s="40">
        <v>0</v>
      </c>
      <c r="AA406" s="40">
        <f t="shared" si="102"/>
        <v>10729313.4584</v>
      </c>
      <c r="AB406" s="40">
        <v>722305181.78820002</v>
      </c>
      <c r="AC406" s="45">
        <f t="shared" si="101"/>
        <v>1110659957.4902</v>
      </c>
    </row>
    <row r="407" spans="1:29" ht="24.9" customHeight="1">
      <c r="A407" s="159"/>
      <c r="B407" s="161"/>
      <c r="C407" s="36">
        <v>20</v>
      </c>
      <c r="D407" s="40" t="s">
        <v>939</v>
      </c>
      <c r="E407" s="40">
        <v>82296986.593700007</v>
      </c>
      <c r="F407" s="40">
        <f t="shared" si="100"/>
        <v>-11651464.66</v>
      </c>
      <c r="G407" s="40">
        <v>7536724.5700000003</v>
      </c>
      <c r="H407" s="40">
        <v>61036210.985600002</v>
      </c>
      <c r="I407" s="40">
        <v>5161985.7937000003</v>
      </c>
      <c r="J407" s="40">
        <v>4526097.6673999997</v>
      </c>
      <c r="K407" s="40">
        <v>0</v>
      </c>
      <c r="L407" s="40">
        <f t="shared" si="97"/>
        <v>4526097.6673999997</v>
      </c>
      <c r="M407" s="54">
        <v>100983659.4183</v>
      </c>
      <c r="N407" s="41">
        <f t="shared" si="89"/>
        <v>249890200.36870003</v>
      </c>
      <c r="O407" s="44"/>
      <c r="P407" s="161"/>
      <c r="Q407" s="47">
        <v>3</v>
      </c>
      <c r="R407" s="161"/>
      <c r="S407" s="40" t="s">
        <v>940</v>
      </c>
      <c r="T407" s="40">
        <v>109888086.9218</v>
      </c>
      <c r="U407" s="40">
        <v>0</v>
      </c>
      <c r="V407" s="40">
        <v>10063506.32</v>
      </c>
      <c r="W407" s="40">
        <v>81499368.759100005</v>
      </c>
      <c r="X407" s="40">
        <v>14671410.7949</v>
      </c>
      <c r="Y407" s="40">
        <v>6043528.8605000004</v>
      </c>
      <c r="Z407" s="40">
        <v>0</v>
      </c>
      <c r="AA407" s="40">
        <f t="shared" si="102"/>
        <v>6043528.8605000004</v>
      </c>
      <c r="AB407" s="40">
        <v>609830230.89839995</v>
      </c>
      <c r="AC407" s="45">
        <f t="shared" si="101"/>
        <v>831996132.55470002</v>
      </c>
    </row>
    <row r="408" spans="1:29" ht="24.9" customHeight="1">
      <c r="A408" s="159"/>
      <c r="B408" s="161"/>
      <c r="C408" s="36">
        <v>21</v>
      </c>
      <c r="D408" s="40" t="s">
        <v>941</v>
      </c>
      <c r="E408" s="40">
        <v>119907559.8355</v>
      </c>
      <c r="F408" s="40">
        <f t="shared" si="100"/>
        <v>-11651464.66</v>
      </c>
      <c r="G408" s="40">
        <v>10981085.57</v>
      </c>
      <c r="H408" s="40">
        <v>88930390.088499993</v>
      </c>
      <c r="I408" s="40">
        <v>7200919.5261000004</v>
      </c>
      <c r="J408" s="40">
        <v>6594571.0678000003</v>
      </c>
      <c r="K408" s="40">
        <v>0</v>
      </c>
      <c r="L408" s="40">
        <f t="shared" si="97"/>
        <v>6594571.0678000003</v>
      </c>
      <c r="M408" s="54">
        <v>144169596.6498</v>
      </c>
      <c r="N408" s="41">
        <f t="shared" si="89"/>
        <v>366132658.07769996</v>
      </c>
      <c r="O408" s="44"/>
      <c r="P408" s="161"/>
      <c r="Q408" s="47">
        <v>4</v>
      </c>
      <c r="R408" s="161"/>
      <c r="S408" s="40" t="s">
        <v>942</v>
      </c>
      <c r="T408" s="40">
        <v>94175547.342099994</v>
      </c>
      <c r="U408" s="40">
        <v>0</v>
      </c>
      <c r="V408" s="40">
        <v>8624558.3300000001</v>
      </c>
      <c r="W408" s="40">
        <v>69846039.511000007</v>
      </c>
      <c r="X408" s="40">
        <v>14002550.149800001</v>
      </c>
      <c r="Y408" s="40">
        <v>5179384.3556000004</v>
      </c>
      <c r="Z408" s="40">
        <v>0</v>
      </c>
      <c r="AA408" s="40">
        <f t="shared" si="102"/>
        <v>5179384.3556000004</v>
      </c>
      <c r="AB408" s="40">
        <v>595663329.16149998</v>
      </c>
      <c r="AC408" s="45">
        <f t="shared" si="101"/>
        <v>787491408.8499999</v>
      </c>
    </row>
    <row r="409" spans="1:29" ht="24.9" customHeight="1">
      <c r="A409" s="159"/>
      <c r="B409" s="161"/>
      <c r="C409" s="36">
        <v>22</v>
      </c>
      <c r="D409" s="40" t="s">
        <v>943</v>
      </c>
      <c r="E409" s="40">
        <v>79803139.722900003</v>
      </c>
      <c r="F409" s="40">
        <f t="shared" si="100"/>
        <v>-11651464.66</v>
      </c>
      <c r="G409" s="40">
        <v>7308339.0899999999</v>
      </c>
      <c r="H409" s="40">
        <v>59186629.730300002</v>
      </c>
      <c r="I409" s="40">
        <v>5042354.4532000003</v>
      </c>
      <c r="J409" s="40">
        <v>4388943.2536000004</v>
      </c>
      <c r="K409" s="40">
        <v>0</v>
      </c>
      <c r="L409" s="40">
        <f t="shared" si="97"/>
        <v>4388943.2536000004</v>
      </c>
      <c r="M409" s="54">
        <v>98449790.131799996</v>
      </c>
      <c r="N409" s="41">
        <f t="shared" ref="N409:N412" si="105">E409+F409+J409-K409+G409+M409+H409+I409</f>
        <v>242527731.72180003</v>
      </c>
      <c r="O409" s="44"/>
      <c r="P409" s="161"/>
      <c r="Q409" s="47">
        <v>5</v>
      </c>
      <c r="R409" s="161"/>
      <c r="S409" s="40" t="s">
        <v>944</v>
      </c>
      <c r="T409" s="40">
        <v>89482783.350500003</v>
      </c>
      <c r="U409" s="40">
        <v>0</v>
      </c>
      <c r="V409" s="40">
        <v>8194796.9100000001</v>
      </c>
      <c r="W409" s="40">
        <v>66365613.982000001</v>
      </c>
      <c r="X409" s="40">
        <v>13420786.051899999</v>
      </c>
      <c r="Y409" s="40">
        <v>4921295.83</v>
      </c>
      <c r="Z409" s="40">
        <v>0</v>
      </c>
      <c r="AA409" s="40">
        <f t="shared" si="102"/>
        <v>4921295.83</v>
      </c>
      <c r="AB409" s="40">
        <v>583341188.71270001</v>
      </c>
      <c r="AC409" s="45">
        <f t="shared" si="101"/>
        <v>765726464.83710003</v>
      </c>
    </row>
    <row r="410" spans="1:29" ht="24.9" customHeight="1">
      <c r="A410" s="159"/>
      <c r="B410" s="161"/>
      <c r="C410" s="36">
        <v>23</v>
      </c>
      <c r="D410" s="40" t="s">
        <v>945</v>
      </c>
      <c r="E410" s="40">
        <v>80537715.370100006</v>
      </c>
      <c r="F410" s="40">
        <f t="shared" si="100"/>
        <v>-11651464.66</v>
      </c>
      <c r="G410" s="40">
        <v>7375611.2300000004</v>
      </c>
      <c r="H410" s="40">
        <v>59731433.568700001</v>
      </c>
      <c r="I410" s="40">
        <v>4997366.2887000004</v>
      </c>
      <c r="J410" s="40">
        <v>4429342.8081999999</v>
      </c>
      <c r="K410" s="40">
        <v>0</v>
      </c>
      <c r="L410" s="40">
        <f t="shared" si="97"/>
        <v>4429342.8081999999</v>
      </c>
      <c r="M410" s="54">
        <v>97496911.664900005</v>
      </c>
      <c r="N410" s="41">
        <f t="shared" si="105"/>
        <v>242916916.27060005</v>
      </c>
      <c r="O410" s="44"/>
      <c r="P410" s="162"/>
      <c r="Q410" s="47">
        <v>6</v>
      </c>
      <c r="R410" s="162"/>
      <c r="S410" s="40" t="s">
        <v>946</v>
      </c>
      <c r="T410" s="40">
        <v>92045386.9516</v>
      </c>
      <c r="U410" s="40">
        <v>0</v>
      </c>
      <c r="V410" s="40">
        <v>8429479.1099999994</v>
      </c>
      <c r="W410" s="40">
        <v>68266189.210099995</v>
      </c>
      <c r="X410" s="40">
        <v>13309736.2688</v>
      </c>
      <c r="Y410" s="40">
        <v>5062231.6547999997</v>
      </c>
      <c r="Z410" s="40">
        <v>0</v>
      </c>
      <c r="AA410" s="40">
        <f t="shared" si="102"/>
        <v>5062231.6547999997</v>
      </c>
      <c r="AB410" s="40">
        <v>580989082.3707</v>
      </c>
      <c r="AC410" s="45">
        <f t="shared" si="101"/>
        <v>768102105.56599998</v>
      </c>
    </row>
    <row r="411" spans="1:29" ht="24.9" customHeight="1">
      <c r="A411" s="159"/>
      <c r="B411" s="161"/>
      <c r="C411" s="36">
        <v>24</v>
      </c>
      <c r="D411" s="40" t="s">
        <v>947</v>
      </c>
      <c r="E411" s="40">
        <v>103903343.23989999</v>
      </c>
      <c r="F411" s="40">
        <f t="shared" si="100"/>
        <v>-11651464.66</v>
      </c>
      <c r="G411" s="40">
        <v>9515425.9199999999</v>
      </c>
      <c r="H411" s="40">
        <v>77060736.274800003</v>
      </c>
      <c r="I411" s="40">
        <v>6230616.0266000004</v>
      </c>
      <c r="J411" s="40">
        <v>5714385.1654000003</v>
      </c>
      <c r="K411" s="40">
        <v>0</v>
      </c>
      <c r="L411" s="40">
        <f t="shared" si="97"/>
        <v>5714385.1654000003</v>
      </c>
      <c r="M411" s="54">
        <v>123617939.9875</v>
      </c>
      <c r="N411" s="41">
        <f t="shared" si="105"/>
        <v>314390981.95420003</v>
      </c>
      <c r="O411" s="44"/>
      <c r="P411" s="36"/>
      <c r="Q411" s="155" t="s">
        <v>948</v>
      </c>
      <c r="R411" s="156"/>
      <c r="S411" s="64"/>
      <c r="T411" s="64">
        <f>SUM(T405:T410)</f>
        <v>657102956.03049994</v>
      </c>
      <c r="U411" s="64">
        <f t="shared" ref="U411:Y411" si="106">SUM(U405:U410)</f>
        <v>0</v>
      </c>
      <c r="V411" s="64">
        <f t="shared" si="106"/>
        <v>60177221.519999996</v>
      </c>
      <c r="W411" s="64">
        <f t="shared" si="106"/>
        <v>487345604.29969996</v>
      </c>
      <c r="X411" s="64">
        <f t="shared" si="106"/>
        <v>88432067.645400003</v>
      </c>
      <c r="Y411" s="64">
        <f t="shared" si="106"/>
        <v>36138773.459999993</v>
      </c>
      <c r="Z411" s="64">
        <f t="shared" ref="Z411" si="107">SUM(Z405:Z410)</f>
        <v>0</v>
      </c>
      <c r="AA411" s="41">
        <f t="shared" si="102"/>
        <v>36138773.459999993</v>
      </c>
      <c r="AB411" s="64">
        <f>SUM(AB405:AB410)</f>
        <v>3667529955.7509995</v>
      </c>
      <c r="AC411" s="64">
        <f>SUM(AC405:AC410)</f>
        <v>4996726578.7066002</v>
      </c>
    </row>
    <row r="412" spans="1:29" ht="24.9" customHeight="1">
      <c r="A412" s="159"/>
      <c r="B412" s="161"/>
      <c r="C412" s="36">
        <v>25</v>
      </c>
      <c r="D412" s="40" t="s">
        <v>949</v>
      </c>
      <c r="E412" s="40">
        <v>106166177.6179</v>
      </c>
      <c r="F412" s="40">
        <f t="shared" si="100"/>
        <v>-11651464.66</v>
      </c>
      <c r="G412" s="40">
        <v>9722655.3800000008</v>
      </c>
      <c r="H412" s="40">
        <v>78738985.287699997</v>
      </c>
      <c r="I412" s="40">
        <v>6531095.7433000002</v>
      </c>
      <c r="J412" s="40">
        <v>5838834.5471000001</v>
      </c>
      <c r="K412" s="40">
        <v>0</v>
      </c>
      <c r="L412" s="40">
        <f t="shared" si="97"/>
        <v>5838834.5471000001</v>
      </c>
      <c r="M412" s="54">
        <v>129982295.0315</v>
      </c>
      <c r="N412" s="41">
        <f t="shared" si="105"/>
        <v>325328578.94749999</v>
      </c>
      <c r="O412" s="44"/>
      <c r="P412" s="154" t="s">
        <v>950</v>
      </c>
      <c r="Q412" s="155"/>
      <c r="R412" s="156"/>
      <c r="S412" s="65"/>
      <c r="T412" s="65">
        <v>72319566454.119995</v>
      </c>
      <c r="U412" s="65">
        <f>-525204628.54</f>
        <v>-525204628.54000002</v>
      </c>
      <c r="V412" s="65">
        <v>6622996489.3199997</v>
      </c>
      <c r="W412" s="65">
        <v>53636378428.709999</v>
      </c>
      <c r="X412" s="65">
        <v>4493793431.5299997</v>
      </c>
      <c r="Y412" s="65">
        <v>3977368241.1799998</v>
      </c>
      <c r="Z412" s="65">
        <v>777178708.13</v>
      </c>
      <c r="AA412" s="70">
        <v>3200189533.0500002</v>
      </c>
      <c r="AB412" s="65">
        <v>95181455868.300003</v>
      </c>
      <c r="AC412" s="71">
        <f>T412+U412+V412+W412+X412+AA412+AB412</f>
        <v>234929175576.48999</v>
      </c>
    </row>
    <row r="413" spans="1:29">
      <c r="C413" s="55"/>
      <c r="D413" s="56"/>
      <c r="E413" s="57">
        <f>SUM(E388:E412)</f>
        <v>2373154208.9606996</v>
      </c>
      <c r="F413" s="57">
        <f t="shared" ref="F413:N413" si="108">SUM(F388:F412)</f>
        <v>-291286616.5</v>
      </c>
      <c r="G413" s="57">
        <f t="shared" si="108"/>
        <v>217332497.48999995</v>
      </c>
      <c r="H413" s="57">
        <f t="shared" si="108"/>
        <v>1760068588.1082001</v>
      </c>
      <c r="I413" s="57">
        <f t="shared" si="108"/>
        <v>144900388.12579998</v>
      </c>
      <c r="J413" s="57">
        <f t="shared" si="108"/>
        <v>130516658.852</v>
      </c>
      <c r="K413" s="57">
        <f t="shared" si="108"/>
        <v>0</v>
      </c>
      <c r="L413" s="57">
        <f t="shared" si="108"/>
        <v>130516658.852</v>
      </c>
      <c r="M413" s="57">
        <f t="shared" si="108"/>
        <v>2860320495.9747005</v>
      </c>
      <c r="N413" s="57">
        <f t="shared" si="108"/>
        <v>7195006221.0114012</v>
      </c>
      <c r="O413" s="63">
        <v>0</v>
      </c>
      <c r="Q413" s="154"/>
      <c r="R413" s="155"/>
      <c r="S413" s="156"/>
      <c r="T413" s="61"/>
      <c r="U413" s="61"/>
      <c r="V413" s="61"/>
      <c r="W413" s="61"/>
      <c r="X413" s="61"/>
      <c r="Y413" s="61"/>
      <c r="Z413" s="61"/>
      <c r="AA413" s="61"/>
      <c r="AB413" s="61"/>
      <c r="AC413" s="72"/>
    </row>
    <row r="414" spans="1:29" ht="16.8">
      <c r="D414" s="58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S414" s="63"/>
      <c r="T414" s="66"/>
      <c r="U414" s="67"/>
      <c r="V414" s="68"/>
      <c r="W414" s="68"/>
      <c r="X414" s="68"/>
      <c r="Y414" s="66"/>
      <c r="Z414" s="66"/>
      <c r="AA414" s="66"/>
      <c r="AB414" s="69"/>
    </row>
    <row r="415" spans="1:29">
      <c r="C415" s="60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T415" s="69"/>
      <c r="Y415" s="69"/>
      <c r="Z415" s="69"/>
      <c r="AA415" s="69"/>
      <c r="AB415" s="69"/>
    </row>
    <row r="419" spans="13:13">
      <c r="M419" s="63"/>
    </row>
  </sheetData>
  <mergeCells count="118">
    <mergeCell ref="P372:P388"/>
    <mergeCell ref="P390:P403"/>
    <mergeCell ref="P405:P410"/>
    <mergeCell ref="R7:R25"/>
    <mergeCell ref="R27:R60"/>
    <mergeCell ref="R62:R82"/>
    <mergeCell ref="R84:R104"/>
    <mergeCell ref="R106:R121"/>
    <mergeCell ref="R123:R142"/>
    <mergeCell ref="R144:R156"/>
    <mergeCell ref="R158:R182"/>
    <mergeCell ref="R184:R203"/>
    <mergeCell ref="R205:R222"/>
    <mergeCell ref="R224:R253"/>
    <mergeCell ref="R255:R287"/>
    <mergeCell ref="R289:R305"/>
    <mergeCell ref="R307:R329"/>
    <mergeCell ref="R331:R353"/>
    <mergeCell ref="R355:R370"/>
    <mergeCell ref="R373:R388"/>
    <mergeCell ref="R390:R403"/>
    <mergeCell ref="R405:R410"/>
    <mergeCell ref="A388:A412"/>
    <mergeCell ref="B7:B23"/>
    <mergeCell ref="B25:B45"/>
    <mergeCell ref="B47:B77"/>
    <mergeCell ref="B79:B99"/>
    <mergeCell ref="B101:B120"/>
    <mergeCell ref="B122:B129"/>
    <mergeCell ref="B131:B153"/>
    <mergeCell ref="B155:B181"/>
    <mergeCell ref="B183:B200"/>
    <mergeCell ref="B202:B226"/>
    <mergeCell ref="B228:B240"/>
    <mergeCell ref="B242:B259"/>
    <mergeCell ref="B261:B276"/>
    <mergeCell ref="B278:B294"/>
    <mergeCell ref="B296:B306"/>
    <mergeCell ref="B308:B334"/>
    <mergeCell ref="B336:B362"/>
    <mergeCell ref="B364:B386"/>
    <mergeCell ref="B388:B412"/>
    <mergeCell ref="B387:C387"/>
    <mergeCell ref="Q389:R389"/>
    <mergeCell ref="Q404:R404"/>
    <mergeCell ref="Q411:R411"/>
    <mergeCell ref="P412:R412"/>
    <mergeCell ref="Q413:S413"/>
    <mergeCell ref="A7:A23"/>
    <mergeCell ref="A25:A45"/>
    <mergeCell ref="A47:A77"/>
    <mergeCell ref="A79:A99"/>
    <mergeCell ref="A101:A120"/>
    <mergeCell ref="A122:A129"/>
    <mergeCell ref="A131:A153"/>
    <mergeCell ref="A155:A181"/>
    <mergeCell ref="A183:A200"/>
    <mergeCell ref="A202:A226"/>
    <mergeCell ref="A228:A240"/>
    <mergeCell ref="A242:A259"/>
    <mergeCell ref="A261:A276"/>
    <mergeCell ref="A278:A294"/>
    <mergeCell ref="A296:A306"/>
    <mergeCell ref="A308:A334"/>
    <mergeCell ref="A336:A362"/>
    <mergeCell ref="A364:A386"/>
    <mergeCell ref="Q288:R288"/>
    <mergeCell ref="B295:C295"/>
    <mergeCell ref="Q306:R306"/>
    <mergeCell ref="B307:C307"/>
    <mergeCell ref="Q330:R330"/>
    <mergeCell ref="B335:C335"/>
    <mergeCell ref="Q354:R354"/>
    <mergeCell ref="B363:C363"/>
    <mergeCell ref="Q371:R371"/>
    <mergeCell ref="P289:P305"/>
    <mergeCell ref="P307:P329"/>
    <mergeCell ref="P331:P353"/>
    <mergeCell ref="P355:P370"/>
    <mergeCell ref="Q183:R183"/>
    <mergeCell ref="B201:C201"/>
    <mergeCell ref="Q204:R204"/>
    <mergeCell ref="Q223:R223"/>
    <mergeCell ref="B227:C227"/>
    <mergeCell ref="B241:C241"/>
    <mergeCell ref="Q254:R254"/>
    <mergeCell ref="B260:C260"/>
    <mergeCell ref="B277:C277"/>
    <mergeCell ref="P184:P203"/>
    <mergeCell ref="P205:P222"/>
    <mergeCell ref="P224:P253"/>
    <mergeCell ref="P255:P287"/>
    <mergeCell ref="B100:C100"/>
    <mergeCell ref="Q105:R105"/>
    <mergeCell ref="B121:C121"/>
    <mergeCell ref="Q122:R122"/>
    <mergeCell ref="B130:C130"/>
    <mergeCell ref="Q143:R143"/>
    <mergeCell ref="B154:C154"/>
    <mergeCell ref="Q157:R157"/>
    <mergeCell ref="B182:C182"/>
    <mergeCell ref="P84:P104"/>
    <mergeCell ref="P106:P121"/>
    <mergeCell ref="P123:P142"/>
    <mergeCell ref="P144:P156"/>
    <mergeCell ref="P158:P182"/>
    <mergeCell ref="A1:AB1"/>
    <mergeCell ref="A2:AC2"/>
    <mergeCell ref="B3:AB3"/>
    <mergeCell ref="B24:C24"/>
    <mergeCell ref="Q26:R26"/>
    <mergeCell ref="B46:C46"/>
    <mergeCell ref="Q61:R61"/>
    <mergeCell ref="B78:C78"/>
    <mergeCell ref="Q83:R83"/>
    <mergeCell ref="P7:P25"/>
    <mergeCell ref="P27:P60"/>
    <mergeCell ref="P62:P8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6"/>
  <sheetViews>
    <sheetView workbookViewId="0">
      <pane ySplit="2" topLeftCell="A35" activePane="bottomLeft" state="frozen"/>
      <selection pane="bottomLeft" activeCell="E40" sqref="E40"/>
    </sheetView>
  </sheetViews>
  <sheetFormatPr defaultColWidth="8.88671875" defaultRowHeight="18"/>
  <cols>
    <col min="1" max="1" width="8.88671875" style="1"/>
    <col min="2" max="2" width="19.6640625" style="1" customWidth="1"/>
    <col min="3" max="3" width="24.88671875" style="1" customWidth="1"/>
    <col min="4" max="4" width="22.44140625" style="1" customWidth="1"/>
    <col min="5" max="5" width="24.88671875" style="1" customWidth="1"/>
    <col min="6" max="6" width="23.88671875" style="1" customWidth="1"/>
    <col min="7" max="8" width="25.44140625" style="1" customWidth="1"/>
    <col min="9" max="9" width="22" style="1" customWidth="1"/>
    <col min="10" max="10" width="23.88671875" style="1" customWidth="1"/>
    <col min="11" max="11" width="26.33203125" style="1" customWidth="1"/>
    <col min="12" max="12" width="27.33203125" style="1" customWidth="1"/>
    <col min="13" max="13" width="8.88671875" style="1"/>
    <col min="14" max="14" width="23.88671875" style="1" customWidth="1"/>
    <col min="15" max="15" width="8.88671875" style="1" customWidth="1"/>
    <col min="16" max="16384" width="8.88671875" style="1"/>
  </cols>
  <sheetData>
    <row r="1" spans="1:14">
      <c r="A1" s="172" t="s">
        <v>17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4"/>
    </row>
    <row r="2" spans="1:14">
      <c r="A2" s="172" t="s">
        <v>68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4"/>
    </row>
    <row r="3" spans="1:14" ht="33" customHeight="1">
      <c r="A3" s="175" t="s">
        <v>951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7"/>
    </row>
    <row r="4" spans="1:14" ht="55.5" customHeight="1">
      <c r="A4" s="15" t="s">
        <v>21</v>
      </c>
      <c r="B4" s="15" t="s">
        <v>135</v>
      </c>
      <c r="C4" s="16" t="s">
        <v>52</v>
      </c>
      <c r="D4" s="17" t="s">
        <v>132</v>
      </c>
      <c r="E4" s="16" t="s">
        <v>24</v>
      </c>
      <c r="F4" s="16" t="s">
        <v>25</v>
      </c>
      <c r="G4" s="16" t="s">
        <v>26</v>
      </c>
      <c r="H4" s="18" t="s">
        <v>952</v>
      </c>
      <c r="I4" s="26" t="s">
        <v>81</v>
      </c>
      <c r="J4" s="26" t="s">
        <v>82</v>
      </c>
      <c r="K4" s="27" t="s">
        <v>953</v>
      </c>
      <c r="L4" s="28" t="s">
        <v>954</v>
      </c>
      <c r="N4" s="24"/>
    </row>
    <row r="5" spans="1:14">
      <c r="A5" s="15"/>
      <c r="B5" s="15"/>
      <c r="C5" s="127" t="s">
        <v>29</v>
      </c>
      <c r="D5" s="127" t="s">
        <v>29</v>
      </c>
      <c r="E5" s="127" t="s">
        <v>29</v>
      </c>
      <c r="F5" s="127" t="s">
        <v>29</v>
      </c>
      <c r="G5" s="127" t="s">
        <v>29</v>
      </c>
      <c r="H5" s="127" t="s">
        <v>29</v>
      </c>
      <c r="I5" s="127" t="s">
        <v>29</v>
      </c>
      <c r="J5" s="127" t="s">
        <v>29</v>
      </c>
      <c r="K5" s="127" t="s">
        <v>29</v>
      </c>
      <c r="L5" s="127" t="s">
        <v>29</v>
      </c>
    </row>
    <row r="6" spans="1:14">
      <c r="A6" s="19">
        <v>1</v>
      </c>
      <c r="B6" s="20" t="s">
        <v>91</v>
      </c>
      <c r="C6" s="21">
        <v>1501077152.1059999</v>
      </c>
      <c r="D6" s="21">
        <v>0</v>
      </c>
      <c r="E6" s="21">
        <v>137468035.22</v>
      </c>
      <c r="F6" s="21">
        <v>1113285741.7242</v>
      </c>
      <c r="G6" s="21">
        <v>96842984.092099994</v>
      </c>
      <c r="H6" s="22">
        <v>82554927.875200003</v>
      </c>
      <c r="I6" s="22">
        <f>H6/2</f>
        <v>41277463.937600002</v>
      </c>
      <c r="J6" s="21">
        <f>H6-I6</f>
        <v>41277463.937600002</v>
      </c>
      <c r="K6" s="21">
        <v>1640163240.1986001</v>
      </c>
      <c r="L6" s="29">
        <f t="shared" ref="L6:L42" si="0">C6+D6+E6+F6+G6+J6+K6</f>
        <v>4530114617.2785006</v>
      </c>
      <c r="N6" s="30"/>
    </row>
    <row r="7" spans="1:14">
      <c r="A7" s="19">
        <v>2</v>
      </c>
      <c r="B7" s="20" t="s">
        <v>92</v>
      </c>
      <c r="C7" s="21">
        <v>1893393387.7086999</v>
      </c>
      <c r="D7" s="21">
        <v>0</v>
      </c>
      <c r="E7" s="21">
        <v>173396196.56</v>
      </c>
      <c r="F7" s="21">
        <v>1404250180.6473999</v>
      </c>
      <c r="G7" s="21">
        <v>99974570.434699997</v>
      </c>
      <c r="H7" s="22">
        <v>104131192.9507</v>
      </c>
      <c r="I7" s="22">
        <v>0</v>
      </c>
      <c r="J7" s="21">
        <f>H7-I7</f>
        <v>104131192.9507</v>
      </c>
      <c r="K7" s="21">
        <v>2007104320.2433</v>
      </c>
      <c r="L7" s="29">
        <f t="shared" si="0"/>
        <v>5682249848.5447998</v>
      </c>
    </row>
    <row r="8" spans="1:14">
      <c r="A8" s="19">
        <v>3</v>
      </c>
      <c r="B8" s="20" t="s">
        <v>93</v>
      </c>
      <c r="C8" s="21">
        <v>2521888731.4211001</v>
      </c>
      <c r="D8" s="21">
        <v>0</v>
      </c>
      <c r="E8" s="21">
        <v>230953544.56999999</v>
      </c>
      <c r="F8" s="21">
        <v>1870378723.0165999</v>
      </c>
      <c r="G8" s="21">
        <v>138600466.52340001</v>
      </c>
      <c r="H8" s="22">
        <v>138696629.97310001</v>
      </c>
      <c r="I8" s="22">
        <f>H8/2</f>
        <v>69348314.986550003</v>
      </c>
      <c r="J8" s="21">
        <f>H8-I8</f>
        <v>69348314.986550003</v>
      </c>
      <c r="K8" s="21">
        <v>2815652264.4863</v>
      </c>
      <c r="L8" s="29">
        <f t="shared" si="0"/>
        <v>7646822045.0039501</v>
      </c>
    </row>
    <row r="9" spans="1:14">
      <c r="A9" s="19">
        <v>4</v>
      </c>
      <c r="B9" s="20" t="s">
        <v>94</v>
      </c>
      <c r="C9" s="21">
        <v>1903625486.3129001</v>
      </c>
      <c r="D9" s="21">
        <v>0</v>
      </c>
      <c r="E9" s="21">
        <v>174333247.99000001</v>
      </c>
      <c r="F9" s="21">
        <v>1411838897.5016999</v>
      </c>
      <c r="G9" s="21">
        <v>141312982.48359999</v>
      </c>
      <c r="H9" s="22">
        <v>104693928.9542</v>
      </c>
      <c r="I9" s="22">
        <v>0</v>
      </c>
      <c r="J9" s="21">
        <f t="shared" ref="J9:J42" si="1">H9-I9</f>
        <v>104693928.9542</v>
      </c>
      <c r="K9" s="21">
        <v>2322566977.8676</v>
      </c>
      <c r="L9" s="29">
        <f t="shared" si="0"/>
        <v>6058371521.1099997</v>
      </c>
    </row>
    <row r="10" spans="1:14">
      <c r="A10" s="19">
        <v>5</v>
      </c>
      <c r="B10" s="20" t="s">
        <v>95</v>
      </c>
      <c r="C10" s="21">
        <v>2160991630.7117</v>
      </c>
      <c r="D10" s="21">
        <v>0</v>
      </c>
      <c r="E10" s="21">
        <v>197902734.84</v>
      </c>
      <c r="F10" s="21">
        <v>1602716533.9777</v>
      </c>
      <c r="G10" s="21">
        <v>109813763.23710001</v>
      </c>
      <c r="H10" s="22">
        <v>118848326.9906</v>
      </c>
      <c r="I10" s="22">
        <v>0</v>
      </c>
      <c r="J10" s="21">
        <f t="shared" si="1"/>
        <v>118848326.9906</v>
      </c>
      <c r="K10" s="21">
        <v>2198545583.8709998</v>
      </c>
      <c r="L10" s="29">
        <f t="shared" si="0"/>
        <v>6388818573.6280994</v>
      </c>
    </row>
    <row r="11" spans="1:14">
      <c r="A11" s="19">
        <v>6</v>
      </c>
      <c r="B11" s="20" t="s">
        <v>96</v>
      </c>
      <c r="C11" s="21">
        <v>879602693.19589996</v>
      </c>
      <c r="D11" s="21">
        <v>0</v>
      </c>
      <c r="E11" s="21">
        <v>80553656.980000004</v>
      </c>
      <c r="F11" s="21">
        <v>652364294.09590006</v>
      </c>
      <c r="G11" s="21">
        <v>45462815.620800003</v>
      </c>
      <c r="H11" s="22">
        <v>48375619.328599997</v>
      </c>
      <c r="I11" s="22">
        <f>H11/2</f>
        <v>24187809.664299998</v>
      </c>
      <c r="J11" s="21">
        <f t="shared" si="1"/>
        <v>24187809.664299998</v>
      </c>
      <c r="K11" s="21">
        <v>1144601344.9937999</v>
      </c>
      <c r="L11" s="29">
        <f t="shared" si="0"/>
        <v>2826772614.5507002</v>
      </c>
    </row>
    <row r="12" spans="1:14">
      <c r="A12" s="19">
        <v>7</v>
      </c>
      <c r="B12" s="20" t="s">
        <v>97</v>
      </c>
      <c r="C12" s="21">
        <v>2351493348.1546998</v>
      </c>
      <c r="D12" s="21">
        <v>0</v>
      </c>
      <c r="E12" s="21">
        <v>215348804.66</v>
      </c>
      <c r="F12" s="21">
        <v>1744003639.378</v>
      </c>
      <c r="G12" s="21">
        <v>116432178.0899</v>
      </c>
      <c r="H12" s="22">
        <v>129325373.7658</v>
      </c>
      <c r="I12" s="22">
        <f t="shared" ref="I12:I37" si="2">H12/2</f>
        <v>64662686.8829</v>
      </c>
      <c r="J12" s="21">
        <f t="shared" si="1"/>
        <v>64662686.8829</v>
      </c>
      <c r="K12" s="21">
        <v>2340931160.6206999</v>
      </c>
      <c r="L12" s="29">
        <f t="shared" si="0"/>
        <v>6832871817.7861996</v>
      </c>
    </row>
    <row r="13" spans="1:14">
      <c r="A13" s="19">
        <v>8</v>
      </c>
      <c r="B13" s="20" t="s">
        <v>98</v>
      </c>
      <c r="C13" s="21">
        <v>2553017089.7406998</v>
      </c>
      <c r="D13" s="21">
        <v>0</v>
      </c>
      <c r="E13" s="21">
        <v>233804266.97</v>
      </c>
      <c r="F13" s="21">
        <v>1893465316.1558001</v>
      </c>
      <c r="G13" s="21">
        <v>129349285.1251</v>
      </c>
      <c r="H13" s="22">
        <v>140408600.1868</v>
      </c>
      <c r="I13" s="22">
        <v>0</v>
      </c>
      <c r="J13" s="21">
        <f t="shared" si="1"/>
        <v>140408600.1868</v>
      </c>
      <c r="K13" s="21">
        <v>2548307360.8636999</v>
      </c>
      <c r="L13" s="29">
        <f t="shared" si="0"/>
        <v>7498351919.0421</v>
      </c>
    </row>
    <row r="14" spans="1:14">
      <c r="A14" s="19">
        <v>9</v>
      </c>
      <c r="B14" s="20" t="s">
        <v>99</v>
      </c>
      <c r="C14" s="21">
        <v>1645849708.1698</v>
      </c>
      <c r="D14" s="21">
        <v>0</v>
      </c>
      <c r="E14" s="21">
        <v>150726247.03999999</v>
      </c>
      <c r="F14" s="21">
        <v>1220657452.9202001</v>
      </c>
      <c r="G14" s="21">
        <v>90182661.262700006</v>
      </c>
      <c r="H14" s="22">
        <v>90517002.242500007</v>
      </c>
      <c r="I14" s="22">
        <f t="shared" si="2"/>
        <v>45258501.121250004</v>
      </c>
      <c r="J14" s="21">
        <f t="shared" si="1"/>
        <v>45258501.121250004</v>
      </c>
      <c r="K14" s="21">
        <v>1723912193.8842001</v>
      </c>
      <c r="L14" s="29">
        <f t="shared" si="0"/>
        <v>4876586764.3981504</v>
      </c>
    </row>
    <row r="15" spans="1:14">
      <c r="A15" s="19">
        <v>10</v>
      </c>
      <c r="B15" s="20" t="s">
        <v>100</v>
      </c>
      <c r="C15" s="21">
        <v>2108920350.0190001</v>
      </c>
      <c r="D15" s="21">
        <v>0</v>
      </c>
      <c r="E15" s="21">
        <v>193134068.13</v>
      </c>
      <c r="F15" s="21">
        <v>1564097456.8255999</v>
      </c>
      <c r="G15" s="21">
        <v>153178682.16729999</v>
      </c>
      <c r="H15" s="22">
        <v>115984556.2449</v>
      </c>
      <c r="I15" s="22">
        <f t="shared" si="2"/>
        <v>57992278.122450002</v>
      </c>
      <c r="J15" s="21">
        <f t="shared" si="1"/>
        <v>57992278.122450002</v>
      </c>
      <c r="K15" s="21">
        <v>2644626704.6192002</v>
      </c>
      <c r="L15" s="29">
        <f t="shared" si="0"/>
        <v>6721949539.8835506</v>
      </c>
    </row>
    <row r="16" spans="1:14">
      <c r="A16" s="19">
        <v>11</v>
      </c>
      <c r="B16" s="20" t="s">
        <v>101</v>
      </c>
      <c r="C16" s="21">
        <v>1217493543.4282</v>
      </c>
      <c r="D16" s="21">
        <f>-12540183.4973</f>
        <v>-12540183.497300001</v>
      </c>
      <c r="E16" s="21">
        <v>111497563.65000001</v>
      </c>
      <c r="F16" s="21">
        <v>902963715.51429999</v>
      </c>
      <c r="G16" s="21">
        <v>64549664.952699997</v>
      </c>
      <c r="H16" s="22">
        <v>66958644.678300001</v>
      </c>
      <c r="I16" s="22">
        <v>0</v>
      </c>
      <c r="J16" s="21">
        <f t="shared" si="1"/>
        <v>66958644.678300001</v>
      </c>
      <c r="K16" s="21">
        <v>1267232393.7806001</v>
      </c>
      <c r="L16" s="29">
        <f t="shared" si="0"/>
        <v>3618155342.5068002</v>
      </c>
    </row>
    <row r="17" spans="1:12">
      <c r="A17" s="19">
        <v>12</v>
      </c>
      <c r="B17" s="20" t="s">
        <v>102</v>
      </c>
      <c r="C17" s="21">
        <v>1613609511.8227</v>
      </c>
      <c r="D17" s="21">
        <v>0</v>
      </c>
      <c r="E17" s="21">
        <v>147773702.97</v>
      </c>
      <c r="F17" s="21">
        <v>1196746256.3148999</v>
      </c>
      <c r="G17" s="21">
        <v>119902440.6719</v>
      </c>
      <c r="H17" s="22">
        <v>88743884.134200007</v>
      </c>
      <c r="I17" s="22">
        <f t="shared" si="2"/>
        <v>44371942.067100003</v>
      </c>
      <c r="J17" s="21">
        <f t="shared" si="1"/>
        <v>44371942.067100003</v>
      </c>
      <c r="K17" s="21">
        <v>1912690668.1452</v>
      </c>
      <c r="L17" s="29">
        <f t="shared" si="0"/>
        <v>5035094521.9918003</v>
      </c>
    </row>
    <row r="18" spans="1:12">
      <c r="A18" s="19">
        <v>13</v>
      </c>
      <c r="B18" s="20" t="s">
        <v>103</v>
      </c>
      <c r="C18" s="21">
        <v>1281264468.8864999</v>
      </c>
      <c r="D18" s="21">
        <v>0</v>
      </c>
      <c r="E18" s="21">
        <v>117337679.06999999</v>
      </c>
      <c r="F18" s="21">
        <v>950259926.7385</v>
      </c>
      <c r="G18" s="21">
        <v>77924077.931199998</v>
      </c>
      <c r="H18" s="22">
        <v>70465862.238800004</v>
      </c>
      <c r="I18" s="22">
        <v>0</v>
      </c>
      <c r="J18" s="21">
        <f t="shared" si="1"/>
        <v>70465862.238800004</v>
      </c>
      <c r="K18" s="21">
        <v>1542490827.2678001</v>
      </c>
      <c r="L18" s="29">
        <f t="shared" si="0"/>
        <v>4039742842.1328001</v>
      </c>
    </row>
    <row r="19" spans="1:12">
      <c r="A19" s="19">
        <v>14</v>
      </c>
      <c r="B19" s="20" t="s">
        <v>104</v>
      </c>
      <c r="C19" s="21">
        <v>1639451253.5480001</v>
      </c>
      <c r="D19" s="21">
        <v>0</v>
      </c>
      <c r="E19" s="21">
        <v>150140279.16999999</v>
      </c>
      <c r="F19" s="21">
        <v>1215911988.4447999</v>
      </c>
      <c r="G19" s="21">
        <v>101868112.234</v>
      </c>
      <c r="H19" s="22">
        <v>90165105.639799997</v>
      </c>
      <c r="I19" s="22">
        <v>0</v>
      </c>
      <c r="J19" s="21">
        <f t="shared" si="1"/>
        <v>90165105.639799997</v>
      </c>
      <c r="K19" s="21">
        <v>1786502550.3203001</v>
      </c>
      <c r="L19" s="29">
        <f t="shared" si="0"/>
        <v>4984039289.3569002</v>
      </c>
    </row>
    <row r="20" spans="1:12">
      <c r="A20" s="19">
        <v>15</v>
      </c>
      <c r="B20" s="20" t="s">
        <v>105</v>
      </c>
      <c r="C20" s="21">
        <v>1123353143.9674001</v>
      </c>
      <c r="D20" s="21">
        <v>0</v>
      </c>
      <c r="E20" s="21">
        <v>102876224.15000001</v>
      </c>
      <c r="F20" s="21">
        <v>833143743.70780003</v>
      </c>
      <c r="G20" s="21">
        <v>59597513.8957</v>
      </c>
      <c r="H20" s="22">
        <v>61781193.350400001</v>
      </c>
      <c r="I20" s="22">
        <v>0</v>
      </c>
      <c r="J20" s="21">
        <f t="shared" si="1"/>
        <v>61781193.350400001</v>
      </c>
      <c r="K20" s="21">
        <v>1255705233.9096999</v>
      </c>
      <c r="L20" s="29">
        <f t="shared" si="0"/>
        <v>3436457052.9809999</v>
      </c>
    </row>
    <row r="21" spans="1:12">
      <c r="A21" s="19">
        <v>16</v>
      </c>
      <c r="B21" s="20" t="s">
        <v>106</v>
      </c>
      <c r="C21" s="21">
        <v>2197229372.6402998</v>
      </c>
      <c r="D21" s="21">
        <v>0</v>
      </c>
      <c r="E21" s="21">
        <v>201221372.50999999</v>
      </c>
      <c r="F21" s="21">
        <v>1629592541.8789999</v>
      </c>
      <c r="G21" s="21">
        <v>135761451.3714</v>
      </c>
      <c r="H21" s="22">
        <v>120841298.6155</v>
      </c>
      <c r="I21" s="22">
        <f t="shared" si="2"/>
        <v>60420649.307750002</v>
      </c>
      <c r="J21" s="21">
        <f t="shared" si="1"/>
        <v>60420649.307750002</v>
      </c>
      <c r="K21" s="21">
        <v>2481289633.1094999</v>
      </c>
      <c r="L21" s="29">
        <f t="shared" si="0"/>
        <v>6705515020.8179493</v>
      </c>
    </row>
    <row r="22" spans="1:12">
      <c r="A22" s="19">
        <v>17</v>
      </c>
      <c r="B22" s="20" t="s">
        <v>107</v>
      </c>
      <c r="C22" s="21">
        <v>2308396332.0998998</v>
      </c>
      <c r="D22" s="21">
        <v>0</v>
      </c>
      <c r="E22" s="21">
        <v>211401997.46000001</v>
      </c>
      <c r="F22" s="21">
        <v>1712040396.5706999</v>
      </c>
      <c r="G22" s="21">
        <v>124835123.37540001</v>
      </c>
      <c r="H22" s="22">
        <v>126955161.77949999</v>
      </c>
      <c r="I22" s="22">
        <v>0</v>
      </c>
      <c r="J22" s="21">
        <f t="shared" si="1"/>
        <v>126955161.77949999</v>
      </c>
      <c r="K22" s="21">
        <v>2643007759.6327</v>
      </c>
      <c r="L22" s="29">
        <f t="shared" si="0"/>
        <v>7126636770.9181995</v>
      </c>
    </row>
    <row r="23" spans="1:12">
      <c r="A23" s="19">
        <v>18</v>
      </c>
      <c r="B23" s="20" t="s">
        <v>108</v>
      </c>
      <c r="C23" s="21">
        <v>2596010257.5794001</v>
      </c>
      <c r="D23" s="21">
        <v>0</v>
      </c>
      <c r="E23" s="21">
        <v>237741563.80000001</v>
      </c>
      <c r="F23" s="21">
        <v>1925351539.1119001</v>
      </c>
      <c r="G23" s="21">
        <v>150369048.69639999</v>
      </c>
      <c r="H23" s="22">
        <v>142773100.81020001</v>
      </c>
      <c r="I23" s="22">
        <v>0</v>
      </c>
      <c r="J23" s="21">
        <f t="shared" si="1"/>
        <v>142773100.81020001</v>
      </c>
      <c r="K23" s="21">
        <v>2766962071.3358002</v>
      </c>
      <c r="L23" s="29">
        <f t="shared" si="0"/>
        <v>7819207581.3337002</v>
      </c>
    </row>
    <row r="24" spans="1:12">
      <c r="A24" s="19">
        <v>19</v>
      </c>
      <c r="B24" s="20" t="s">
        <v>109</v>
      </c>
      <c r="C24" s="21">
        <v>4133070823.0179</v>
      </c>
      <c r="D24" s="21">
        <f>-512664445.0399</f>
        <v>-512664445.0399</v>
      </c>
      <c r="E24" s="21">
        <v>378504945.38999999</v>
      </c>
      <c r="F24" s="21">
        <v>3065324663.9229002</v>
      </c>
      <c r="G24" s="21">
        <v>252315835.05149999</v>
      </c>
      <c r="H24" s="22">
        <v>227307012.9682</v>
      </c>
      <c r="I24" s="22">
        <v>0</v>
      </c>
      <c r="J24" s="21">
        <f t="shared" si="1"/>
        <v>227307012.9682</v>
      </c>
      <c r="K24" s="21">
        <v>4976788916.4765997</v>
      </c>
      <c r="L24" s="29">
        <f t="shared" si="0"/>
        <v>12520647751.787201</v>
      </c>
    </row>
    <row r="25" spans="1:12">
      <c r="A25" s="19">
        <v>20</v>
      </c>
      <c r="B25" s="20" t="s">
        <v>110</v>
      </c>
      <c r="C25" s="21">
        <v>3146577168.3456001</v>
      </c>
      <c r="D25" s="21">
        <v>0</v>
      </c>
      <c r="E25" s="21">
        <v>288162257.62</v>
      </c>
      <c r="F25" s="21">
        <v>2333683842.8585</v>
      </c>
      <c r="G25" s="21">
        <v>164444275.4262</v>
      </c>
      <c r="H25" s="22">
        <v>173052698.0661</v>
      </c>
      <c r="I25" s="22">
        <v>0</v>
      </c>
      <c r="J25" s="21">
        <f t="shared" si="1"/>
        <v>173052698.0661</v>
      </c>
      <c r="K25" s="21">
        <v>3285037725.6489</v>
      </c>
      <c r="L25" s="29">
        <f t="shared" si="0"/>
        <v>9390957967.9653015</v>
      </c>
    </row>
    <row r="26" spans="1:12">
      <c r="A26" s="19">
        <v>21</v>
      </c>
      <c r="B26" s="20" t="s">
        <v>111</v>
      </c>
      <c r="C26" s="21">
        <v>1985827944.1006999</v>
      </c>
      <c r="D26" s="21">
        <v>0</v>
      </c>
      <c r="E26" s="21">
        <v>181861315.63999999</v>
      </c>
      <c r="F26" s="21">
        <v>1472805000.4512999</v>
      </c>
      <c r="G26" s="21">
        <v>97576381.493799999</v>
      </c>
      <c r="H26" s="22">
        <v>109214827.8063</v>
      </c>
      <c r="I26" s="22">
        <f t="shared" si="2"/>
        <v>54607413.90315</v>
      </c>
      <c r="J26" s="21">
        <f t="shared" si="1"/>
        <v>54607413.90315</v>
      </c>
      <c r="K26" s="21">
        <v>1963352642.4644001</v>
      </c>
      <c r="L26" s="29">
        <f t="shared" si="0"/>
        <v>5756030698.0533495</v>
      </c>
    </row>
    <row r="27" spans="1:12">
      <c r="A27" s="19">
        <v>22</v>
      </c>
      <c r="B27" s="20" t="s">
        <v>112</v>
      </c>
      <c r="C27" s="21">
        <v>2052498639.1754999</v>
      </c>
      <c r="D27" s="21">
        <v>0</v>
      </c>
      <c r="E27" s="21">
        <v>187966990.78999999</v>
      </c>
      <c r="F27" s="21">
        <v>1522251848.7451999</v>
      </c>
      <c r="G27" s="21">
        <v>102500710.6998</v>
      </c>
      <c r="H27" s="22">
        <v>112881524.3575</v>
      </c>
      <c r="I27" s="22">
        <f t="shared" si="2"/>
        <v>56440762.178750001</v>
      </c>
      <c r="J27" s="21">
        <f t="shared" si="1"/>
        <v>56440762.178750001</v>
      </c>
      <c r="K27" s="21">
        <v>2032329372.3533001</v>
      </c>
      <c r="L27" s="29">
        <f t="shared" si="0"/>
        <v>5953988323.9425507</v>
      </c>
    </row>
    <row r="28" spans="1:12">
      <c r="A28" s="19">
        <v>23</v>
      </c>
      <c r="B28" s="20" t="s">
        <v>113</v>
      </c>
      <c r="C28" s="21">
        <v>1452357776.0228</v>
      </c>
      <c r="D28" s="21">
        <v>0</v>
      </c>
      <c r="E28" s="21">
        <v>133006334.56999999</v>
      </c>
      <c r="F28" s="21">
        <v>1077152631.1357</v>
      </c>
      <c r="G28" s="21">
        <v>84271767.947600007</v>
      </c>
      <c r="H28" s="22">
        <v>79875502.254700005</v>
      </c>
      <c r="I28" s="22">
        <f t="shared" si="2"/>
        <v>39937751.127350003</v>
      </c>
      <c r="J28" s="21">
        <f t="shared" si="1"/>
        <v>39937751.127350003</v>
      </c>
      <c r="K28" s="21">
        <v>1525313345.3326001</v>
      </c>
      <c r="L28" s="29">
        <f t="shared" si="0"/>
        <v>4312039606.1360493</v>
      </c>
    </row>
    <row r="29" spans="1:12">
      <c r="A29" s="19">
        <v>24</v>
      </c>
      <c r="B29" s="20" t="s">
        <v>114</v>
      </c>
      <c r="C29" s="21">
        <v>2474085935.2363</v>
      </c>
      <c r="D29" s="21">
        <v>0</v>
      </c>
      <c r="E29" s="21">
        <v>226575783.94</v>
      </c>
      <c r="F29" s="21">
        <v>1834925401.1589</v>
      </c>
      <c r="G29" s="21">
        <v>410462871.01670003</v>
      </c>
      <c r="H29" s="22">
        <v>136067613.61179999</v>
      </c>
      <c r="I29" s="22">
        <v>0</v>
      </c>
      <c r="J29" s="21">
        <f t="shared" si="1"/>
        <v>136067613.61179999</v>
      </c>
      <c r="K29" s="21">
        <v>11476661640.1572</v>
      </c>
      <c r="L29" s="29">
        <f t="shared" si="0"/>
        <v>16558779245.120899</v>
      </c>
    </row>
    <row r="30" spans="1:12">
      <c r="A30" s="19">
        <v>25</v>
      </c>
      <c r="B30" s="20" t="s">
        <v>115</v>
      </c>
      <c r="C30" s="21">
        <v>1295753456.427</v>
      </c>
      <c r="D30" s="21">
        <v>0</v>
      </c>
      <c r="E30" s="21">
        <v>118664574.66</v>
      </c>
      <c r="F30" s="21">
        <v>961005798.93970001</v>
      </c>
      <c r="G30" s="21">
        <v>65464521.821199998</v>
      </c>
      <c r="H30" s="22">
        <v>71262714.900900006</v>
      </c>
      <c r="I30" s="22">
        <v>0</v>
      </c>
      <c r="J30" s="21">
        <f t="shared" si="1"/>
        <v>71262714.900900006</v>
      </c>
      <c r="K30" s="21">
        <v>1200010136.2995</v>
      </c>
      <c r="L30" s="29">
        <f t="shared" si="0"/>
        <v>3712161203.0482998</v>
      </c>
    </row>
    <row r="31" spans="1:12">
      <c r="A31" s="19">
        <v>26</v>
      </c>
      <c r="B31" s="20" t="s">
        <v>116</v>
      </c>
      <c r="C31" s="21">
        <v>2398339697.1385002</v>
      </c>
      <c r="D31" s="21">
        <v>0</v>
      </c>
      <c r="E31" s="21">
        <v>219638974.25</v>
      </c>
      <c r="F31" s="21">
        <v>1778747604.6048</v>
      </c>
      <c r="G31" s="21">
        <v>123225865.95029999</v>
      </c>
      <c r="H31" s="22">
        <v>131901788.2824</v>
      </c>
      <c r="I31" s="22">
        <f t="shared" si="2"/>
        <v>65950894.141199999</v>
      </c>
      <c r="J31" s="21">
        <f t="shared" si="1"/>
        <v>65950894.141199999</v>
      </c>
      <c r="K31" s="21">
        <v>2478456457.7845001</v>
      </c>
      <c r="L31" s="29">
        <f t="shared" si="0"/>
        <v>7064359493.8693008</v>
      </c>
    </row>
    <row r="32" spans="1:12">
      <c r="A32" s="19">
        <v>27</v>
      </c>
      <c r="B32" s="20" t="s">
        <v>117</v>
      </c>
      <c r="C32" s="21">
        <v>1710966868.4159</v>
      </c>
      <c r="D32" s="21">
        <v>0</v>
      </c>
      <c r="E32" s="21">
        <v>156689650.09999999</v>
      </c>
      <c r="F32" s="21">
        <v>1268952109.8215001</v>
      </c>
      <c r="G32" s="21">
        <v>132165818.1602</v>
      </c>
      <c r="H32" s="22">
        <v>94098258.847000003</v>
      </c>
      <c r="I32" s="22">
        <v>0</v>
      </c>
      <c r="J32" s="21">
        <f t="shared" si="1"/>
        <v>94098258.847000003</v>
      </c>
      <c r="K32" s="21">
        <v>2121295037.8975999</v>
      </c>
      <c r="L32" s="29">
        <f t="shared" si="0"/>
        <v>5484167743.2421999</v>
      </c>
    </row>
    <row r="33" spans="1:12">
      <c r="A33" s="19">
        <v>28</v>
      </c>
      <c r="B33" s="20" t="s">
        <v>118</v>
      </c>
      <c r="C33" s="21">
        <v>1634081585.5846</v>
      </c>
      <c r="D33" s="21">
        <v>0</v>
      </c>
      <c r="E33" s="21">
        <v>149648527.16</v>
      </c>
      <c r="F33" s="21">
        <v>1211929531.7320001</v>
      </c>
      <c r="G33" s="21">
        <v>101616621.3953</v>
      </c>
      <c r="H33" s="22">
        <v>89869789.329500005</v>
      </c>
      <c r="I33" s="22">
        <f t="shared" si="2"/>
        <v>44934894.664750002</v>
      </c>
      <c r="J33" s="21">
        <f t="shared" si="1"/>
        <v>44934894.664750002</v>
      </c>
      <c r="K33" s="21">
        <v>1931162828.2683001</v>
      </c>
      <c r="L33" s="29">
        <f t="shared" si="0"/>
        <v>5073373988.8049507</v>
      </c>
    </row>
    <row r="34" spans="1:12">
      <c r="A34" s="19">
        <v>29</v>
      </c>
      <c r="B34" s="20" t="s">
        <v>119</v>
      </c>
      <c r="C34" s="21">
        <v>2213404822.5146999</v>
      </c>
      <c r="D34" s="21">
        <v>0</v>
      </c>
      <c r="E34" s="21">
        <v>202702713.63</v>
      </c>
      <c r="F34" s="21">
        <v>1641589192.2086</v>
      </c>
      <c r="G34" s="21">
        <v>137709029.16530001</v>
      </c>
      <c r="H34" s="22">
        <v>121730901.85169999</v>
      </c>
      <c r="I34" s="22">
        <v>0</v>
      </c>
      <c r="J34" s="21">
        <f t="shared" si="1"/>
        <v>121730901.85169999</v>
      </c>
      <c r="K34" s="21">
        <v>2595340253.7944002</v>
      </c>
      <c r="L34" s="29">
        <f t="shared" si="0"/>
        <v>6912476913.1647005</v>
      </c>
    </row>
    <row r="35" spans="1:12">
      <c r="A35" s="19">
        <v>30</v>
      </c>
      <c r="B35" s="20" t="s">
        <v>120</v>
      </c>
      <c r="C35" s="21">
        <v>2792037484.1676998</v>
      </c>
      <c r="D35" s="21">
        <v>0</v>
      </c>
      <c r="E35" s="21">
        <v>255693657.5</v>
      </c>
      <c r="F35" s="21">
        <v>2070736682.0702</v>
      </c>
      <c r="G35" s="21">
        <v>191632255.5706</v>
      </c>
      <c r="H35" s="22">
        <v>153554034.71700001</v>
      </c>
      <c r="I35" s="22">
        <v>0</v>
      </c>
      <c r="J35" s="21">
        <f t="shared" si="1"/>
        <v>153554034.71700001</v>
      </c>
      <c r="K35" s="21">
        <v>4341905395.5682001</v>
      </c>
      <c r="L35" s="29">
        <f t="shared" si="0"/>
        <v>9805559509.5937004</v>
      </c>
    </row>
    <row r="36" spans="1:12">
      <c r="A36" s="19">
        <v>31</v>
      </c>
      <c r="B36" s="20" t="s">
        <v>121</v>
      </c>
      <c r="C36" s="21">
        <v>1750233408.7832</v>
      </c>
      <c r="D36" s="21">
        <v>0</v>
      </c>
      <c r="E36" s="21">
        <v>160285663.90000001</v>
      </c>
      <c r="F36" s="21">
        <v>1298074450.04</v>
      </c>
      <c r="G36" s="21">
        <v>92688880.345100001</v>
      </c>
      <c r="H36" s="22">
        <v>96257805.684699997</v>
      </c>
      <c r="I36" s="22">
        <f t="shared" si="2"/>
        <v>48128902.842349999</v>
      </c>
      <c r="J36" s="21">
        <f t="shared" si="1"/>
        <v>48128902.842349999</v>
      </c>
      <c r="K36" s="21">
        <v>1758879156.7046001</v>
      </c>
      <c r="L36" s="29">
        <f t="shared" si="0"/>
        <v>5108290462.6152496</v>
      </c>
    </row>
    <row r="37" spans="1:12">
      <c r="A37" s="19">
        <v>32</v>
      </c>
      <c r="B37" s="20" t="s">
        <v>122</v>
      </c>
      <c r="C37" s="21">
        <v>2169511337.7000999</v>
      </c>
      <c r="D37" s="21">
        <v>0</v>
      </c>
      <c r="E37" s="21">
        <v>198682966.13999999</v>
      </c>
      <c r="F37" s="21">
        <v>1609035242.0472</v>
      </c>
      <c r="G37" s="21">
        <v>155583449.13749999</v>
      </c>
      <c r="H37" s="22">
        <v>119316886.37270001</v>
      </c>
      <c r="I37" s="22">
        <f t="shared" si="2"/>
        <v>59658443.186350003</v>
      </c>
      <c r="J37" s="21">
        <f t="shared" si="1"/>
        <v>59658443.186350003</v>
      </c>
      <c r="K37" s="21">
        <v>6008877017.3950996</v>
      </c>
      <c r="L37" s="29">
        <f t="shared" si="0"/>
        <v>10201348455.606249</v>
      </c>
    </row>
    <row r="38" spans="1:12">
      <c r="A38" s="19">
        <v>33</v>
      </c>
      <c r="B38" s="20" t="s">
        <v>123</v>
      </c>
      <c r="C38" s="21">
        <v>2185033705.2087998</v>
      </c>
      <c r="D38" s="21">
        <v>0</v>
      </c>
      <c r="E38" s="21">
        <v>200104498.25</v>
      </c>
      <c r="F38" s="21">
        <v>1620547528.6752999</v>
      </c>
      <c r="G38" s="21">
        <v>109970890.6436</v>
      </c>
      <c r="H38" s="22">
        <v>120170571.96619999</v>
      </c>
      <c r="I38" s="22">
        <v>0</v>
      </c>
      <c r="J38" s="21">
        <f t="shared" si="1"/>
        <v>120170571.96619999</v>
      </c>
      <c r="K38" s="21">
        <v>2176138275.5299001</v>
      </c>
      <c r="L38" s="29">
        <f t="shared" si="0"/>
        <v>6411965470.2737999</v>
      </c>
    </row>
    <row r="39" spans="1:12">
      <c r="A39" s="19">
        <v>34</v>
      </c>
      <c r="B39" s="20" t="s">
        <v>124</v>
      </c>
      <c r="C39" s="21">
        <v>1637690072.2184999</v>
      </c>
      <c r="D39" s="21">
        <v>0</v>
      </c>
      <c r="E39" s="21">
        <v>149978990.90000001</v>
      </c>
      <c r="F39" s="21">
        <v>1214605794.3831999</v>
      </c>
      <c r="G39" s="21">
        <v>74129712.092600003</v>
      </c>
      <c r="H39" s="22">
        <v>90068245.727799997</v>
      </c>
      <c r="I39" s="22">
        <v>0</v>
      </c>
      <c r="J39" s="21">
        <f t="shared" si="1"/>
        <v>90068245.727799997</v>
      </c>
      <c r="K39" s="21">
        <v>1477988247.6077001</v>
      </c>
      <c r="L39" s="29">
        <f t="shared" si="0"/>
        <v>4644461062.9298</v>
      </c>
    </row>
    <row r="40" spans="1:12">
      <c r="A40" s="19">
        <v>35</v>
      </c>
      <c r="B40" s="20" t="s">
        <v>125</v>
      </c>
      <c r="C40" s="21">
        <v>1646553844.7421999</v>
      </c>
      <c r="D40" s="21">
        <v>0</v>
      </c>
      <c r="E40" s="21">
        <v>150790731.56</v>
      </c>
      <c r="F40" s="21">
        <v>1221179681.3778999</v>
      </c>
      <c r="G40" s="21">
        <v>77237379.148499995</v>
      </c>
      <c r="H40" s="22">
        <v>90555727.733899996</v>
      </c>
      <c r="I40" s="22">
        <v>0</v>
      </c>
      <c r="J40" s="21">
        <f t="shared" si="1"/>
        <v>90555727.733899996</v>
      </c>
      <c r="K40" s="21">
        <v>1594345693.8670001</v>
      </c>
      <c r="L40" s="29">
        <f t="shared" si="0"/>
        <v>4780663058.4294996</v>
      </c>
    </row>
    <row r="41" spans="1:12">
      <c r="A41" s="19">
        <v>36</v>
      </c>
      <c r="B41" s="20" t="s">
        <v>126</v>
      </c>
      <c r="C41" s="21">
        <v>1487771467.7811999</v>
      </c>
      <c r="D41" s="21">
        <v>0</v>
      </c>
      <c r="E41" s="21">
        <v>136249506.06</v>
      </c>
      <c r="F41" s="21">
        <v>1103417475.7117</v>
      </c>
      <c r="G41" s="21">
        <v>76407276.649000004</v>
      </c>
      <c r="H41" s="22">
        <v>81823153.484799996</v>
      </c>
      <c r="I41" s="22">
        <v>0</v>
      </c>
      <c r="J41" s="21">
        <f t="shared" si="1"/>
        <v>81823153.484799996</v>
      </c>
      <c r="K41" s="21">
        <v>1527751480.2491</v>
      </c>
      <c r="L41" s="29">
        <f t="shared" si="0"/>
        <v>4413420359.9357996</v>
      </c>
    </row>
    <row r="42" spans="1:12">
      <c r="A42" s="19">
        <v>37</v>
      </c>
      <c r="B42" s="20" t="s">
        <v>935</v>
      </c>
      <c r="C42" s="21">
        <v>657102956.03050005</v>
      </c>
      <c r="D42" s="21">
        <v>0</v>
      </c>
      <c r="E42" s="21">
        <v>60177221.520000003</v>
      </c>
      <c r="F42" s="21">
        <v>487345604.29970002</v>
      </c>
      <c r="G42" s="21">
        <v>88432067.645400003</v>
      </c>
      <c r="H42" s="22">
        <v>36138773.460000001</v>
      </c>
      <c r="I42" s="22">
        <v>0</v>
      </c>
      <c r="J42" s="21">
        <f t="shared" si="1"/>
        <v>36138773.460000001</v>
      </c>
      <c r="K42" s="21">
        <v>3667529955.7509999</v>
      </c>
      <c r="L42" s="29">
        <f t="shared" si="0"/>
        <v>4996726578.7066002</v>
      </c>
    </row>
    <row r="43" spans="1:12">
      <c r="A43" s="23"/>
      <c r="B43" s="23"/>
      <c r="C43" s="14">
        <f t="shared" ref="C43:L43" si="3">SUM(C6:C42)</f>
        <v>72319566454.124619</v>
      </c>
      <c r="D43" s="14">
        <f t="shared" si="3"/>
        <v>-525204628.53720003</v>
      </c>
      <c r="E43" s="14">
        <f t="shared" si="3"/>
        <v>6622996489.3200016</v>
      </c>
      <c r="F43" s="14">
        <f t="shared" si="3"/>
        <v>53636378428.709312</v>
      </c>
      <c r="G43" s="14">
        <f t="shared" si="3"/>
        <v>4493793431.5255995</v>
      </c>
      <c r="H43" s="14">
        <f t="shared" si="3"/>
        <v>3977368241.182301</v>
      </c>
      <c r="I43" s="14">
        <f t="shared" si="3"/>
        <v>777178708.13379991</v>
      </c>
      <c r="J43" s="14">
        <f t="shared" si="3"/>
        <v>3200189533.0485001</v>
      </c>
      <c r="K43" s="14">
        <f t="shared" si="3"/>
        <v>95181455868.299927</v>
      </c>
      <c r="L43" s="14">
        <f t="shared" si="3"/>
        <v>234929175576.49072</v>
      </c>
    </row>
    <row r="45" spans="1:12">
      <c r="I45" s="24"/>
      <c r="K45" s="31">
        <f>K43+H43+G43+F43+E43+C43</f>
        <v>236231558913.16174</v>
      </c>
      <c r="L45" s="31">
        <f>L43-D43+I43</f>
        <v>236231558913.16171</v>
      </c>
    </row>
    <row r="46" spans="1:12">
      <c r="C46" s="24"/>
      <c r="D46" s="25"/>
      <c r="L46" s="31">
        <f>K45-L45</f>
        <v>0</v>
      </c>
    </row>
  </sheetData>
  <mergeCells count="3">
    <mergeCell ref="A1:L1"/>
    <mergeCell ref="A2:L2"/>
    <mergeCell ref="A3:L3"/>
  </mergeCells>
  <pageMargins left="0.70833333333333304" right="0.70833333333333304" top="0.74791666666666701" bottom="0.74791666666666701" header="0.31458333333333299" footer="0.31458333333333299"/>
  <pageSetup paperSize="9" scale="4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2"/>
  <sheetViews>
    <sheetView topLeftCell="A42" workbookViewId="0">
      <selection activeCell="A57" sqref="A57"/>
    </sheetView>
  </sheetViews>
  <sheetFormatPr defaultColWidth="8.88671875" defaultRowHeight="18"/>
  <cols>
    <col min="1" max="1" width="8.88671875" style="1"/>
    <col min="2" max="2" width="20.109375" style="1" customWidth="1"/>
    <col min="3" max="3" width="26.33203125" style="1" customWidth="1"/>
    <col min="4" max="4" width="28.6640625" style="1" customWidth="1"/>
    <col min="5" max="5" width="27" style="1" customWidth="1"/>
    <col min="6" max="6" width="24.88671875" style="1" customWidth="1"/>
    <col min="7" max="16384" width="8.88671875" style="1"/>
  </cols>
  <sheetData>
    <row r="1" spans="1:6">
      <c r="A1" s="178" t="s">
        <v>128</v>
      </c>
      <c r="B1" s="179"/>
      <c r="C1" s="179"/>
      <c r="D1" s="179"/>
      <c r="E1" s="179"/>
      <c r="F1" s="179"/>
    </row>
    <row r="2" spans="1:6">
      <c r="A2" s="178" t="s">
        <v>68</v>
      </c>
      <c r="B2" s="179"/>
      <c r="C2" s="179"/>
      <c r="D2" s="179"/>
      <c r="E2" s="179"/>
      <c r="F2" s="179"/>
    </row>
    <row r="3" spans="1:6" ht="45.75" customHeight="1">
      <c r="A3" s="180" t="s">
        <v>955</v>
      </c>
      <c r="B3" s="181"/>
      <c r="C3" s="181"/>
      <c r="D3" s="181"/>
      <c r="E3" s="181"/>
      <c r="F3" s="181"/>
    </row>
    <row r="4" spans="1:6" ht="62.25" customHeight="1">
      <c r="A4" s="2" t="s">
        <v>956</v>
      </c>
      <c r="B4" s="2" t="s">
        <v>130</v>
      </c>
      <c r="C4" s="3" t="s">
        <v>957</v>
      </c>
      <c r="D4" s="4" t="s">
        <v>958</v>
      </c>
      <c r="E4" s="4" t="s">
        <v>959</v>
      </c>
      <c r="F4" s="5" t="s">
        <v>28</v>
      </c>
    </row>
    <row r="5" spans="1:6">
      <c r="A5" s="6"/>
      <c r="B5" s="6"/>
      <c r="C5" s="127" t="s">
        <v>29</v>
      </c>
      <c r="D5" s="127" t="s">
        <v>29</v>
      </c>
      <c r="E5" s="127" t="s">
        <v>29</v>
      </c>
      <c r="F5" s="127" t="s">
        <v>29</v>
      </c>
    </row>
    <row r="6" spans="1:6">
      <c r="A6" s="8">
        <v>1</v>
      </c>
      <c r="B6" s="9" t="s">
        <v>91</v>
      </c>
      <c r="C6" s="10">
        <v>64289206.802199997</v>
      </c>
      <c r="D6" s="10">
        <v>5887579.4199999999</v>
      </c>
      <c r="E6" s="10">
        <v>47680598.681699999</v>
      </c>
      <c r="F6" s="11">
        <f>SUM(C6:E6)</f>
        <v>117857384.9039</v>
      </c>
    </row>
    <row r="7" spans="1:6">
      <c r="A7" s="8">
        <v>2</v>
      </c>
      <c r="B7" s="9" t="s">
        <v>92</v>
      </c>
      <c r="C7" s="10">
        <v>68392660.4551</v>
      </c>
      <c r="D7" s="10">
        <v>6263372.0300000003</v>
      </c>
      <c r="E7" s="10">
        <v>50723957.537</v>
      </c>
      <c r="F7" s="11">
        <f t="shared" ref="F7:F41" si="0">SUM(C7:E7)</f>
        <v>125379990.0221</v>
      </c>
    </row>
    <row r="8" spans="1:6">
      <c r="A8" s="8">
        <v>3</v>
      </c>
      <c r="B8" s="9" t="s">
        <v>93</v>
      </c>
      <c r="C8" s="10">
        <v>69028228.073799998</v>
      </c>
      <c r="D8" s="10">
        <v>6321577.0599999996</v>
      </c>
      <c r="E8" s="10">
        <v>51195331.288000003</v>
      </c>
      <c r="F8" s="11">
        <f t="shared" si="0"/>
        <v>126545136.4218</v>
      </c>
    </row>
    <row r="9" spans="1:6">
      <c r="A9" s="8">
        <v>4</v>
      </c>
      <c r="B9" s="9" t="s">
        <v>94</v>
      </c>
      <c r="C9" s="10">
        <v>68264534.857500002</v>
      </c>
      <c r="D9" s="10">
        <v>6251638.3399999999</v>
      </c>
      <c r="E9" s="10">
        <v>50628932.174400002</v>
      </c>
      <c r="F9" s="11">
        <f t="shared" si="0"/>
        <v>125145105.37190001</v>
      </c>
    </row>
    <row r="10" spans="1:6">
      <c r="A10" s="8">
        <v>5</v>
      </c>
      <c r="B10" s="9" t="s">
        <v>95</v>
      </c>
      <c r="C10" s="10">
        <v>82124522.563800007</v>
      </c>
      <c r="D10" s="10">
        <v>7520930.3799999999</v>
      </c>
      <c r="E10" s="10">
        <v>60908301.673900001</v>
      </c>
      <c r="F10" s="11">
        <f t="shared" si="0"/>
        <v>150553754.61770001</v>
      </c>
    </row>
    <row r="11" spans="1:6">
      <c r="A11" s="8">
        <v>6</v>
      </c>
      <c r="B11" s="9" t="s">
        <v>96</v>
      </c>
      <c r="C11" s="10">
        <v>60748804.259800002</v>
      </c>
      <c r="D11" s="10">
        <v>5563350.79</v>
      </c>
      <c r="E11" s="10">
        <v>45054831.135200001</v>
      </c>
      <c r="F11" s="11">
        <f t="shared" si="0"/>
        <v>111366986.185</v>
      </c>
    </row>
    <row r="12" spans="1:6" ht="20.25" customHeight="1">
      <c r="A12" s="8">
        <v>7</v>
      </c>
      <c r="B12" s="9" t="s">
        <v>97</v>
      </c>
      <c r="C12" s="10">
        <v>76997048.763899997</v>
      </c>
      <c r="D12" s="10">
        <v>7051358.4199999999</v>
      </c>
      <c r="E12" s="10">
        <v>57105470.177500002</v>
      </c>
      <c r="F12" s="11">
        <f t="shared" si="0"/>
        <v>141153877.36140001</v>
      </c>
    </row>
    <row r="13" spans="1:6">
      <c r="A13" s="8">
        <v>8</v>
      </c>
      <c r="B13" s="9" t="s">
        <v>98</v>
      </c>
      <c r="C13" s="10">
        <v>85301695.274200007</v>
      </c>
      <c r="D13" s="10">
        <v>7811894.5700000003</v>
      </c>
      <c r="E13" s="10">
        <v>63264676.942500003</v>
      </c>
      <c r="F13" s="11">
        <f t="shared" si="0"/>
        <v>156378266.78670001</v>
      </c>
    </row>
    <row r="14" spans="1:6">
      <c r="A14" s="8">
        <v>9</v>
      </c>
      <c r="B14" s="9" t="s">
        <v>99</v>
      </c>
      <c r="C14" s="10">
        <v>69040000.242200002</v>
      </c>
      <c r="D14" s="10">
        <v>6322655.1500000004</v>
      </c>
      <c r="E14" s="10">
        <v>51204062.209899999</v>
      </c>
      <c r="F14" s="11">
        <f t="shared" si="0"/>
        <v>126566717.60210001</v>
      </c>
    </row>
    <row r="15" spans="1:6">
      <c r="A15" s="8">
        <v>10</v>
      </c>
      <c r="B15" s="9" t="s">
        <v>100</v>
      </c>
      <c r="C15" s="10">
        <v>69711135.973700002</v>
      </c>
      <c r="D15" s="10">
        <v>6384117.4900000002</v>
      </c>
      <c r="E15" s="10">
        <v>51701815.332999997</v>
      </c>
      <c r="F15" s="11">
        <f t="shared" si="0"/>
        <v>127797068.7967</v>
      </c>
    </row>
    <row r="16" spans="1:6">
      <c r="A16" s="8">
        <v>11</v>
      </c>
      <c r="B16" s="9" t="s">
        <v>101</v>
      </c>
      <c r="C16" s="10">
        <v>61423303.088500001</v>
      </c>
      <c r="D16" s="10">
        <v>5625121.1200000001</v>
      </c>
      <c r="E16" s="10">
        <v>45555078.526199996</v>
      </c>
      <c r="F16" s="11">
        <f t="shared" si="0"/>
        <v>112603502.73469999</v>
      </c>
    </row>
    <row r="17" spans="1:6">
      <c r="A17" s="8">
        <v>12</v>
      </c>
      <c r="B17" s="9" t="s">
        <v>102</v>
      </c>
      <c r="C17" s="10">
        <v>64197196.004100002</v>
      </c>
      <c r="D17" s="10">
        <v>5879153.1100000003</v>
      </c>
      <c r="E17" s="10">
        <v>47612358.145499997</v>
      </c>
      <c r="F17" s="11">
        <f t="shared" si="0"/>
        <v>117688707.25960001</v>
      </c>
    </row>
    <row r="18" spans="1:6">
      <c r="A18" s="8">
        <v>13</v>
      </c>
      <c r="B18" s="9" t="s">
        <v>103</v>
      </c>
      <c r="C18" s="10">
        <v>61388642.276600003</v>
      </c>
      <c r="D18" s="10">
        <v>5621946.9000000004</v>
      </c>
      <c r="E18" s="10">
        <v>45529372.060900003</v>
      </c>
      <c r="F18" s="11">
        <f t="shared" si="0"/>
        <v>112539961.23750001</v>
      </c>
    </row>
    <row r="19" spans="1:6">
      <c r="A19" s="8">
        <v>14</v>
      </c>
      <c r="B19" s="9" t="s">
        <v>104</v>
      </c>
      <c r="C19" s="10">
        <v>69045958.860400006</v>
      </c>
      <c r="D19" s="10">
        <v>6323200.8399999999</v>
      </c>
      <c r="E19" s="10">
        <v>51208481.4661</v>
      </c>
      <c r="F19" s="11">
        <f t="shared" si="0"/>
        <v>126577641.1665</v>
      </c>
    </row>
    <row r="20" spans="1:6">
      <c r="A20" s="8">
        <v>15</v>
      </c>
      <c r="B20" s="9" t="s">
        <v>105</v>
      </c>
      <c r="C20" s="10">
        <v>64669123.505800001</v>
      </c>
      <c r="D20" s="10">
        <v>5922372.0300000003</v>
      </c>
      <c r="E20" s="10">
        <v>47962366.909500003</v>
      </c>
      <c r="F20" s="11">
        <f t="shared" si="0"/>
        <v>118553862.4453</v>
      </c>
    </row>
    <row r="21" spans="1:6">
      <c r="A21" s="8">
        <v>16</v>
      </c>
      <c r="B21" s="9" t="s">
        <v>106</v>
      </c>
      <c r="C21" s="10">
        <v>71383355.893099993</v>
      </c>
      <c r="D21" s="10">
        <v>6537258.71</v>
      </c>
      <c r="E21" s="10">
        <v>52942030.461599998</v>
      </c>
      <c r="F21" s="11">
        <f t="shared" si="0"/>
        <v>130862645.06469998</v>
      </c>
    </row>
    <row r="22" spans="1:6">
      <c r="A22" s="8">
        <v>17</v>
      </c>
      <c r="B22" s="9" t="s">
        <v>107</v>
      </c>
      <c r="C22" s="10">
        <v>76779421.0836</v>
      </c>
      <c r="D22" s="10">
        <v>7031428.1600000001</v>
      </c>
      <c r="E22" s="10">
        <v>56944064.8873</v>
      </c>
      <c r="F22" s="11">
        <f t="shared" si="0"/>
        <v>140754914.1309</v>
      </c>
    </row>
    <row r="23" spans="1:6">
      <c r="A23" s="8">
        <v>18</v>
      </c>
      <c r="B23" s="9" t="s">
        <v>108</v>
      </c>
      <c r="C23" s="10">
        <v>89956022.047800004</v>
      </c>
      <c r="D23" s="10">
        <v>8238135.9199999999</v>
      </c>
      <c r="E23" s="10">
        <v>66716595.204800002</v>
      </c>
      <c r="F23" s="11">
        <f t="shared" si="0"/>
        <v>164910753.1726</v>
      </c>
    </row>
    <row r="24" spans="1:6">
      <c r="A24" s="8">
        <v>19</v>
      </c>
      <c r="B24" s="9" t="s">
        <v>109</v>
      </c>
      <c r="C24" s="10">
        <v>108901779.4818</v>
      </c>
      <c r="D24" s="10">
        <v>9973180.6799999997</v>
      </c>
      <c r="E24" s="10">
        <v>80767866.045699999</v>
      </c>
      <c r="F24" s="11">
        <f t="shared" si="0"/>
        <v>199642826.20749998</v>
      </c>
    </row>
    <row r="25" spans="1:6">
      <c r="A25" s="8">
        <v>20</v>
      </c>
      <c r="B25" s="9" t="s">
        <v>110</v>
      </c>
      <c r="C25" s="10">
        <v>84395779.758900002</v>
      </c>
      <c r="D25" s="10">
        <v>7728931.1900000004</v>
      </c>
      <c r="E25" s="10">
        <v>62592797.535599999</v>
      </c>
      <c r="F25" s="11">
        <f t="shared" si="0"/>
        <v>154717508.48449999</v>
      </c>
    </row>
    <row r="26" spans="1:6">
      <c r="A26" s="8">
        <v>21</v>
      </c>
      <c r="B26" s="9" t="s">
        <v>111</v>
      </c>
      <c r="C26" s="10">
        <v>72496395.867699996</v>
      </c>
      <c r="D26" s="10">
        <v>6639190.46</v>
      </c>
      <c r="E26" s="10">
        <v>53767525.3618</v>
      </c>
      <c r="F26" s="11">
        <f t="shared" si="0"/>
        <v>132903111.68949999</v>
      </c>
    </row>
    <row r="27" spans="1:6">
      <c r="A27" s="8">
        <v>22</v>
      </c>
      <c r="B27" s="9" t="s">
        <v>112</v>
      </c>
      <c r="C27" s="10">
        <v>75881840.507100001</v>
      </c>
      <c r="D27" s="10">
        <v>6949228.0999999996</v>
      </c>
      <c r="E27" s="10">
        <v>56278367.153899997</v>
      </c>
      <c r="F27" s="11">
        <f t="shared" si="0"/>
        <v>139109435.76099998</v>
      </c>
    </row>
    <row r="28" spans="1:6">
      <c r="A28" s="8">
        <v>23</v>
      </c>
      <c r="B28" s="9" t="s">
        <v>113</v>
      </c>
      <c r="C28" s="10">
        <v>61114947.984399997</v>
      </c>
      <c r="D28" s="10">
        <v>5596882.0899999999</v>
      </c>
      <c r="E28" s="10">
        <v>45326384.524400003</v>
      </c>
      <c r="F28" s="11">
        <f t="shared" si="0"/>
        <v>112038214.5988</v>
      </c>
    </row>
    <row r="29" spans="1:6">
      <c r="A29" s="8">
        <v>24</v>
      </c>
      <c r="B29" s="9" t="s">
        <v>114</v>
      </c>
      <c r="C29" s="10">
        <v>91974617.548800007</v>
      </c>
      <c r="D29" s="10">
        <v>8422998.0800000001</v>
      </c>
      <c r="E29" s="10">
        <v>68213702.523000002</v>
      </c>
      <c r="F29" s="11">
        <f t="shared" si="0"/>
        <v>168611318.15180001</v>
      </c>
    </row>
    <row r="30" spans="1:6">
      <c r="A30" s="8">
        <v>25</v>
      </c>
      <c r="B30" s="9" t="s">
        <v>115</v>
      </c>
      <c r="C30" s="10">
        <v>63315217.432899997</v>
      </c>
      <c r="D30" s="10">
        <v>5798381.8700000001</v>
      </c>
      <c r="E30" s="10">
        <v>46958231.762800001</v>
      </c>
      <c r="F30" s="11">
        <f t="shared" si="0"/>
        <v>116071831.06569999</v>
      </c>
    </row>
    <row r="31" spans="1:6">
      <c r="A31" s="8">
        <v>26</v>
      </c>
      <c r="B31" s="9" t="s">
        <v>116</v>
      </c>
      <c r="C31" s="10">
        <v>81325577.744800001</v>
      </c>
      <c r="D31" s="10">
        <v>7447763.3399999999</v>
      </c>
      <c r="E31" s="10">
        <v>60315757.93</v>
      </c>
      <c r="F31" s="11">
        <f t="shared" si="0"/>
        <v>149089099.01480001</v>
      </c>
    </row>
    <row r="32" spans="1:6">
      <c r="A32" s="8">
        <v>27</v>
      </c>
      <c r="B32" s="9" t="s">
        <v>117</v>
      </c>
      <c r="C32" s="10">
        <v>63785459.664499998</v>
      </c>
      <c r="D32" s="10">
        <v>5841446.46</v>
      </c>
      <c r="E32" s="10">
        <v>47306990.6329</v>
      </c>
      <c r="F32" s="11">
        <f t="shared" si="0"/>
        <v>116933896.75739999</v>
      </c>
    </row>
    <row r="33" spans="1:6">
      <c r="A33" s="8">
        <v>28</v>
      </c>
      <c r="B33" s="9" t="s">
        <v>118</v>
      </c>
      <c r="C33" s="10">
        <v>63911825.803599998</v>
      </c>
      <c r="D33" s="10">
        <v>5853019.0199999996</v>
      </c>
      <c r="E33" s="10">
        <v>47400711.079300001</v>
      </c>
      <c r="F33" s="11">
        <f t="shared" si="0"/>
        <v>117165555.9029</v>
      </c>
    </row>
    <row r="34" spans="1:6">
      <c r="A34" s="8">
        <v>29</v>
      </c>
      <c r="B34" s="9" t="s">
        <v>119</v>
      </c>
      <c r="C34" s="10">
        <v>62616145.403700002</v>
      </c>
      <c r="D34" s="10">
        <v>5734361.1399999997</v>
      </c>
      <c r="E34" s="10">
        <v>46439759.463100001</v>
      </c>
      <c r="F34" s="11">
        <f t="shared" si="0"/>
        <v>114790266.0068</v>
      </c>
    </row>
    <row r="35" spans="1:6">
      <c r="A35" s="8">
        <v>30</v>
      </c>
      <c r="B35" s="9" t="s">
        <v>120</v>
      </c>
      <c r="C35" s="10">
        <v>77005556.020899996</v>
      </c>
      <c r="D35" s="10">
        <v>7052137.5099999998</v>
      </c>
      <c r="E35" s="10">
        <v>57111779.651799999</v>
      </c>
      <c r="F35" s="11">
        <f t="shared" si="0"/>
        <v>141169473.18270001</v>
      </c>
    </row>
    <row r="36" spans="1:6">
      <c r="A36" s="8">
        <v>31</v>
      </c>
      <c r="B36" s="9" t="s">
        <v>121</v>
      </c>
      <c r="C36" s="10">
        <v>71694710.287799999</v>
      </c>
      <c r="D36" s="10">
        <v>6565772.4199999999</v>
      </c>
      <c r="E36" s="10">
        <v>53172948.910999998</v>
      </c>
      <c r="F36" s="11">
        <f t="shared" si="0"/>
        <v>131433431.6188</v>
      </c>
    </row>
    <row r="37" spans="1:6">
      <c r="A37" s="8">
        <v>32</v>
      </c>
      <c r="B37" s="9" t="s">
        <v>122</v>
      </c>
      <c r="C37" s="10">
        <v>74043671.083100006</v>
      </c>
      <c r="D37" s="10">
        <v>6780889.29</v>
      </c>
      <c r="E37" s="10">
        <v>54915074.262500003</v>
      </c>
      <c r="F37" s="11">
        <f t="shared" si="0"/>
        <v>135739634.63560003</v>
      </c>
    </row>
    <row r="38" spans="1:6">
      <c r="A38" s="8">
        <v>33</v>
      </c>
      <c r="B38" s="9" t="s">
        <v>123</v>
      </c>
      <c r="C38" s="10">
        <v>75665909.961199999</v>
      </c>
      <c r="D38" s="10">
        <v>6929453.2699999996</v>
      </c>
      <c r="E38" s="10">
        <v>56118220.5568</v>
      </c>
      <c r="F38" s="11">
        <f t="shared" si="0"/>
        <v>138713583.78799999</v>
      </c>
    </row>
    <row r="39" spans="1:6">
      <c r="A39" s="8">
        <v>34</v>
      </c>
      <c r="B39" s="9" t="s">
        <v>124</v>
      </c>
      <c r="C39" s="10">
        <v>66135166.697099999</v>
      </c>
      <c r="D39" s="10">
        <v>6056631.6699999999</v>
      </c>
      <c r="E39" s="10">
        <v>49049669.436999999</v>
      </c>
      <c r="F39" s="11">
        <f t="shared" si="0"/>
        <v>121241467.80410001</v>
      </c>
    </row>
    <row r="40" spans="1:6">
      <c r="A40" s="8">
        <v>35</v>
      </c>
      <c r="B40" s="9" t="s">
        <v>125</v>
      </c>
      <c r="C40" s="10">
        <v>68176867.127100006</v>
      </c>
      <c r="D40" s="10">
        <v>6243609.7699999996</v>
      </c>
      <c r="E40" s="10">
        <v>50563912.7086</v>
      </c>
      <c r="F40" s="11">
        <f t="shared" si="0"/>
        <v>124984389.6057</v>
      </c>
    </row>
    <row r="41" spans="1:6">
      <c r="A41" s="8">
        <v>36</v>
      </c>
      <c r="B41" s="9" t="s">
        <v>126</v>
      </c>
      <c r="C41" s="10">
        <v>68322063.946799994</v>
      </c>
      <c r="D41" s="10">
        <v>6256906.8399999999</v>
      </c>
      <c r="E41" s="10">
        <v>50671599.078199998</v>
      </c>
      <c r="F41" s="11">
        <f t="shared" si="0"/>
        <v>125250569.86499999</v>
      </c>
    </row>
    <row r="42" spans="1:6">
      <c r="A42" s="172" t="s">
        <v>28</v>
      </c>
      <c r="B42" s="174"/>
      <c r="C42" s="14">
        <f>SUM(C6:C41)</f>
        <v>2603504392.3483</v>
      </c>
      <c r="D42" s="14">
        <f>SUM(D6:D41)</f>
        <v>238427873.64000002</v>
      </c>
      <c r="E42" s="14">
        <f t="shared" ref="E42:F42" si="1">SUM(E6:E41)</f>
        <v>1930909623.4333997</v>
      </c>
      <c r="F42" s="14">
        <f t="shared" si="1"/>
        <v>4772841889.4217005</v>
      </c>
    </row>
  </sheetData>
  <mergeCells count="4">
    <mergeCell ref="A1:F1"/>
    <mergeCell ref="A2:F2"/>
    <mergeCell ref="A3:F3"/>
    <mergeCell ref="A42:B42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3"/>
  <sheetViews>
    <sheetView topLeftCell="A23" workbookViewId="0">
      <selection activeCell="F6" sqref="F6:F42"/>
    </sheetView>
  </sheetViews>
  <sheetFormatPr defaultColWidth="8.88671875" defaultRowHeight="18"/>
  <cols>
    <col min="1" max="1" width="8.88671875" style="1"/>
    <col min="2" max="2" width="20.109375" style="1" customWidth="1"/>
    <col min="3" max="3" width="26.33203125" style="1" customWidth="1"/>
    <col min="4" max="4" width="28.6640625" style="1" customWidth="1"/>
    <col min="5" max="5" width="27" style="1" customWidth="1"/>
    <col min="6" max="6" width="24.88671875" style="1" customWidth="1"/>
    <col min="7" max="16384" width="8.88671875" style="1"/>
  </cols>
  <sheetData>
    <row r="1" spans="1:6">
      <c r="A1" s="178" t="s">
        <v>128</v>
      </c>
      <c r="B1" s="179"/>
      <c r="C1" s="179"/>
      <c r="D1" s="179"/>
      <c r="E1" s="179"/>
      <c r="F1" s="179"/>
    </row>
    <row r="2" spans="1:6">
      <c r="A2" s="178" t="s">
        <v>68</v>
      </c>
      <c r="B2" s="179"/>
      <c r="C2" s="179"/>
      <c r="D2" s="179"/>
      <c r="E2" s="179"/>
      <c r="F2" s="179"/>
    </row>
    <row r="3" spans="1:6" ht="45.75" customHeight="1">
      <c r="A3" s="180" t="s">
        <v>960</v>
      </c>
      <c r="B3" s="181"/>
      <c r="C3" s="181"/>
      <c r="D3" s="181"/>
      <c r="E3" s="181"/>
      <c r="F3" s="181"/>
    </row>
    <row r="4" spans="1:6" ht="62.25" customHeight="1">
      <c r="A4" s="2" t="s">
        <v>956</v>
      </c>
      <c r="B4" s="2" t="s">
        <v>130</v>
      </c>
      <c r="C4" s="3" t="s">
        <v>957</v>
      </c>
      <c r="D4" s="4" t="s">
        <v>958</v>
      </c>
      <c r="E4" s="4" t="s">
        <v>959</v>
      </c>
      <c r="F4" s="5" t="s">
        <v>28</v>
      </c>
    </row>
    <row r="5" spans="1:6">
      <c r="A5" s="6"/>
      <c r="B5" s="6"/>
      <c r="C5" s="127" t="s">
        <v>29</v>
      </c>
      <c r="D5" s="127" t="s">
        <v>29</v>
      </c>
      <c r="E5" s="127" t="s">
        <v>29</v>
      </c>
      <c r="F5" s="127" t="s">
        <v>29</v>
      </c>
    </row>
    <row r="6" spans="1:6">
      <c r="A6" s="8">
        <v>1</v>
      </c>
      <c r="B6" s="9" t="s">
        <v>91</v>
      </c>
      <c r="C6" s="10">
        <v>45032314.5634</v>
      </c>
      <c r="D6" s="10">
        <v>4124041.06</v>
      </c>
      <c r="E6" s="10">
        <v>33398572.251800001</v>
      </c>
      <c r="F6" s="11">
        <f>SUM(C6:E6)</f>
        <v>82554927.875200003</v>
      </c>
    </row>
    <row r="7" spans="1:6">
      <c r="A7" s="8">
        <v>2</v>
      </c>
      <c r="B7" s="9" t="s">
        <v>92</v>
      </c>
      <c r="C7" s="10">
        <v>56801801.631200001</v>
      </c>
      <c r="D7" s="10">
        <v>5201885.9000000004</v>
      </c>
      <c r="E7" s="10">
        <v>42127505.419500001</v>
      </c>
      <c r="F7" s="11">
        <f t="shared" ref="F7:F42" si="0">SUM(C7:E7)</f>
        <v>104131192.9507</v>
      </c>
    </row>
    <row r="8" spans="1:6">
      <c r="A8" s="8">
        <v>3</v>
      </c>
      <c r="B8" s="9" t="s">
        <v>93</v>
      </c>
      <c r="C8" s="10">
        <v>75656661.942499995</v>
      </c>
      <c r="D8" s="10">
        <v>6928606.3399999999</v>
      </c>
      <c r="E8" s="10">
        <v>56111361.6906</v>
      </c>
      <c r="F8" s="11">
        <f t="shared" si="0"/>
        <v>138696629.97310001</v>
      </c>
    </row>
    <row r="9" spans="1:6">
      <c r="A9" s="8">
        <v>4</v>
      </c>
      <c r="B9" s="9" t="s">
        <v>94</v>
      </c>
      <c r="C9" s="10">
        <v>57108764.589100003</v>
      </c>
      <c r="D9" s="10">
        <v>5229997.4400000004</v>
      </c>
      <c r="E9" s="10">
        <v>42355166.925099999</v>
      </c>
      <c r="F9" s="11">
        <f t="shared" si="0"/>
        <v>104693928.9542</v>
      </c>
    </row>
    <row r="10" spans="1:6">
      <c r="A10" s="8">
        <v>5</v>
      </c>
      <c r="B10" s="9" t="s">
        <v>95</v>
      </c>
      <c r="C10" s="10">
        <v>64829748.921400003</v>
      </c>
      <c r="D10" s="10">
        <v>5937082.0499999998</v>
      </c>
      <c r="E10" s="10">
        <v>48081496.019199997</v>
      </c>
      <c r="F10" s="11">
        <f t="shared" si="0"/>
        <v>118848326.9906</v>
      </c>
    </row>
    <row r="11" spans="1:6">
      <c r="A11" s="8">
        <v>6</v>
      </c>
      <c r="B11" s="9" t="s">
        <v>96</v>
      </c>
      <c r="C11" s="10">
        <v>26388080.795899998</v>
      </c>
      <c r="D11" s="10">
        <v>2416609.71</v>
      </c>
      <c r="E11" s="10">
        <v>19570928.822700001</v>
      </c>
      <c r="F11" s="11">
        <f t="shared" si="0"/>
        <v>48375619.328600004</v>
      </c>
    </row>
    <row r="12" spans="1:6" ht="20.25" customHeight="1">
      <c r="A12" s="8">
        <v>7</v>
      </c>
      <c r="B12" s="9" t="s">
        <v>97</v>
      </c>
      <c r="C12" s="10">
        <v>70544800.444600001</v>
      </c>
      <c r="D12" s="10">
        <v>6460464.1399999997</v>
      </c>
      <c r="E12" s="10">
        <v>52320109.181199998</v>
      </c>
      <c r="F12" s="11">
        <f t="shared" si="0"/>
        <v>129325373.7658</v>
      </c>
    </row>
    <row r="13" spans="1:6">
      <c r="A13" s="8">
        <v>8</v>
      </c>
      <c r="B13" s="9" t="s">
        <v>98</v>
      </c>
      <c r="C13" s="10">
        <v>76590512.692300007</v>
      </c>
      <c r="D13" s="10">
        <v>7014128.0099999998</v>
      </c>
      <c r="E13" s="10">
        <v>56803959.484499998</v>
      </c>
      <c r="F13" s="11">
        <f t="shared" si="0"/>
        <v>140408600.1868</v>
      </c>
    </row>
    <row r="14" spans="1:6">
      <c r="A14" s="8">
        <v>9</v>
      </c>
      <c r="B14" s="9" t="s">
        <v>99</v>
      </c>
      <c r="C14" s="10">
        <v>49375491.244999997</v>
      </c>
      <c r="D14" s="10">
        <v>4521787.41</v>
      </c>
      <c r="E14" s="10">
        <v>36619723.587499999</v>
      </c>
      <c r="F14" s="11">
        <f t="shared" si="0"/>
        <v>90517002.242500007</v>
      </c>
    </row>
    <row r="15" spans="1:6">
      <c r="A15" s="8">
        <v>10</v>
      </c>
      <c r="B15" s="9" t="s">
        <v>100</v>
      </c>
      <c r="C15" s="10">
        <v>63267610.500399999</v>
      </c>
      <c r="D15" s="10">
        <v>5794022.04</v>
      </c>
      <c r="E15" s="10">
        <v>46922923.704499997</v>
      </c>
      <c r="F15" s="11">
        <f t="shared" si="0"/>
        <v>115984556.24489999</v>
      </c>
    </row>
    <row r="16" spans="1:6">
      <c r="A16" s="8">
        <v>11</v>
      </c>
      <c r="B16" s="9" t="s">
        <v>101</v>
      </c>
      <c r="C16" s="10">
        <v>36524806.302699998</v>
      </c>
      <c r="D16" s="10">
        <v>3344926.91</v>
      </c>
      <c r="E16" s="10">
        <v>27088911.465599999</v>
      </c>
      <c r="F16" s="11">
        <f t="shared" si="0"/>
        <v>66958644.678299993</v>
      </c>
    </row>
    <row r="17" spans="1:6">
      <c r="A17" s="8">
        <v>12</v>
      </c>
      <c r="B17" s="9" t="s">
        <v>102</v>
      </c>
      <c r="C17" s="10">
        <v>48408285.354800001</v>
      </c>
      <c r="D17" s="10">
        <v>4433211.09</v>
      </c>
      <c r="E17" s="10">
        <v>35902387.689400002</v>
      </c>
      <c r="F17" s="11">
        <f t="shared" si="0"/>
        <v>88743884.134200007</v>
      </c>
    </row>
    <row r="18" spans="1:6">
      <c r="A18" s="8">
        <v>13</v>
      </c>
      <c r="B18" s="9" t="s">
        <v>103</v>
      </c>
      <c r="C18" s="10">
        <v>38437934.066699997</v>
      </c>
      <c r="D18" s="10">
        <v>3520130.37</v>
      </c>
      <c r="E18" s="10">
        <v>28507797.802099999</v>
      </c>
      <c r="F18" s="11">
        <f t="shared" si="0"/>
        <v>70465862.238799989</v>
      </c>
    </row>
    <row r="19" spans="1:6">
      <c r="A19" s="8">
        <v>14</v>
      </c>
      <c r="B19" s="9" t="s">
        <v>104</v>
      </c>
      <c r="C19" s="10">
        <v>49183537.606399998</v>
      </c>
      <c r="D19" s="10">
        <v>4504208.38</v>
      </c>
      <c r="E19" s="10">
        <v>36477359.653399996</v>
      </c>
      <c r="F19" s="11">
        <f t="shared" si="0"/>
        <v>90165105.639799997</v>
      </c>
    </row>
    <row r="20" spans="1:6">
      <c r="A20" s="8">
        <v>15</v>
      </c>
      <c r="B20" s="9" t="s">
        <v>105</v>
      </c>
      <c r="C20" s="10">
        <v>33700594.3191</v>
      </c>
      <c r="D20" s="10">
        <v>3086286.72</v>
      </c>
      <c r="E20" s="10">
        <v>24994312.311299998</v>
      </c>
      <c r="F20" s="11">
        <f t="shared" si="0"/>
        <v>61781193.350400001</v>
      </c>
    </row>
    <row r="21" spans="1:6">
      <c r="A21" s="8">
        <v>16</v>
      </c>
      <c r="B21" s="9" t="s">
        <v>106</v>
      </c>
      <c r="C21" s="10">
        <v>65916881.178900003</v>
      </c>
      <c r="D21" s="10">
        <v>6036641.1799999997</v>
      </c>
      <c r="E21" s="10">
        <v>48887776.2566</v>
      </c>
      <c r="F21" s="11">
        <f t="shared" si="0"/>
        <v>120841298.6155</v>
      </c>
    </row>
    <row r="22" spans="1:6">
      <c r="A22" s="8">
        <v>17</v>
      </c>
      <c r="B22" s="9" t="s">
        <v>107</v>
      </c>
      <c r="C22" s="10">
        <v>69251889.962699994</v>
      </c>
      <c r="D22" s="10">
        <v>6342059.9199999999</v>
      </c>
      <c r="E22" s="10">
        <v>51361211.896799996</v>
      </c>
      <c r="F22" s="11">
        <f t="shared" si="0"/>
        <v>126955161.77949999</v>
      </c>
    </row>
    <row r="23" spans="1:6">
      <c r="A23" s="8">
        <v>18</v>
      </c>
      <c r="B23" s="9" t="s">
        <v>108</v>
      </c>
      <c r="C23" s="10">
        <v>77880307.7271</v>
      </c>
      <c r="D23" s="10">
        <v>7132246.9100000001</v>
      </c>
      <c r="E23" s="10">
        <v>57760546.173100002</v>
      </c>
      <c r="F23" s="11">
        <f t="shared" si="0"/>
        <v>142773100.81020001</v>
      </c>
    </row>
    <row r="24" spans="1:6">
      <c r="A24" s="8">
        <v>19</v>
      </c>
      <c r="B24" s="9" t="s">
        <v>109</v>
      </c>
      <c r="C24" s="10">
        <v>123992124.6904</v>
      </c>
      <c r="D24" s="10">
        <v>11355148.359999999</v>
      </c>
      <c r="E24" s="10">
        <v>91959739.917799994</v>
      </c>
      <c r="F24" s="11">
        <f t="shared" si="0"/>
        <v>227307012.96820003</v>
      </c>
    </row>
    <row r="25" spans="1:6">
      <c r="A25" s="8">
        <v>20</v>
      </c>
      <c r="B25" s="9" t="s">
        <v>110</v>
      </c>
      <c r="C25" s="10">
        <v>94397315.050400004</v>
      </c>
      <c r="D25" s="10">
        <v>8644867.7300000004</v>
      </c>
      <c r="E25" s="10">
        <v>70010515.285699993</v>
      </c>
      <c r="F25" s="11">
        <f t="shared" si="0"/>
        <v>173052698.0661</v>
      </c>
    </row>
    <row r="26" spans="1:6">
      <c r="A26" s="8">
        <v>21</v>
      </c>
      <c r="B26" s="9" t="s">
        <v>111</v>
      </c>
      <c r="C26" s="10">
        <v>59574838.322899997</v>
      </c>
      <c r="D26" s="10">
        <v>5455839.4699999997</v>
      </c>
      <c r="E26" s="10">
        <v>44184150.013400003</v>
      </c>
      <c r="F26" s="11">
        <f t="shared" si="0"/>
        <v>109214827.8063</v>
      </c>
    </row>
    <row r="27" spans="1:6">
      <c r="A27" s="8">
        <v>22</v>
      </c>
      <c r="B27" s="9" t="s">
        <v>112</v>
      </c>
      <c r="C27" s="10">
        <v>61574959.175300002</v>
      </c>
      <c r="D27" s="10">
        <v>5639009.7199999997</v>
      </c>
      <c r="E27" s="10">
        <v>45667555.462200001</v>
      </c>
      <c r="F27" s="11">
        <f t="shared" si="0"/>
        <v>112881524.3575</v>
      </c>
    </row>
    <row r="28" spans="1:6">
      <c r="A28" s="8">
        <v>23</v>
      </c>
      <c r="B28" s="9" t="s">
        <v>113</v>
      </c>
      <c r="C28" s="10">
        <v>43570733.280699998</v>
      </c>
      <c r="D28" s="10">
        <v>3990190.04</v>
      </c>
      <c r="E28" s="10">
        <v>32314578.934</v>
      </c>
      <c r="F28" s="11">
        <f t="shared" si="0"/>
        <v>79875502.254700005</v>
      </c>
    </row>
    <row r="29" spans="1:6">
      <c r="A29" s="8">
        <v>24</v>
      </c>
      <c r="B29" s="9" t="s">
        <v>114</v>
      </c>
      <c r="C29" s="10">
        <v>74222578.056899995</v>
      </c>
      <c r="D29" s="10">
        <v>6797273.5199999996</v>
      </c>
      <c r="E29" s="10">
        <v>55047762.034900002</v>
      </c>
      <c r="F29" s="11">
        <f t="shared" si="0"/>
        <v>136067613.61179999</v>
      </c>
    </row>
    <row r="30" spans="1:6">
      <c r="A30" s="8">
        <v>25</v>
      </c>
      <c r="B30" s="9" t="s">
        <v>115</v>
      </c>
      <c r="C30" s="10">
        <v>38872603.6928</v>
      </c>
      <c r="D30" s="10">
        <v>3559937.24</v>
      </c>
      <c r="E30" s="10">
        <v>28830173.9681</v>
      </c>
      <c r="F30" s="11">
        <f t="shared" si="0"/>
        <v>71262714.900900006</v>
      </c>
    </row>
    <row r="31" spans="1:6">
      <c r="A31" s="8">
        <v>26</v>
      </c>
      <c r="B31" s="9" t="s">
        <v>116</v>
      </c>
      <c r="C31" s="10">
        <v>71950190.914199993</v>
      </c>
      <c r="D31" s="10">
        <v>6589169.2300000004</v>
      </c>
      <c r="E31" s="10">
        <v>53362428.1382</v>
      </c>
      <c r="F31" s="11">
        <f t="shared" si="0"/>
        <v>131901788.2824</v>
      </c>
    </row>
    <row r="32" spans="1:6">
      <c r="A32" s="8">
        <v>27</v>
      </c>
      <c r="B32" s="9" t="s">
        <v>117</v>
      </c>
      <c r="C32" s="10">
        <v>51329006.0524</v>
      </c>
      <c r="D32" s="10">
        <v>4700689.5</v>
      </c>
      <c r="E32" s="10">
        <v>38068563.294600002</v>
      </c>
      <c r="F32" s="11">
        <f t="shared" si="0"/>
        <v>94098258.847000003</v>
      </c>
    </row>
    <row r="33" spans="1:6">
      <c r="A33" s="8">
        <v>28</v>
      </c>
      <c r="B33" s="9" t="s">
        <v>118</v>
      </c>
      <c r="C33" s="10">
        <v>49022447.567599997</v>
      </c>
      <c r="D33" s="10">
        <v>4489455.8099999996</v>
      </c>
      <c r="E33" s="10">
        <v>36357885.951899998</v>
      </c>
      <c r="F33" s="11">
        <f t="shared" si="0"/>
        <v>89869789.32949999</v>
      </c>
    </row>
    <row r="34" spans="1:6">
      <c r="A34" s="8">
        <v>29</v>
      </c>
      <c r="B34" s="9" t="s">
        <v>119</v>
      </c>
      <c r="C34" s="10">
        <v>66402144.675300002</v>
      </c>
      <c r="D34" s="10">
        <v>6081081.4100000001</v>
      </c>
      <c r="E34" s="10">
        <v>49247675.766400002</v>
      </c>
      <c r="F34" s="11">
        <f t="shared" si="0"/>
        <v>121730901.85170001</v>
      </c>
    </row>
    <row r="35" spans="1:6">
      <c r="A35" s="8">
        <v>30</v>
      </c>
      <c r="B35" s="9" t="s">
        <v>120</v>
      </c>
      <c r="C35" s="10">
        <v>83761124.525000006</v>
      </c>
      <c r="D35" s="10">
        <v>7670809.7300000004</v>
      </c>
      <c r="E35" s="10">
        <v>62122100.461999997</v>
      </c>
      <c r="F35" s="11">
        <f t="shared" si="0"/>
        <v>153554034.71700001</v>
      </c>
    </row>
    <row r="36" spans="1:6">
      <c r="A36" s="8">
        <v>31</v>
      </c>
      <c r="B36" s="9" t="s">
        <v>121</v>
      </c>
      <c r="C36" s="10">
        <v>52507002.263499998</v>
      </c>
      <c r="D36" s="10">
        <v>4808569.92</v>
      </c>
      <c r="E36" s="10">
        <v>38942233.501199998</v>
      </c>
      <c r="F36" s="11">
        <f t="shared" si="0"/>
        <v>96257805.684699997</v>
      </c>
    </row>
    <row r="37" spans="1:6">
      <c r="A37" s="8">
        <v>32</v>
      </c>
      <c r="B37" s="9" t="s">
        <v>122</v>
      </c>
      <c r="C37" s="10">
        <v>65085340.131200001</v>
      </c>
      <c r="D37" s="10">
        <v>5960488.9800000004</v>
      </c>
      <c r="E37" s="10">
        <v>48271057.261500001</v>
      </c>
      <c r="F37" s="11">
        <f t="shared" si="0"/>
        <v>119316886.37270001</v>
      </c>
    </row>
    <row r="38" spans="1:6">
      <c r="A38" s="8">
        <v>33</v>
      </c>
      <c r="B38" s="9" t="s">
        <v>123</v>
      </c>
      <c r="C38" s="10">
        <v>65551011.156400003</v>
      </c>
      <c r="D38" s="10">
        <v>6003134.9500000002</v>
      </c>
      <c r="E38" s="10">
        <v>48616425.859800003</v>
      </c>
      <c r="F38" s="11">
        <f t="shared" si="0"/>
        <v>120170571.96619999</v>
      </c>
    </row>
    <row r="39" spans="1:6">
      <c r="A39" s="8">
        <v>34</v>
      </c>
      <c r="B39" s="9" t="s">
        <v>124</v>
      </c>
      <c r="C39" s="10">
        <v>49130702.166500002</v>
      </c>
      <c r="D39" s="10">
        <v>4499369.7300000004</v>
      </c>
      <c r="E39" s="10">
        <v>36438173.831299998</v>
      </c>
      <c r="F39" s="11">
        <f t="shared" si="0"/>
        <v>90068245.727800012</v>
      </c>
    </row>
    <row r="40" spans="1:6">
      <c r="A40" s="8">
        <v>35</v>
      </c>
      <c r="B40" s="9" t="s">
        <v>125</v>
      </c>
      <c r="C40" s="10">
        <v>49396615.342399999</v>
      </c>
      <c r="D40" s="10">
        <v>4523721.95</v>
      </c>
      <c r="E40" s="10">
        <v>36635390.441500001</v>
      </c>
      <c r="F40" s="11">
        <f t="shared" si="0"/>
        <v>90555727.733900011</v>
      </c>
    </row>
    <row r="41" spans="1:6">
      <c r="A41" s="8">
        <v>36</v>
      </c>
      <c r="B41" s="9" t="s">
        <v>126</v>
      </c>
      <c r="C41" s="10">
        <v>44633144.033600003</v>
      </c>
      <c r="D41" s="10">
        <v>4087485.18</v>
      </c>
      <c r="E41" s="10">
        <v>33102524.271200001</v>
      </c>
      <c r="F41" s="11">
        <f t="shared" si="0"/>
        <v>81823153.484800011</v>
      </c>
    </row>
    <row r="42" spans="1:6">
      <c r="A42" s="12">
        <v>37</v>
      </c>
      <c r="B42" s="13" t="s">
        <v>961</v>
      </c>
      <c r="C42" s="10">
        <v>19713088.681000002</v>
      </c>
      <c r="D42" s="10">
        <v>1805316.65</v>
      </c>
      <c r="E42" s="10">
        <v>14620368.129000001</v>
      </c>
      <c r="F42" s="11">
        <f t="shared" si="0"/>
        <v>36138773.460000001</v>
      </c>
    </row>
    <row r="43" spans="1:6">
      <c r="A43" s="172" t="s">
        <v>28</v>
      </c>
      <c r="B43" s="174"/>
      <c r="C43" s="14">
        <f>SUM(C6:C41)</f>
        <v>2149873904.9417005</v>
      </c>
      <c r="D43" s="14">
        <f t="shared" ref="D43:F43" si="1">SUM(D6:D41)</f>
        <v>196884578.04999992</v>
      </c>
      <c r="E43" s="14">
        <f t="shared" si="1"/>
        <v>1594470984.7305999</v>
      </c>
      <c r="F43" s="14">
        <f t="shared" si="1"/>
        <v>3941229467.722301</v>
      </c>
    </row>
  </sheetData>
  <mergeCells count="4">
    <mergeCell ref="A1:F1"/>
    <mergeCell ref="A2:F2"/>
    <mergeCell ref="A3:F3"/>
    <mergeCell ref="A43:B43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MONTHENTRY</vt:lpstr>
      <vt:lpstr>Sum &amp; FG</vt:lpstr>
      <vt:lpstr>State Details</vt:lpstr>
      <vt:lpstr>State Details (2)</vt:lpstr>
      <vt:lpstr>LG Details</vt:lpstr>
      <vt:lpstr>SumSum</vt:lpstr>
      <vt:lpstr>Ecology to States</vt:lpstr>
      <vt:lpstr>Ecology to LGCS</vt:lpstr>
      <vt:lpstr>acctmonth</vt:lpstr>
      <vt:lpstr>previuosmonth</vt:lpstr>
      <vt:lpstr>SumSum!Print_Area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Lucky Ogidan</cp:lastModifiedBy>
  <cp:lastPrinted>2023-10-10T08:57:00Z</cp:lastPrinted>
  <dcterms:created xsi:type="dcterms:W3CDTF">2003-11-12T08:54:00Z</dcterms:created>
  <dcterms:modified xsi:type="dcterms:W3CDTF">2023-10-31T10:56:54Z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93EE6F7D195E4369A905F0279BE2CFE9</vt:lpwstr>
  </property>
  <property fmtid="{D5CDD505-2E9C-101B-9397-08002B2CF9AE}" pid="3" name="KSOProductBuildVer">
    <vt:lpwstr>1033-12.2.0.13266</vt:lpwstr>
  </property>
</Properties>
</file>