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9AC2F22F-1F1D-41E2-B837-943A0110C121}" xr6:coauthVersionLast="47" xr6:coauthVersionMax="47" xr10:uidLastSave="{00000000-0000-0000-0000-000000000000}"/>
  <bookViews>
    <workbookView xWindow="28680" yWindow="-120" windowWidth="24240" windowHeight="13740" firstSheet="1" activeTab="1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LG Details" sheetId="17" r:id="rId4"/>
    <sheet name="Ecology to States" sheetId="13" r:id="rId5"/>
    <sheet name="SumSum" sheetId="14" r:id="rId6"/>
    <sheet name="ECOLOGY TO INDIVIDUAL LGCS" sheetId="19" r:id="rId7"/>
    <sheet name="Ecology to LGCs" sheetId="21" r:id="rId8"/>
  </sheets>
  <definedNames>
    <definedName name="ACCTDATE">#REF!</definedName>
    <definedName name="acctmonth">MONTHENTRY!$F$6</definedName>
    <definedName name="previuosmonth">MONTHENTRY!$B$6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1" l="1"/>
  <c r="C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780" i="19"/>
  <c r="D780" i="19"/>
  <c r="F779" i="19"/>
  <c r="F778" i="19"/>
  <c r="F777" i="19"/>
  <c r="F776" i="19"/>
  <c r="F775" i="19"/>
  <c r="F774" i="19"/>
  <c r="F773" i="19"/>
  <c r="F772" i="19"/>
  <c r="F771" i="19"/>
  <c r="F770" i="19"/>
  <c r="F769" i="19"/>
  <c r="F768" i="19"/>
  <c r="F767" i="19"/>
  <c r="F766" i="19"/>
  <c r="F765" i="19"/>
  <c r="F764" i="19"/>
  <c r="F763" i="19"/>
  <c r="F762" i="19"/>
  <c r="F761" i="19"/>
  <c r="F760" i="19"/>
  <c r="F759" i="19"/>
  <c r="F758" i="19"/>
  <c r="F757" i="19"/>
  <c r="F756" i="19"/>
  <c r="F755" i="19"/>
  <c r="F754" i="19"/>
  <c r="F753" i="19"/>
  <c r="F752" i="19"/>
  <c r="F751" i="19"/>
  <c r="F750" i="19"/>
  <c r="F749" i="19"/>
  <c r="F748" i="19"/>
  <c r="F747" i="19"/>
  <c r="F746" i="19"/>
  <c r="F745" i="19"/>
  <c r="F744" i="19"/>
  <c r="F743" i="19"/>
  <c r="F742" i="19"/>
  <c r="F741" i="19"/>
  <c r="F740" i="19"/>
  <c r="F739" i="19"/>
  <c r="F738" i="19"/>
  <c r="F737" i="19"/>
  <c r="F736" i="19"/>
  <c r="F735" i="19"/>
  <c r="F734" i="19"/>
  <c r="F733" i="19"/>
  <c r="F732" i="19"/>
  <c r="F731" i="19"/>
  <c r="F730" i="19"/>
  <c r="F729" i="19"/>
  <c r="F728" i="19"/>
  <c r="F727" i="19"/>
  <c r="F726" i="19"/>
  <c r="F725" i="19"/>
  <c r="F724" i="19"/>
  <c r="F723" i="19"/>
  <c r="F722" i="19"/>
  <c r="F721" i="19"/>
  <c r="F720" i="19"/>
  <c r="F719" i="19"/>
  <c r="F718" i="19"/>
  <c r="F717" i="19"/>
  <c r="F716" i="19"/>
  <c r="F715" i="19"/>
  <c r="F714" i="19"/>
  <c r="F713" i="19"/>
  <c r="F712" i="19"/>
  <c r="F711" i="19"/>
  <c r="F710" i="19"/>
  <c r="F709" i="19"/>
  <c r="F708" i="19"/>
  <c r="F707" i="19"/>
  <c r="F706" i="19"/>
  <c r="F705" i="19"/>
  <c r="F704" i="19"/>
  <c r="F703" i="19"/>
  <c r="F702" i="19"/>
  <c r="F701" i="19"/>
  <c r="F700" i="19"/>
  <c r="F699" i="19"/>
  <c r="F698" i="19"/>
  <c r="F697" i="19"/>
  <c r="F696" i="19"/>
  <c r="F695" i="19"/>
  <c r="F694" i="19"/>
  <c r="F693" i="19"/>
  <c r="F692" i="19"/>
  <c r="F691" i="19"/>
  <c r="F690" i="19"/>
  <c r="F689" i="19"/>
  <c r="F688" i="19"/>
  <c r="F687" i="19"/>
  <c r="F686" i="19"/>
  <c r="F685" i="19"/>
  <c r="F684" i="19"/>
  <c r="F683" i="19"/>
  <c r="F682" i="19"/>
  <c r="F681" i="19"/>
  <c r="F680" i="19"/>
  <c r="F679" i="19"/>
  <c r="F678" i="19"/>
  <c r="F677" i="19"/>
  <c r="F676" i="19"/>
  <c r="F675" i="19"/>
  <c r="F674" i="19"/>
  <c r="F673" i="19"/>
  <c r="F672" i="19"/>
  <c r="F671" i="19"/>
  <c r="F670" i="19"/>
  <c r="F669" i="19"/>
  <c r="F668" i="19"/>
  <c r="F667" i="19"/>
  <c r="F666" i="19"/>
  <c r="F665" i="19"/>
  <c r="F664" i="19"/>
  <c r="F663" i="19"/>
  <c r="F662" i="19"/>
  <c r="F661" i="19"/>
  <c r="F660" i="19"/>
  <c r="F659" i="19"/>
  <c r="F658" i="19"/>
  <c r="F657" i="19"/>
  <c r="F656" i="19"/>
  <c r="F655" i="19"/>
  <c r="F654" i="19"/>
  <c r="F653" i="19"/>
  <c r="F652" i="19"/>
  <c r="F651" i="19"/>
  <c r="F650" i="19"/>
  <c r="F649" i="19"/>
  <c r="F648" i="19"/>
  <c r="F647" i="19"/>
  <c r="F646" i="19"/>
  <c r="F645" i="19"/>
  <c r="F644" i="19"/>
  <c r="F643" i="19"/>
  <c r="F642" i="19"/>
  <c r="F641" i="19"/>
  <c r="F640" i="19"/>
  <c r="F639" i="19"/>
  <c r="F638" i="19"/>
  <c r="F637" i="19"/>
  <c r="F636" i="19"/>
  <c r="F635" i="19"/>
  <c r="F634" i="19"/>
  <c r="F633" i="19"/>
  <c r="F632" i="19"/>
  <c r="F631" i="19"/>
  <c r="F630" i="19"/>
  <c r="F629" i="19"/>
  <c r="F628" i="19"/>
  <c r="F627" i="19"/>
  <c r="F626" i="19"/>
  <c r="F625" i="19"/>
  <c r="F624" i="19"/>
  <c r="F623" i="19"/>
  <c r="F622" i="19"/>
  <c r="F621" i="19"/>
  <c r="F620" i="19"/>
  <c r="F619" i="19"/>
  <c r="F618" i="19"/>
  <c r="F617" i="19"/>
  <c r="F616" i="19"/>
  <c r="F615" i="19"/>
  <c r="F614" i="19"/>
  <c r="F613" i="19"/>
  <c r="F612" i="19"/>
  <c r="F611" i="19"/>
  <c r="F610" i="19"/>
  <c r="F609" i="19"/>
  <c r="F608" i="19"/>
  <c r="F607" i="19"/>
  <c r="F606" i="19"/>
  <c r="F605" i="19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780" i="19" s="1"/>
  <c r="J43" i="14"/>
  <c r="G43" i="14"/>
  <c r="F43" i="14"/>
  <c r="E43" i="14"/>
  <c r="C43" i="14"/>
  <c r="I42" i="14"/>
  <c r="K42" i="14" s="1"/>
  <c r="K41" i="14"/>
  <c r="I41" i="14"/>
  <c r="K40" i="14"/>
  <c r="I40" i="14"/>
  <c r="K39" i="14"/>
  <c r="I39" i="14"/>
  <c r="I38" i="14"/>
  <c r="K38" i="14" s="1"/>
  <c r="K37" i="14"/>
  <c r="I37" i="14"/>
  <c r="H37" i="14"/>
  <c r="I36" i="14"/>
  <c r="K36" i="14" s="1"/>
  <c r="H36" i="14"/>
  <c r="I35" i="14"/>
  <c r="K35" i="14" s="1"/>
  <c r="K34" i="14"/>
  <c r="I34" i="14"/>
  <c r="H33" i="14"/>
  <c r="I33" i="14" s="1"/>
  <c r="K33" i="14" s="1"/>
  <c r="K32" i="14"/>
  <c r="I32" i="14"/>
  <c r="I31" i="14"/>
  <c r="K31" i="14" s="1"/>
  <c r="H31" i="14"/>
  <c r="I30" i="14"/>
  <c r="K30" i="14" s="1"/>
  <c r="K29" i="14"/>
  <c r="I29" i="14"/>
  <c r="H28" i="14"/>
  <c r="I28" i="14" s="1"/>
  <c r="K28" i="14" s="1"/>
  <c r="H27" i="14"/>
  <c r="I27" i="14" s="1"/>
  <c r="K27" i="14" s="1"/>
  <c r="K26" i="14"/>
  <c r="I26" i="14"/>
  <c r="H26" i="14"/>
  <c r="I25" i="14"/>
  <c r="K25" i="14" s="1"/>
  <c r="I24" i="14"/>
  <c r="D24" i="14"/>
  <c r="K24" i="14" s="1"/>
  <c r="K23" i="14"/>
  <c r="I23" i="14"/>
  <c r="I22" i="14"/>
  <c r="K22" i="14" s="1"/>
  <c r="H21" i="14"/>
  <c r="I21" i="14" s="1"/>
  <c r="K21" i="14" s="1"/>
  <c r="I20" i="14"/>
  <c r="K20" i="14" s="1"/>
  <c r="K19" i="14"/>
  <c r="I19" i="14"/>
  <c r="I18" i="14"/>
  <c r="K18" i="14" s="1"/>
  <c r="H17" i="14"/>
  <c r="I17" i="14" s="1"/>
  <c r="K17" i="14" s="1"/>
  <c r="K16" i="14"/>
  <c r="I16" i="14"/>
  <c r="D16" i="14"/>
  <c r="I15" i="14"/>
  <c r="K15" i="14" s="1"/>
  <c r="H15" i="14"/>
  <c r="H14" i="14"/>
  <c r="I14" i="14" s="1"/>
  <c r="K14" i="14" s="1"/>
  <c r="K13" i="14"/>
  <c r="I13" i="14"/>
  <c r="I12" i="14"/>
  <c r="K12" i="14" s="1"/>
  <c r="H12" i="14"/>
  <c r="H11" i="14"/>
  <c r="I11" i="14" s="1"/>
  <c r="K11" i="14" s="1"/>
  <c r="K10" i="14"/>
  <c r="I10" i="14"/>
  <c r="I9" i="14"/>
  <c r="K9" i="14" s="1"/>
  <c r="H8" i="14"/>
  <c r="I8" i="14" s="1"/>
  <c r="K8" i="14" s="1"/>
  <c r="K7" i="14"/>
  <c r="I7" i="14"/>
  <c r="H6" i="14"/>
  <c r="I6" i="14" s="1"/>
  <c r="D42" i="13"/>
  <c r="C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AA413" i="17"/>
  <c r="L413" i="17"/>
  <c r="K413" i="17"/>
  <c r="J413" i="17"/>
  <c r="I413" i="17"/>
  <c r="H413" i="17"/>
  <c r="G413" i="17"/>
  <c r="E413" i="17"/>
  <c r="Y412" i="17"/>
  <c r="T412" i="17"/>
  <c r="AA412" i="17" s="1"/>
  <c r="M412" i="17"/>
  <c r="K412" i="17"/>
  <c r="F412" i="17"/>
  <c r="Z411" i="17"/>
  <c r="X411" i="17"/>
  <c r="W411" i="17"/>
  <c r="V411" i="17"/>
  <c r="U411" i="17"/>
  <c r="T411" i="17"/>
  <c r="S411" i="17"/>
  <c r="K411" i="17"/>
  <c r="F411" i="17"/>
  <c r="M411" i="17" s="1"/>
  <c r="AA410" i="17"/>
  <c r="Y410" i="17"/>
  <c r="K410" i="17"/>
  <c r="F410" i="17"/>
  <c r="M410" i="17" s="1"/>
  <c r="AA409" i="17"/>
  <c r="Y409" i="17"/>
  <c r="M409" i="17"/>
  <c r="K409" i="17"/>
  <c r="F409" i="17"/>
  <c r="Y408" i="17"/>
  <c r="AA408" i="17" s="1"/>
  <c r="M408" i="17"/>
  <c r="K408" i="17"/>
  <c r="F408" i="17"/>
  <c r="Y407" i="17"/>
  <c r="AA407" i="17" s="1"/>
  <c r="M407" i="17"/>
  <c r="K407" i="17"/>
  <c r="F407" i="17"/>
  <c r="AA406" i="17"/>
  <c r="Y406" i="17"/>
  <c r="K406" i="17"/>
  <c r="F406" i="17"/>
  <c r="AA405" i="17"/>
  <c r="Y405" i="17"/>
  <c r="K405" i="17"/>
  <c r="F405" i="17"/>
  <c r="M405" i="17" s="1"/>
  <c r="Z404" i="17"/>
  <c r="Y404" i="17"/>
  <c r="X404" i="17"/>
  <c r="W404" i="17"/>
  <c r="V404" i="17"/>
  <c r="U404" i="17"/>
  <c r="T404" i="17"/>
  <c r="S404" i="17"/>
  <c r="K404" i="17"/>
  <c r="M404" i="17" s="1"/>
  <c r="F404" i="17"/>
  <c r="Y403" i="17"/>
  <c r="AA403" i="17" s="1"/>
  <c r="M403" i="17"/>
  <c r="K403" i="17"/>
  <c r="F403" i="17"/>
  <c r="AA402" i="17"/>
  <c r="Y402" i="17"/>
  <c r="M402" i="17"/>
  <c r="K402" i="17"/>
  <c r="F402" i="17"/>
  <c r="AA401" i="17"/>
  <c r="Y401" i="17"/>
  <c r="K401" i="17"/>
  <c r="F401" i="17"/>
  <c r="AA400" i="17"/>
  <c r="Y400" i="17"/>
  <c r="K400" i="17"/>
  <c r="F400" i="17"/>
  <c r="M400" i="17" s="1"/>
  <c r="Y399" i="17"/>
  <c r="AA399" i="17" s="1"/>
  <c r="M399" i="17"/>
  <c r="K399" i="17"/>
  <c r="F399" i="17"/>
  <c r="Y398" i="17"/>
  <c r="AA398" i="17" s="1"/>
  <c r="K398" i="17"/>
  <c r="F398" i="17"/>
  <c r="M398" i="17" s="1"/>
  <c r="AA397" i="17"/>
  <c r="Y397" i="17"/>
  <c r="K397" i="17"/>
  <c r="F397" i="17"/>
  <c r="M397" i="17" s="1"/>
  <c r="AA396" i="17"/>
  <c r="Y396" i="17"/>
  <c r="K396" i="17"/>
  <c r="M396" i="17" s="1"/>
  <c r="F396" i="17"/>
  <c r="Y395" i="17"/>
  <c r="AA395" i="17" s="1"/>
  <c r="M395" i="17"/>
  <c r="K395" i="17"/>
  <c r="F395" i="17"/>
  <c r="Y394" i="17"/>
  <c r="AA394" i="17" s="1"/>
  <c r="M394" i="17"/>
  <c r="K394" i="17"/>
  <c r="F394" i="17"/>
  <c r="AA393" i="17"/>
  <c r="Y393" i="17"/>
  <c r="K393" i="17"/>
  <c r="F393" i="17"/>
  <c r="AA392" i="17"/>
  <c r="Y392" i="17"/>
  <c r="K392" i="17"/>
  <c r="F392" i="17"/>
  <c r="M392" i="17" s="1"/>
  <c r="Y391" i="17"/>
  <c r="AA391" i="17" s="1"/>
  <c r="M391" i="17"/>
  <c r="K391" i="17"/>
  <c r="F391" i="17"/>
  <c r="Y390" i="17"/>
  <c r="AA390" i="17" s="1"/>
  <c r="K390" i="17"/>
  <c r="F390" i="17"/>
  <c r="M390" i="17" s="1"/>
  <c r="AA389" i="17"/>
  <c r="Z389" i="17"/>
  <c r="X389" i="17"/>
  <c r="W389" i="17"/>
  <c r="Y389" i="17" s="1"/>
  <c r="V389" i="17"/>
  <c r="U389" i="17"/>
  <c r="T389" i="17"/>
  <c r="S389" i="17"/>
  <c r="M389" i="17"/>
  <c r="K389" i="17"/>
  <c r="F389" i="17"/>
  <c r="AA388" i="17"/>
  <c r="Y388" i="17"/>
  <c r="K388" i="17"/>
  <c r="F388" i="17"/>
  <c r="AA387" i="17"/>
  <c r="Y387" i="17"/>
  <c r="L387" i="17"/>
  <c r="J387" i="17"/>
  <c r="I387" i="17"/>
  <c r="H387" i="17"/>
  <c r="G387" i="17"/>
  <c r="F387" i="17"/>
  <c r="E387" i="17"/>
  <c r="AA386" i="17"/>
  <c r="Y386" i="17"/>
  <c r="K386" i="17"/>
  <c r="M386" i="17" s="1"/>
  <c r="AA385" i="17"/>
  <c r="Y385" i="17"/>
  <c r="K385" i="17"/>
  <c r="M385" i="17" s="1"/>
  <c r="AA384" i="17"/>
  <c r="Y384" i="17"/>
  <c r="K384" i="17"/>
  <c r="M384" i="17" s="1"/>
  <c r="AA383" i="17"/>
  <c r="Y383" i="17"/>
  <c r="K383" i="17"/>
  <c r="M383" i="17" s="1"/>
  <c r="AA382" i="17"/>
  <c r="Y382" i="17"/>
  <c r="K382" i="17"/>
  <c r="M382" i="17" s="1"/>
  <c r="AA381" i="17"/>
  <c r="Y381" i="17"/>
  <c r="K381" i="17"/>
  <c r="M381" i="17" s="1"/>
  <c r="AA380" i="17"/>
  <c r="Y380" i="17"/>
  <c r="K380" i="17"/>
  <c r="M380" i="17" s="1"/>
  <c r="AA379" i="17"/>
  <c r="Y379" i="17"/>
  <c r="K379" i="17"/>
  <c r="M379" i="17" s="1"/>
  <c r="AA378" i="17"/>
  <c r="Y378" i="17"/>
  <c r="K378" i="17"/>
  <c r="M378" i="17" s="1"/>
  <c r="AA377" i="17"/>
  <c r="Y377" i="17"/>
  <c r="M377" i="17"/>
  <c r="K377" i="17"/>
  <c r="AA376" i="17"/>
  <c r="Y376" i="17"/>
  <c r="K376" i="17"/>
  <c r="M376" i="17" s="1"/>
  <c r="AA375" i="17"/>
  <c r="Y375" i="17"/>
  <c r="M375" i="17"/>
  <c r="K375" i="17"/>
  <c r="AA374" i="17"/>
  <c r="Y374" i="17"/>
  <c r="K374" i="17"/>
  <c r="M374" i="17" s="1"/>
  <c r="AA373" i="17"/>
  <c r="Y373" i="17"/>
  <c r="M373" i="17"/>
  <c r="K373" i="17"/>
  <c r="AA372" i="17"/>
  <c r="Y372" i="17"/>
  <c r="K372" i="17"/>
  <c r="M372" i="17" s="1"/>
  <c r="Z371" i="17"/>
  <c r="Y371" i="17"/>
  <c r="X371" i="17"/>
  <c r="W371" i="17"/>
  <c r="V371" i="17"/>
  <c r="U371" i="17"/>
  <c r="T371" i="17"/>
  <c r="S371" i="17"/>
  <c r="K371" i="17"/>
  <c r="M371" i="17" s="1"/>
  <c r="Y370" i="17"/>
  <c r="AA370" i="17" s="1"/>
  <c r="M370" i="17"/>
  <c r="K370" i="17"/>
  <c r="Y369" i="17"/>
  <c r="AA369" i="17" s="1"/>
  <c r="K369" i="17"/>
  <c r="M369" i="17" s="1"/>
  <c r="Y368" i="17"/>
  <c r="AA368" i="17" s="1"/>
  <c r="M368" i="17"/>
  <c r="K368" i="17"/>
  <c r="AA367" i="17"/>
  <c r="Y367" i="17"/>
  <c r="K367" i="17"/>
  <c r="M367" i="17" s="1"/>
  <c r="Y366" i="17"/>
  <c r="AA366" i="17" s="1"/>
  <c r="M366" i="17"/>
  <c r="K366" i="17"/>
  <c r="Y365" i="17"/>
  <c r="AA365" i="17" s="1"/>
  <c r="K365" i="17"/>
  <c r="Y364" i="17"/>
  <c r="AA364" i="17" s="1"/>
  <c r="M364" i="17"/>
  <c r="K364" i="17"/>
  <c r="Y363" i="17"/>
  <c r="AA363" i="17" s="1"/>
  <c r="L363" i="17"/>
  <c r="J363" i="17"/>
  <c r="I363" i="17"/>
  <c r="H363" i="17"/>
  <c r="G363" i="17"/>
  <c r="F363" i="17"/>
  <c r="E363" i="17"/>
  <c r="AA362" i="17"/>
  <c r="Y362" i="17"/>
  <c r="M362" i="17"/>
  <c r="K362" i="17"/>
  <c r="Y361" i="17"/>
  <c r="AA361" i="17" s="1"/>
  <c r="M361" i="17"/>
  <c r="K361" i="17"/>
  <c r="AA360" i="17"/>
  <c r="Y360" i="17"/>
  <c r="M360" i="17"/>
  <c r="K360" i="17"/>
  <c r="Y359" i="17"/>
  <c r="AA359" i="17" s="1"/>
  <c r="M359" i="17"/>
  <c r="K359" i="17"/>
  <c r="AA358" i="17"/>
  <c r="AA371" i="17" s="1"/>
  <c r="Y358" i="17"/>
  <c r="M358" i="17"/>
  <c r="K358" i="17"/>
  <c r="Y357" i="17"/>
  <c r="AA357" i="17" s="1"/>
  <c r="M357" i="17"/>
  <c r="K357" i="17"/>
  <c r="AA356" i="17"/>
  <c r="Y356" i="17"/>
  <c r="M356" i="17"/>
  <c r="K356" i="17"/>
  <c r="Y355" i="17"/>
  <c r="AA355" i="17" s="1"/>
  <c r="M355" i="17"/>
  <c r="K355" i="17"/>
  <c r="Z354" i="17"/>
  <c r="Y354" i="17"/>
  <c r="X354" i="17"/>
  <c r="W354" i="17"/>
  <c r="V354" i="17"/>
  <c r="U354" i="17"/>
  <c r="T354" i="17"/>
  <c r="S354" i="17"/>
  <c r="K354" i="17"/>
  <c r="M354" i="17" s="1"/>
  <c r="AA353" i="17"/>
  <c r="Y353" i="17"/>
  <c r="M353" i="17"/>
  <c r="K353" i="17"/>
  <c r="Y352" i="17"/>
  <c r="AA352" i="17" s="1"/>
  <c r="K352" i="17"/>
  <c r="M352" i="17" s="1"/>
  <c r="AA351" i="17"/>
  <c r="Y351" i="17"/>
  <c r="M351" i="17"/>
  <c r="K351" i="17"/>
  <c r="Y350" i="17"/>
  <c r="AA350" i="17" s="1"/>
  <c r="K350" i="17"/>
  <c r="M350" i="17" s="1"/>
  <c r="AA349" i="17"/>
  <c r="Y349" i="17"/>
  <c r="K349" i="17"/>
  <c r="M349" i="17" s="1"/>
  <c r="Y348" i="17"/>
  <c r="AA348" i="17" s="1"/>
  <c r="K348" i="17"/>
  <c r="M348" i="17" s="1"/>
  <c r="AA347" i="17"/>
  <c r="Y347" i="17"/>
  <c r="M347" i="17"/>
  <c r="K347" i="17"/>
  <c r="Y346" i="17"/>
  <c r="AA346" i="17" s="1"/>
  <c r="K346" i="17"/>
  <c r="M346" i="17" s="1"/>
  <c r="AA345" i="17"/>
  <c r="Y345" i="17"/>
  <c r="M345" i="17"/>
  <c r="K345" i="17"/>
  <c r="Y344" i="17"/>
  <c r="AA344" i="17" s="1"/>
  <c r="K344" i="17"/>
  <c r="M344" i="17" s="1"/>
  <c r="AA343" i="17"/>
  <c r="Y343" i="17"/>
  <c r="M343" i="17"/>
  <c r="K343" i="17"/>
  <c r="Y342" i="17"/>
  <c r="AA342" i="17" s="1"/>
  <c r="K342" i="17"/>
  <c r="M342" i="17" s="1"/>
  <c r="AA341" i="17"/>
  <c r="Y341" i="17"/>
  <c r="K341" i="17"/>
  <c r="M341" i="17" s="1"/>
  <c r="Y340" i="17"/>
  <c r="AA340" i="17" s="1"/>
  <c r="K340" i="17"/>
  <c r="M340" i="17" s="1"/>
  <c r="AA339" i="17"/>
  <c r="Y339" i="17"/>
  <c r="M339" i="17"/>
  <c r="K339" i="17"/>
  <c r="Y338" i="17"/>
  <c r="AA338" i="17" s="1"/>
  <c r="K338" i="17"/>
  <c r="M338" i="17" s="1"/>
  <c r="AA337" i="17"/>
  <c r="Y337" i="17"/>
  <c r="M337" i="17"/>
  <c r="K337" i="17"/>
  <c r="Y336" i="17"/>
  <c r="AA336" i="17" s="1"/>
  <c r="K336" i="17"/>
  <c r="AA335" i="17"/>
  <c r="Y335" i="17"/>
  <c r="N335" i="17"/>
  <c r="L335" i="17"/>
  <c r="I335" i="17"/>
  <c r="H335" i="17"/>
  <c r="G335" i="17"/>
  <c r="F335" i="17"/>
  <c r="E335" i="17"/>
  <c r="Y334" i="17"/>
  <c r="AA334" i="17" s="1"/>
  <c r="K334" i="17"/>
  <c r="M334" i="17" s="1"/>
  <c r="J334" i="17"/>
  <c r="Y333" i="17"/>
  <c r="AA333" i="17" s="1"/>
  <c r="M333" i="17"/>
  <c r="J333" i="17"/>
  <c r="K333" i="17" s="1"/>
  <c r="Y332" i="17"/>
  <c r="AA332" i="17" s="1"/>
  <c r="J332" i="17"/>
  <c r="K332" i="17" s="1"/>
  <c r="M332" i="17" s="1"/>
  <c r="AA331" i="17"/>
  <c r="AA354" i="17" s="1"/>
  <c r="Y331" i="17"/>
  <c r="J331" i="17"/>
  <c r="K331" i="17" s="1"/>
  <c r="M331" i="17" s="1"/>
  <c r="Z330" i="17"/>
  <c r="W330" i="17"/>
  <c r="V330" i="17"/>
  <c r="U330" i="17"/>
  <c r="T330" i="17"/>
  <c r="S330" i="17"/>
  <c r="K330" i="17"/>
  <c r="M330" i="17" s="1"/>
  <c r="J330" i="17"/>
  <c r="Y329" i="17"/>
  <c r="AA329" i="17" s="1"/>
  <c r="X329" i="17"/>
  <c r="M329" i="17"/>
  <c r="K329" i="17"/>
  <c r="J329" i="17"/>
  <c r="AA328" i="17"/>
  <c r="Y328" i="17"/>
  <c r="X328" i="17"/>
  <c r="J328" i="17"/>
  <c r="K328" i="17" s="1"/>
  <c r="M328" i="17" s="1"/>
  <c r="X327" i="17"/>
  <c r="Y327" i="17" s="1"/>
  <c r="AA327" i="17" s="1"/>
  <c r="M327" i="17"/>
  <c r="J327" i="17"/>
  <c r="K327" i="17" s="1"/>
  <c r="Y326" i="17"/>
  <c r="AA326" i="17" s="1"/>
  <c r="X326" i="17"/>
  <c r="J326" i="17"/>
  <c r="K326" i="17" s="1"/>
  <c r="M326" i="17" s="1"/>
  <c r="Y325" i="17"/>
  <c r="AA325" i="17" s="1"/>
  <c r="X325" i="17"/>
  <c r="M325" i="17"/>
  <c r="K325" i="17"/>
  <c r="J325" i="17"/>
  <c r="AA324" i="17"/>
  <c r="Y324" i="17"/>
  <c r="X324" i="17"/>
  <c r="M324" i="17"/>
  <c r="J324" i="17"/>
  <c r="K324" i="17" s="1"/>
  <c r="X323" i="17"/>
  <c r="Y323" i="17" s="1"/>
  <c r="AA323" i="17" s="1"/>
  <c r="J323" i="17"/>
  <c r="K323" i="17" s="1"/>
  <c r="M323" i="17" s="1"/>
  <c r="Y322" i="17"/>
  <c r="AA322" i="17" s="1"/>
  <c r="X322" i="17"/>
  <c r="J322" i="17"/>
  <c r="K322" i="17" s="1"/>
  <c r="M322" i="17" s="1"/>
  <c r="Y321" i="17"/>
  <c r="AA321" i="17" s="1"/>
  <c r="X321" i="17"/>
  <c r="M321" i="17"/>
  <c r="K321" i="17"/>
  <c r="J321" i="17"/>
  <c r="Y320" i="17"/>
  <c r="AA320" i="17" s="1"/>
  <c r="X320" i="17"/>
  <c r="J320" i="17"/>
  <c r="K320" i="17" s="1"/>
  <c r="M320" i="17" s="1"/>
  <c r="X319" i="17"/>
  <c r="Y319" i="17" s="1"/>
  <c r="AA319" i="17" s="1"/>
  <c r="M319" i="17"/>
  <c r="J319" i="17"/>
  <c r="K319" i="17" s="1"/>
  <c r="Y318" i="17"/>
  <c r="AA318" i="17" s="1"/>
  <c r="X318" i="17"/>
  <c r="K318" i="17"/>
  <c r="M318" i="17" s="1"/>
  <c r="J318" i="17"/>
  <c r="Y317" i="17"/>
  <c r="AA317" i="17" s="1"/>
  <c r="X317" i="17"/>
  <c r="M317" i="17"/>
  <c r="K317" i="17"/>
  <c r="J317" i="17"/>
  <c r="Y316" i="17"/>
  <c r="AA316" i="17" s="1"/>
  <c r="X316" i="17"/>
  <c r="M316" i="17"/>
  <c r="J316" i="17"/>
  <c r="K316" i="17" s="1"/>
  <c r="X315" i="17"/>
  <c r="Y315" i="17" s="1"/>
  <c r="AA315" i="17" s="1"/>
  <c r="M315" i="17"/>
  <c r="J315" i="17"/>
  <c r="K315" i="17" s="1"/>
  <c r="Y314" i="17"/>
  <c r="AA314" i="17" s="1"/>
  <c r="X314" i="17"/>
  <c r="J314" i="17"/>
  <c r="K314" i="17" s="1"/>
  <c r="M314" i="17" s="1"/>
  <c r="Y313" i="17"/>
  <c r="AA313" i="17" s="1"/>
  <c r="X313" i="17"/>
  <c r="M313" i="17"/>
  <c r="K313" i="17"/>
  <c r="J313" i="17"/>
  <c r="AA312" i="17"/>
  <c r="Y312" i="17"/>
  <c r="X312" i="17"/>
  <c r="J312" i="17"/>
  <c r="K312" i="17" s="1"/>
  <c r="M312" i="17" s="1"/>
  <c r="X311" i="17"/>
  <c r="Y311" i="17" s="1"/>
  <c r="AA311" i="17" s="1"/>
  <c r="J311" i="17"/>
  <c r="K311" i="17" s="1"/>
  <c r="M311" i="17" s="1"/>
  <c r="Y310" i="17"/>
  <c r="AA310" i="17" s="1"/>
  <c r="X310" i="17"/>
  <c r="K310" i="17"/>
  <c r="M310" i="17" s="1"/>
  <c r="J310" i="17"/>
  <c r="Y309" i="17"/>
  <c r="AA309" i="17" s="1"/>
  <c r="X309" i="17"/>
  <c r="M309" i="17"/>
  <c r="K309" i="17"/>
  <c r="J309" i="17"/>
  <c r="Y308" i="17"/>
  <c r="AA308" i="17" s="1"/>
  <c r="X308" i="17"/>
  <c r="J308" i="17"/>
  <c r="X307" i="17"/>
  <c r="Y307" i="17" s="1"/>
  <c r="AA307" i="17" s="1"/>
  <c r="L307" i="17"/>
  <c r="J307" i="17"/>
  <c r="I307" i="17"/>
  <c r="H307" i="17"/>
  <c r="G307" i="17"/>
  <c r="F307" i="17"/>
  <c r="E307" i="17"/>
  <c r="Z306" i="17"/>
  <c r="W306" i="17"/>
  <c r="V306" i="17"/>
  <c r="U306" i="17"/>
  <c r="T306" i="17"/>
  <c r="S306" i="17"/>
  <c r="M306" i="17"/>
  <c r="K306" i="17"/>
  <c r="AA305" i="17"/>
  <c r="Y305" i="17"/>
  <c r="X305" i="17"/>
  <c r="M305" i="17"/>
  <c r="K305" i="17"/>
  <c r="Y304" i="17"/>
  <c r="AA304" i="17" s="1"/>
  <c r="X304" i="17"/>
  <c r="M304" i="17"/>
  <c r="K304" i="17"/>
  <c r="Y303" i="17"/>
  <c r="AA303" i="17" s="1"/>
  <c r="X303" i="17"/>
  <c r="K303" i="17"/>
  <c r="M303" i="17" s="1"/>
  <c r="Y302" i="17"/>
  <c r="AA302" i="17" s="1"/>
  <c r="X302" i="17"/>
  <c r="K302" i="17"/>
  <c r="M302" i="17" s="1"/>
  <c r="AA301" i="17"/>
  <c r="X301" i="17"/>
  <c r="Y301" i="17" s="1"/>
  <c r="K301" i="17"/>
  <c r="M301" i="17" s="1"/>
  <c r="X300" i="17"/>
  <c r="Y300" i="17" s="1"/>
  <c r="AA300" i="17" s="1"/>
  <c r="M300" i="17"/>
  <c r="K300" i="17"/>
  <c r="X299" i="17"/>
  <c r="Y299" i="17" s="1"/>
  <c r="AA299" i="17" s="1"/>
  <c r="M299" i="17"/>
  <c r="K299" i="17"/>
  <c r="AA298" i="17"/>
  <c r="Y298" i="17"/>
  <c r="X298" i="17"/>
  <c r="M298" i="17"/>
  <c r="K298" i="17"/>
  <c r="AA297" i="17"/>
  <c r="Y297" i="17"/>
  <c r="X297" i="17"/>
  <c r="M297" i="17"/>
  <c r="K297" i="17"/>
  <c r="K307" i="17" s="1"/>
  <c r="Y296" i="17"/>
  <c r="AA296" i="17" s="1"/>
  <c r="X296" i="17"/>
  <c r="M296" i="17"/>
  <c r="M307" i="17" s="1"/>
  <c r="K296" i="17"/>
  <c r="Y295" i="17"/>
  <c r="AA295" i="17" s="1"/>
  <c r="X295" i="17"/>
  <c r="L295" i="17"/>
  <c r="J295" i="17"/>
  <c r="I295" i="17"/>
  <c r="H295" i="17"/>
  <c r="G295" i="17"/>
  <c r="F295" i="17"/>
  <c r="E295" i="17"/>
  <c r="X294" i="17"/>
  <c r="Y294" i="17" s="1"/>
  <c r="AA294" i="17" s="1"/>
  <c r="M294" i="17"/>
  <c r="K294" i="17"/>
  <c r="AA293" i="17"/>
  <c r="Y293" i="17"/>
  <c r="X293" i="17"/>
  <c r="M293" i="17"/>
  <c r="K293" i="17"/>
  <c r="AA292" i="17"/>
  <c r="Y292" i="17"/>
  <c r="X292" i="17"/>
  <c r="M292" i="17"/>
  <c r="K292" i="17"/>
  <c r="Y291" i="17"/>
  <c r="AA291" i="17" s="1"/>
  <c r="X291" i="17"/>
  <c r="M291" i="17"/>
  <c r="K291" i="17"/>
  <c r="X290" i="17"/>
  <c r="Y290" i="17" s="1"/>
  <c r="AA290" i="17" s="1"/>
  <c r="K290" i="17"/>
  <c r="M290" i="17" s="1"/>
  <c r="Y289" i="17"/>
  <c r="AA289" i="17" s="1"/>
  <c r="X289" i="17"/>
  <c r="K289" i="17"/>
  <c r="M289" i="17" s="1"/>
  <c r="Z288" i="17"/>
  <c r="X288" i="17"/>
  <c r="W288" i="17"/>
  <c r="Y288" i="17" s="1"/>
  <c r="V288" i="17"/>
  <c r="U288" i="17"/>
  <c r="T288" i="17"/>
  <c r="S288" i="17"/>
  <c r="K288" i="17"/>
  <c r="M288" i="17" s="1"/>
  <c r="Y287" i="17"/>
  <c r="AA287" i="17" s="1"/>
  <c r="M287" i="17"/>
  <c r="K287" i="17"/>
  <c r="AA286" i="17"/>
  <c r="Y286" i="17"/>
  <c r="K286" i="17"/>
  <c r="M286" i="17" s="1"/>
  <c r="Y285" i="17"/>
  <c r="AA285" i="17" s="1"/>
  <c r="M285" i="17"/>
  <c r="K285" i="17"/>
  <c r="Y284" i="17"/>
  <c r="AA284" i="17" s="1"/>
  <c r="K284" i="17"/>
  <c r="M284" i="17" s="1"/>
  <c r="Y283" i="17"/>
  <c r="AA283" i="17" s="1"/>
  <c r="M283" i="17"/>
  <c r="K283" i="17"/>
  <c r="AA282" i="17"/>
  <c r="Y282" i="17"/>
  <c r="K282" i="17"/>
  <c r="M282" i="17" s="1"/>
  <c r="Y281" i="17"/>
  <c r="AA281" i="17" s="1"/>
  <c r="M281" i="17"/>
  <c r="K281" i="17"/>
  <c r="Y280" i="17"/>
  <c r="AA280" i="17" s="1"/>
  <c r="K280" i="17"/>
  <c r="M280" i="17" s="1"/>
  <c r="Y279" i="17"/>
  <c r="AA279" i="17" s="1"/>
  <c r="M279" i="17"/>
  <c r="K279" i="17"/>
  <c r="AA278" i="17"/>
  <c r="Y278" i="17"/>
  <c r="M278" i="17"/>
  <c r="K278" i="17"/>
  <c r="Y277" i="17"/>
  <c r="AA277" i="17" s="1"/>
  <c r="L277" i="17"/>
  <c r="J277" i="17"/>
  <c r="I277" i="17"/>
  <c r="H277" i="17"/>
  <c r="G277" i="17"/>
  <c r="F277" i="17"/>
  <c r="E277" i="17"/>
  <c r="Y276" i="17"/>
  <c r="AA276" i="17" s="1"/>
  <c r="K276" i="17"/>
  <c r="M276" i="17" s="1"/>
  <c r="AA275" i="17"/>
  <c r="Y275" i="17"/>
  <c r="K275" i="17"/>
  <c r="M275" i="17" s="1"/>
  <c r="Y274" i="17"/>
  <c r="AA274" i="17" s="1"/>
  <c r="M274" i="17"/>
  <c r="K274" i="17"/>
  <c r="AA273" i="17"/>
  <c r="Y273" i="17"/>
  <c r="M273" i="17"/>
  <c r="K273" i="17"/>
  <c r="Y272" i="17"/>
  <c r="AA272" i="17" s="1"/>
  <c r="M272" i="17"/>
  <c r="K272" i="17"/>
  <c r="AA271" i="17"/>
  <c r="Y271" i="17"/>
  <c r="K271" i="17"/>
  <c r="M271" i="17" s="1"/>
  <c r="Y270" i="17"/>
  <c r="AA270" i="17" s="1"/>
  <c r="K270" i="17"/>
  <c r="M270" i="17" s="1"/>
  <c r="AA269" i="17"/>
  <c r="Y269" i="17"/>
  <c r="M269" i="17"/>
  <c r="K269" i="17"/>
  <c r="Y268" i="17"/>
  <c r="AA268" i="17" s="1"/>
  <c r="K268" i="17"/>
  <c r="M268" i="17" s="1"/>
  <c r="AA267" i="17"/>
  <c r="Y267" i="17"/>
  <c r="K267" i="17"/>
  <c r="M267" i="17" s="1"/>
  <c r="Y266" i="17"/>
  <c r="AA266" i="17" s="1"/>
  <c r="M266" i="17"/>
  <c r="K266" i="17"/>
  <c r="AA265" i="17"/>
  <c r="Y265" i="17"/>
  <c r="M265" i="17"/>
  <c r="K265" i="17"/>
  <c r="Y264" i="17"/>
  <c r="AA264" i="17" s="1"/>
  <c r="K264" i="17"/>
  <c r="M264" i="17" s="1"/>
  <c r="AA263" i="17"/>
  <c r="Y263" i="17"/>
  <c r="M263" i="17"/>
  <c r="K263" i="17"/>
  <c r="Y262" i="17"/>
  <c r="AA262" i="17" s="1"/>
  <c r="M262" i="17"/>
  <c r="K262" i="17"/>
  <c r="AA261" i="17"/>
  <c r="Y261" i="17"/>
  <c r="K261" i="17"/>
  <c r="M261" i="17" s="1"/>
  <c r="Y260" i="17"/>
  <c r="AA260" i="17" s="1"/>
  <c r="L260" i="17"/>
  <c r="I260" i="17"/>
  <c r="H260" i="17"/>
  <c r="G260" i="17"/>
  <c r="F260" i="17"/>
  <c r="E260" i="17"/>
  <c r="Y259" i="17"/>
  <c r="AA259" i="17" s="1"/>
  <c r="J259" i="17"/>
  <c r="K259" i="17" s="1"/>
  <c r="M259" i="17" s="1"/>
  <c r="Y258" i="17"/>
  <c r="AA258" i="17" s="1"/>
  <c r="K258" i="17"/>
  <c r="M258" i="17" s="1"/>
  <c r="J258" i="17"/>
  <c r="Y257" i="17"/>
  <c r="AA257" i="17" s="1"/>
  <c r="M257" i="17"/>
  <c r="J257" i="17"/>
  <c r="K257" i="17" s="1"/>
  <c r="AA256" i="17"/>
  <c r="Y256" i="17"/>
  <c r="J256" i="17"/>
  <c r="K256" i="17" s="1"/>
  <c r="M256" i="17" s="1"/>
  <c r="AA255" i="17"/>
  <c r="Y255" i="17"/>
  <c r="M255" i="17"/>
  <c r="J255" i="17"/>
  <c r="K255" i="17" s="1"/>
  <c r="Z254" i="17"/>
  <c r="Y254" i="17"/>
  <c r="X254" i="17"/>
  <c r="W254" i="17"/>
  <c r="V254" i="17"/>
  <c r="U254" i="17"/>
  <c r="T254" i="17"/>
  <c r="S254" i="17"/>
  <c r="J254" i="17"/>
  <c r="K254" i="17" s="1"/>
  <c r="M254" i="17" s="1"/>
  <c r="Y253" i="17"/>
  <c r="AA253" i="17" s="1"/>
  <c r="K253" i="17"/>
  <c r="M253" i="17" s="1"/>
  <c r="J253" i="17"/>
  <c r="Y252" i="17"/>
  <c r="AA252" i="17" s="1"/>
  <c r="M252" i="17"/>
  <c r="J252" i="17"/>
  <c r="K252" i="17" s="1"/>
  <c r="AA251" i="17"/>
  <c r="Y251" i="17"/>
  <c r="J251" i="17"/>
  <c r="K251" i="17" s="1"/>
  <c r="M251" i="17" s="1"/>
  <c r="AA250" i="17"/>
  <c r="Y250" i="17"/>
  <c r="J250" i="17"/>
  <c r="K250" i="17" s="1"/>
  <c r="M250" i="17" s="1"/>
  <c r="AA249" i="17"/>
  <c r="Y249" i="17"/>
  <c r="M249" i="17"/>
  <c r="K249" i="17"/>
  <c r="J249" i="17"/>
  <c r="AA248" i="17"/>
  <c r="Y248" i="17"/>
  <c r="M248" i="17"/>
  <c r="K248" i="17"/>
  <c r="J248" i="17"/>
  <c r="AA247" i="17"/>
  <c r="Y247" i="17"/>
  <c r="K247" i="17"/>
  <c r="M247" i="17" s="1"/>
  <c r="J247" i="17"/>
  <c r="Y246" i="17"/>
  <c r="AA246" i="17" s="1"/>
  <c r="K246" i="17"/>
  <c r="M246" i="17" s="1"/>
  <c r="J246" i="17"/>
  <c r="Y245" i="17"/>
  <c r="AA245" i="17" s="1"/>
  <c r="K245" i="17"/>
  <c r="M245" i="17" s="1"/>
  <c r="J245" i="17"/>
  <c r="Y244" i="17"/>
  <c r="AA244" i="17" s="1"/>
  <c r="M244" i="17"/>
  <c r="J244" i="17"/>
  <c r="K244" i="17" s="1"/>
  <c r="Y243" i="17"/>
  <c r="AA243" i="17" s="1"/>
  <c r="J243" i="17"/>
  <c r="K243" i="17" s="1"/>
  <c r="M243" i="17" s="1"/>
  <c r="AA242" i="17"/>
  <c r="Y242" i="17"/>
  <c r="M242" i="17"/>
  <c r="K242" i="17"/>
  <c r="J242" i="17"/>
  <c r="AA241" i="17"/>
  <c r="Y241" i="17"/>
  <c r="L241" i="17"/>
  <c r="J241" i="17"/>
  <c r="I241" i="17"/>
  <c r="H241" i="17"/>
  <c r="G241" i="17"/>
  <c r="E241" i="17"/>
  <c r="AA240" i="17"/>
  <c r="Y240" i="17"/>
  <c r="K240" i="17"/>
  <c r="F240" i="17"/>
  <c r="M240" i="17" s="1"/>
  <c r="AA239" i="17"/>
  <c r="Y239" i="17"/>
  <c r="M239" i="17"/>
  <c r="K239" i="17"/>
  <c r="F239" i="17"/>
  <c r="AA238" i="17"/>
  <c r="Y238" i="17"/>
  <c r="M238" i="17"/>
  <c r="K238" i="17"/>
  <c r="F238" i="17"/>
  <c r="AA237" i="17"/>
  <c r="Y237" i="17"/>
  <c r="K237" i="17"/>
  <c r="F237" i="17"/>
  <c r="Y236" i="17"/>
  <c r="AA236" i="17" s="1"/>
  <c r="K236" i="17"/>
  <c r="F236" i="17"/>
  <c r="Y235" i="17"/>
  <c r="AA235" i="17" s="1"/>
  <c r="K235" i="17"/>
  <c r="F235" i="17"/>
  <c r="M235" i="17" s="1"/>
  <c r="Y234" i="17"/>
  <c r="AA234" i="17" s="1"/>
  <c r="M234" i="17"/>
  <c r="K234" i="17"/>
  <c r="F234" i="17"/>
  <c r="AA233" i="17"/>
  <c r="Y233" i="17"/>
  <c r="M233" i="17"/>
  <c r="K233" i="17"/>
  <c r="F233" i="17"/>
  <c r="AA232" i="17"/>
  <c r="Y232" i="17"/>
  <c r="K232" i="17"/>
  <c r="F232" i="17"/>
  <c r="AA231" i="17"/>
  <c r="Y231" i="17"/>
  <c r="K231" i="17"/>
  <c r="M231" i="17" s="1"/>
  <c r="F231" i="17"/>
  <c r="Y230" i="17"/>
  <c r="AA230" i="17" s="1"/>
  <c r="K230" i="17"/>
  <c r="M230" i="17" s="1"/>
  <c r="F230" i="17"/>
  <c r="Y229" i="17"/>
  <c r="AA229" i="17" s="1"/>
  <c r="K229" i="17"/>
  <c r="F229" i="17"/>
  <c r="AA228" i="17"/>
  <c r="Y228" i="17"/>
  <c r="K228" i="17"/>
  <c r="F228" i="17"/>
  <c r="Y227" i="17"/>
  <c r="AA227" i="17" s="1"/>
  <c r="L227" i="17"/>
  <c r="I227" i="17"/>
  <c r="H227" i="17"/>
  <c r="G227" i="17"/>
  <c r="F227" i="17"/>
  <c r="E227" i="17"/>
  <c r="AA226" i="17"/>
  <c r="Y226" i="17"/>
  <c r="J226" i="17"/>
  <c r="K226" i="17" s="1"/>
  <c r="M226" i="17" s="1"/>
  <c r="Y225" i="17"/>
  <c r="AA225" i="17" s="1"/>
  <c r="J225" i="17"/>
  <c r="K225" i="17" s="1"/>
  <c r="M225" i="17" s="1"/>
  <c r="Y224" i="17"/>
  <c r="AA224" i="17" s="1"/>
  <c r="M224" i="17"/>
  <c r="J224" i="17"/>
  <c r="K224" i="17" s="1"/>
  <c r="Z223" i="17"/>
  <c r="W223" i="17"/>
  <c r="V223" i="17"/>
  <c r="U223" i="17"/>
  <c r="T223" i="17"/>
  <c r="S223" i="17"/>
  <c r="M223" i="17"/>
  <c r="K223" i="17"/>
  <c r="J223" i="17"/>
  <c r="Y222" i="17"/>
  <c r="AA222" i="17" s="1"/>
  <c r="X222" i="17"/>
  <c r="J222" i="17"/>
  <c r="K222" i="17" s="1"/>
  <c r="M222" i="17" s="1"/>
  <c r="X221" i="17"/>
  <c r="Y221" i="17" s="1"/>
  <c r="AA221" i="17" s="1"/>
  <c r="J221" i="17"/>
  <c r="K221" i="17" s="1"/>
  <c r="M221" i="17" s="1"/>
  <c r="AA220" i="17"/>
  <c r="Y220" i="17"/>
  <c r="X220" i="17"/>
  <c r="K220" i="17"/>
  <c r="M220" i="17" s="1"/>
  <c r="J220" i="17"/>
  <c r="Y219" i="17"/>
  <c r="AA219" i="17" s="1"/>
  <c r="X219" i="17"/>
  <c r="K219" i="17"/>
  <c r="M219" i="17" s="1"/>
  <c r="J219" i="17"/>
  <c r="Y218" i="17"/>
  <c r="AA218" i="17" s="1"/>
  <c r="X218" i="17"/>
  <c r="J218" i="17"/>
  <c r="K218" i="17" s="1"/>
  <c r="M218" i="17" s="1"/>
  <c r="AA217" i="17"/>
  <c r="X217" i="17"/>
  <c r="Y217" i="17" s="1"/>
  <c r="J217" i="17"/>
  <c r="K217" i="17" s="1"/>
  <c r="M217" i="17" s="1"/>
  <c r="Y216" i="17"/>
  <c r="AA216" i="17" s="1"/>
  <c r="X216" i="17"/>
  <c r="J216" i="17"/>
  <c r="K216" i="17" s="1"/>
  <c r="M216" i="17" s="1"/>
  <c r="Y215" i="17"/>
  <c r="AA215" i="17" s="1"/>
  <c r="X215" i="17"/>
  <c r="M215" i="17"/>
  <c r="K215" i="17"/>
  <c r="J215" i="17"/>
  <c r="Y214" i="17"/>
  <c r="AA214" i="17" s="1"/>
  <c r="X214" i="17"/>
  <c r="J214" i="17"/>
  <c r="K214" i="17" s="1"/>
  <c r="M214" i="17" s="1"/>
  <c r="X213" i="17"/>
  <c r="Y213" i="17" s="1"/>
  <c r="AA213" i="17" s="1"/>
  <c r="J213" i="17"/>
  <c r="K213" i="17" s="1"/>
  <c r="M213" i="17" s="1"/>
  <c r="AA212" i="17"/>
  <c r="Y212" i="17"/>
  <c r="X212" i="17"/>
  <c r="K212" i="17"/>
  <c r="M212" i="17" s="1"/>
  <c r="J212" i="17"/>
  <c r="Y211" i="17"/>
  <c r="AA211" i="17" s="1"/>
  <c r="X211" i="17"/>
  <c r="K211" i="17"/>
  <c r="M211" i="17" s="1"/>
  <c r="J211" i="17"/>
  <c r="Y210" i="17"/>
  <c r="AA210" i="17" s="1"/>
  <c r="X210" i="17"/>
  <c r="J210" i="17"/>
  <c r="K210" i="17" s="1"/>
  <c r="M210" i="17" s="1"/>
  <c r="AA209" i="17"/>
  <c r="X209" i="17"/>
  <c r="Y209" i="17" s="1"/>
  <c r="J209" i="17"/>
  <c r="K209" i="17" s="1"/>
  <c r="M209" i="17" s="1"/>
  <c r="Y208" i="17"/>
  <c r="AA208" i="17" s="1"/>
  <c r="X208" i="17"/>
  <c r="J208" i="17"/>
  <c r="K208" i="17" s="1"/>
  <c r="M208" i="17" s="1"/>
  <c r="Y207" i="17"/>
  <c r="AA207" i="17" s="1"/>
  <c r="X207" i="17"/>
  <c r="M207" i="17"/>
  <c r="K207" i="17"/>
  <c r="J207" i="17"/>
  <c r="Y206" i="17"/>
  <c r="AA206" i="17" s="1"/>
  <c r="X206" i="17"/>
  <c r="J206" i="17"/>
  <c r="K206" i="17" s="1"/>
  <c r="M206" i="17" s="1"/>
  <c r="X205" i="17"/>
  <c r="J205" i="17"/>
  <c r="K205" i="17" s="1"/>
  <c r="M205" i="17" s="1"/>
  <c r="Z204" i="17"/>
  <c r="X204" i="17"/>
  <c r="W204" i="17"/>
  <c r="Y204" i="17" s="1"/>
  <c r="V204" i="17"/>
  <c r="U204" i="17"/>
  <c r="T204" i="17"/>
  <c r="S204" i="17"/>
  <c r="J204" i="17"/>
  <c r="K204" i="17" s="1"/>
  <c r="M204" i="17" s="1"/>
  <c r="Y203" i="17"/>
  <c r="AA203" i="17" s="1"/>
  <c r="J203" i="17"/>
  <c r="K203" i="17" s="1"/>
  <c r="M203" i="17" s="1"/>
  <c r="AA202" i="17"/>
  <c r="Y202" i="17"/>
  <c r="J202" i="17"/>
  <c r="Y201" i="17"/>
  <c r="AA201" i="17" s="1"/>
  <c r="L201" i="17"/>
  <c r="I201" i="17"/>
  <c r="H201" i="17"/>
  <c r="G201" i="17"/>
  <c r="F201" i="17"/>
  <c r="E201" i="17"/>
  <c r="AA200" i="17"/>
  <c r="Y200" i="17"/>
  <c r="J200" i="17"/>
  <c r="K200" i="17" s="1"/>
  <c r="M200" i="17" s="1"/>
  <c r="Y199" i="17"/>
  <c r="AA199" i="17" s="1"/>
  <c r="M199" i="17"/>
  <c r="K199" i="17"/>
  <c r="J199" i="17"/>
  <c r="AA198" i="17"/>
  <c r="Y198" i="17"/>
  <c r="J198" i="17"/>
  <c r="K198" i="17" s="1"/>
  <c r="M198" i="17" s="1"/>
  <c r="AA197" i="17"/>
  <c r="Y197" i="17"/>
  <c r="K197" i="17"/>
  <c r="M197" i="17" s="1"/>
  <c r="J197" i="17"/>
  <c r="AA196" i="17"/>
  <c r="Y196" i="17"/>
  <c r="K196" i="17"/>
  <c r="M196" i="17" s="1"/>
  <c r="J196" i="17"/>
  <c r="Y195" i="17"/>
  <c r="AA195" i="17" s="1"/>
  <c r="K195" i="17"/>
  <c r="M195" i="17" s="1"/>
  <c r="J195" i="17"/>
  <c r="Y194" i="17"/>
  <c r="AA194" i="17" s="1"/>
  <c r="J194" i="17"/>
  <c r="K194" i="17" s="1"/>
  <c r="M194" i="17" s="1"/>
  <c r="Y193" i="17"/>
  <c r="AA193" i="17" s="1"/>
  <c r="J193" i="17"/>
  <c r="K193" i="17" s="1"/>
  <c r="M193" i="17" s="1"/>
  <c r="AA192" i="17"/>
  <c r="Y192" i="17"/>
  <c r="M192" i="17"/>
  <c r="J192" i="17"/>
  <c r="K192" i="17" s="1"/>
  <c r="Y191" i="17"/>
  <c r="AA191" i="17" s="1"/>
  <c r="M191" i="17"/>
  <c r="K191" i="17"/>
  <c r="J191" i="17"/>
  <c r="AA190" i="17"/>
  <c r="Y190" i="17"/>
  <c r="J190" i="17"/>
  <c r="K190" i="17" s="1"/>
  <c r="M190" i="17" s="1"/>
  <c r="AA189" i="17"/>
  <c r="Y189" i="17"/>
  <c r="K189" i="17"/>
  <c r="M189" i="17" s="1"/>
  <c r="J189" i="17"/>
  <c r="AA188" i="17"/>
  <c r="Y188" i="17"/>
  <c r="K188" i="17"/>
  <c r="M188" i="17" s="1"/>
  <c r="J188" i="17"/>
  <c r="Y187" i="17"/>
  <c r="AA187" i="17" s="1"/>
  <c r="K187" i="17"/>
  <c r="M187" i="17" s="1"/>
  <c r="J187" i="17"/>
  <c r="Y186" i="17"/>
  <c r="AA186" i="17" s="1"/>
  <c r="J186" i="17"/>
  <c r="K186" i="17" s="1"/>
  <c r="M186" i="17" s="1"/>
  <c r="Y185" i="17"/>
  <c r="AA185" i="17" s="1"/>
  <c r="J185" i="17"/>
  <c r="K185" i="17" s="1"/>
  <c r="M185" i="17" s="1"/>
  <c r="AA184" i="17"/>
  <c r="Y184" i="17"/>
  <c r="J184" i="17"/>
  <c r="K184" i="17" s="1"/>
  <c r="M184" i="17" s="1"/>
  <c r="Z183" i="17"/>
  <c r="W183" i="17"/>
  <c r="V183" i="17"/>
  <c r="U183" i="17"/>
  <c r="S183" i="17"/>
  <c r="J183" i="17"/>
  <c r="K183" i="17" s="1"/>
  <c r="X182" i="17"/>
  <c r="Y182" i="17" s="1"/>
  <c r="AA182" i="17" s="1"/>
  <c r="L182" i="17"/>
  <c r="J182" i="17"/>
  <c r="I182" i="17"/>
  <c r="H182" i="17"/>
  <c r="G182" i="17"/>
  <c r="F182" i="17"/>
  <c r="E182" i="17"/>
  <c r="X181" i="17"/>
  <c r="Y181" i="17" s="1"/>
  <c r="AA181" i="17" s="1"/>
  <c r="M181" i="17"/>
  <c r="K181" i="17"/>
  <c r="Y180" i="17"/>
  <c r="AA180" i="17" s="1"/>
  <c r="X180" i="17"/>
  <c r="M180" i="17"/>
  <c r="K180" i="17"/>
  <c r="Y179" i="17"/>
  <c r="AA179" i="17" s="1"/>
  <c r="X179" i="17"/>
  <c r="K179" i="17"/>
  <c r="M179" i="17" s="1"/>
  <c r="Y178" i="17"/>
  <c r="AA178" i="17" s="1"/>
  <c r="X178" i="17"/>
  <c r="K178" i="17"/>
  <c r="M178" i="17" s="1"/>
  <c r="X177" i="17"/>
  <c r="Y177" i="17" s="1"/>
  <c r="AA177" i="17" s="1"/>
  <c r="K177" i="17"/>
  <c r="M177" i="17" s="1"/>
  <c r="X176" i="17"/>
  <c r="Y176" i="17" s="1"/>
  <c r="AA176" i="17" s="1"/>
  <c r="M176" i="17"/>
  <c r="K176" i="17"/>
  <c r="X175" i="17"/>
  <c r="Y175" i="17" s="1"/>
  <c r="AA175" i="17" s="1"/>
  <c r="K175" i="17"/>
  <c r="M175" i="17" s="1"/>
  <c r="AA174" i="17"/>
  <c r="Y174" i="17"/>
  <c r="X174" i="17"/>
  <c r="M174" i="17"/>
  <c r="K174" i="17"/>
  <c r="X173" i="17"/>
  <c r="Y173" i="17" s="1"/>
  <c r="AA173" i="17" s="1"/>
  <c r="M173" i="17"/>
  <c r="K173" i="17"/>
  <c r="Y172" i="17"/>
  <c r="AA172" i="17" s="1"/>
  <c r="X172" i="17"/>
  <c r="M172" i="17"/>
  <c r="K172" i="17"/>
  <c r="Y171" i="17"/>
  <c r="AA171" i="17" s="1"/>
  <c r="X171" i="17"/>
  <c r="K171" i="17"/>
  <c r="M171" i="17" s="1"/>
  <c r="Y170" i="17"/>
  <c r="AA170" i="17" s="1"/>
  <c r="X170" i="17"/>
  <c r="K170" i="17"/>
  <c r="M170" i="17" s="1"/>
  <c r="X169" i="17"/>
  <c r="Y169" i="17" s="1"/>
  <c r="AA169" i="17" s="1"/>
  <c r="K169" i="17"/>
  <c r="M169" i="17" s="1"/>
  <c r="X168" i="17"/>
  <c r="Y168" i="17" s="1"/>
  <c r="AA168" i="17" s="1"/>
  <c r="M168" i="17"/>
  <c r="K168" i="17"/>
  <c r="X167" i="17"/>
  <c r="Y167" i="17" s="1"/>
  <c r="AA167" i="17" s="1"/>
  <c r="K167" i="17"/>
  <c r="M167" i="17" s="1"/>
  <c r="AA166" i="17"/>
  <c r="Y166" i="17"/>
  <c r="X166" i="17"/>
  <c r="M166" i="17"/>
  <c r="K166" i="17"/>
  <c r="X165" i="17"/>
  <c r="Y165" i="17" s="1"/>
  <c r="AA165" i="17" s="1"/>
  <c r="M165" i="17"/>
  <c r="K165" i="17"/>
  <c r="Y164" i="17"/>
  <c r="AA164" i="17" s="1"/>
  <c r="X164" i="17"/>
  <c r="M164" i="17"/>
  <c r="K164" i="17"/>
  <c r="Y163" i="17"/>
  <c r="AA163" i="17" s="1"/>
  <c r="X163" i="17"/>
  <c r="K163" i="17"/>
  <c r="M163" i="17" s="1"/>
  <c r="Y162" i="17"/>
  <c r="AA162" i="17" s="1"/>
  <c r="X162" i="17"/>
  <c r="K162" i="17"/>
  <c r="M162" i="17" s="1"/>
  <c r="X161" i="17"/>
  <c r="Y161" i="17" s="1"/>
  <c r="AA161" i="17" s="1"/>
  <c r="K161" i="17"/>
  <c r="M161" i="17" s="1"/>
  <c r="X160" i="17"/>
  <c r="Y160" i="17" s="1"/>
  <c r="AA160" i="17" s="1"/>
  <c r="M160" i="17"/>
  <c r="K160" i="17"/>
  <c r="X159" i="17"/>
  <c r="Y159" i="17" s="1"/>
  <c r="AA159" i="17" s="1"/>
  <c r="K159" i="17"/>
  <c r="M159" i="17" s="1"/>
  <c r="AA158" i="17"/>
  <c r="Y158" i="17"/>
  <c r="X158" i="17"/>
  <c r="M158" i="17"/>
  <c r="K158" i="17"/>
  <c r="Z157" i="17"/>
  <c r="X157" i="17"/>
  <c r="W157" i="17"/>
  <c r="Y157" i="17" s="1"/>
  <c r="V157" i="17"/>
  <c r="U157" i="17"/>
  <c r="S157" i="17"/>
  <c r="K157" i="17"/>
  <c r="M157" i="17" s="1"/>
  <c r="AA156" i="17"/>
  <c r="Y156" i="17"/>
  <c r="K156" i="17"/>
  <c r="M156" i="17" s="1"/>
  <c r="Y155" i="17"/>
  <c r="AA155" i="17" s="1"/>
  <c r="K155" i="17"/>
  <c r="AA154" i="17"/>
  <c r="Y154" i="17"/>
  <c r="L154" i="17"/>
  <c r="I154" i="17"/>
  <c r="H154" i="17"/>
  <c r="G154" i="17"/>
  <c r="F154" i="17"/>
  <c r="E154" i="17"/>
  <c r="AA153" i="17"/>
  <c r="Y153" i="17"/>
  <c r="J153" i="17"/>
  <c r="K153" i="17" s="1"/>
  <c r="M153" i="17" s="1"/>
  <c r="AA152" i="17"/>
  <c r="Y152" i="17"/>
  <c r="K152" i="17"/>
  <c r="M152" i="17" s="1"/>
  <c r="J152" i="17"/>
  <c r="AA151" i="17"/>
  <c r="Y151" i="17"/>
  <c r="K151" i="17"/>
  <c r="M151" i="17" s="1"/>
  <c r="J151" i="17"/>
  <c r="Y150" i="17"/>
  <c r="AA150" i="17" s="1"/>
  <c r="K150" i="17"/>
  <c r="M150" i="17" s="1"/>
  <c r="J150" i="17"/>
  <c r="Y149" i="17"/>
  <c r="AA149" i="17" s="1"/>
  <c r="J149" i="17"/>
  <c r="K149" i="17" s="1"/>
  <c r="M149" i="17" s="1"/>
  <c r="Y148" i="17"/>
  <c r="AA148" i="17" s="1"/>
  <c r="J148" i="17"/>
  <c r="K148" i="17" s="1"/>
  <c r="M148" i="17" s="1"/>
  <c r="AA147" i="17"/>
  <c r="Y147" i="17"/>
  <c r="M147" i="17"/>
  <c r="J147" i="17"/>
  <c r="K147" i="17" s="1"/>
  <c r="Y146" i="17"/>
  <c r="AA146" i="17" s="1"/>
  <c r="M146" i="17"/>
  <c r="K146" i="17"/>
  <c r="J146" i="17"/>
  <c r="AA145" i="17"/>
  <c r="Y145" i="17"/>
  <c r="M145" i="17"/>
  <c r="J145" i="17"/>
  <c r="K145" i="17" s="1"/>
  <c r="AA144" i="17"/>
  <c r="AA157" i="17" s="1"/>
  <c r="Y144" i="17"/>
  <c r="K144" i="17"/>
  <c r="M144" i="17" s="1"/>
  <c r="J144" i="17"/>
  <c r="Z143" i="17"/>
  <c r="X143" i="17"/>
  <c r="W143" i="17"/>
  <c r="V143" i="17"/>
  <c r="U143" i="17"/>
  <c r="T143" i="17"/>
  <c r="T157" i="17" s="1"/>
  <c r="S143" i="17"/>
  <c r="J143" i="17"/>
  <c r="K143" i="17" s="1"/>
  <c r="M143" i="17" s="1"/>
  <c r="AA142" i="17"/>
  <c r="Y142" i="17"/>
  <c r="J142" i="17"/>
  <c r="K142" i="17" s="1"/>
  <c r="M142" i="17" s="1"/>
  <c r="Y141" i="17"/>
  <c r="AA141" i="17" s="1"/>
  <c r="M141" i="17"/>
  <c r="K141" i="17"/>
  <c r="J141" i="17"/>
  <c r="AA140" i="17"/>
  <c r="Y140" i="17"/>
  <c r="J140" i="17"/>
  <c r="K140" i="17" s="1"/>
  <c r="M140" i="17" s="1"/>
  <c r="AA139" i="17"/>
  <c r="Y139" i="17"/>
  <c r="K139" i="17"/>
  <c r="M139" i="17" s="1"/>
  <c r="J139" i="17"/>
  <c r="AA138" i="17"/>
  <c r="Y138" i="17"/>
  <c r="K138" i="17"/>
  <c r="M138" i="17" s="1"/>
  <c r="J138" i="17"/>
  <c r="Y137" i="17"/>
  <c r="AA137" i="17" s="1"/>
  <c r="K137" i="17"/>
  <c r="M137" i="17" s="1"/>
  <c r="J137" i="17"/>
  <c r="Y136" i="17"/>
  <c r="AA136" i="17" s="1"/>
  <c r="J136" i="17"/>
  <c r="K136" i="17" s="1"/>
  <c r="M136" i="17" s="1"/>
  <c r="Y135" i="17"/>
  <c r="AA135" i="17" s="1"/>
  <c r="J135" i="17"/>
  <c r="K135" i="17" s="1"/>
  <c r="M135" i="17" s="1"/>
  <c r="AA134" i="17"/>
  <c r="Y134" i="17"/>
  <c r="J134" i="17"/>
  <c r="K134" i="17" s="1"/>
  <c r="M134" i="17" s="1"/>
  <c r="AA133" i="17"/>
  <c r="Y133" i="17"/>
  <c r="M133" i="17"/>
  <c r="K133" i="17"/>
  <c r="J133" i="17"/>
  <c r="AA132" i="17"/>
  <c r="Y132" i="17"/>
  <c r="M132" i="17"/>
  <c r="K132" i="17"/>
  <c r="J132" i="17"/>
  <c r="AA131" i="17"/>
  <c r="Y131" i="17"/>
  <c r="K131" i="17"/>
  <c r="J131" i="17"/>
  <c r="AA130" i="17"/>
  <c r="Y130" i="17"/>
  <c r="L130" i="17"/>
  <c r="I130" i="17"/>
  <c r="H130" i="17"/>
  <c r="G130" i="17"/>
  <c r="F130" i="17"/>
  <c r="E130" i="17"/>
  <c r="AA129" i="17"/>
  <c r="Y129" i="17"/>
  <c r="K129" i="17"/>
  <c r="M129" i="17" s="1"/>
  <c r="J129" i="17"/>
  <c r="AA128" i="17"/>
  <c r="Y128" i="17"/>
  <c r="K128" i="17"/>
  <c r="M128" i="17" s="1"/>
  <c r="J128" i="17"/>
  <c r="Y127" i="17"/>
  <c r="AA127" i="17" s="1"/>
  <c r="K127" i="17"/>
  <c r="M127" i="17" s="1"/>
  <c r="J127" i="17"/>
  <c r="Y126" i="17"/>
  <c r="AA126" i="17" s="1"/>
  <c r="J126" i="17"/>
  <c r="K126" i="17" s="1"/>
  <c r="M126" i="17" s="1"/>
  <c r="Y125" i="17"/>
  <c r="AA125" i="17" s="1"/>
  <c r="J125" i="17"/>
  <c r="K125" i="17" s="1"/>
  <c r="M125" i="17" s="1"/>
  <c r="AA124" i="17"/>
  <c r="Y124" i="17"/>
  <c r="M124" i="17"/>
  <c r="J124" i="17"/>
  <c r="K124" i="17" s="1"/>
  <c r="Y123" i="17"/>
  <c r="AA123" i="17" s="1"/>
  <c r="AA143" i="17" s="1"/>
  <c r="M123" i="17"/>
  <c r="K123" i="17"/>
  <c r="J123" i="17"/>
  <c r="Z122" i="17"/>
  <c r="W122" i="17"/>
  <c r="V122" i="17"/>
  <c r="U122" i="17"/>
  <c r="T122" i="17"/>
  <c r="S122" i="17"/>
  <c r="K122" i="17"/>
  <c r="J122" i="17"/>
  <c r="Y121" i="17"/>
  <c r="AA121" i="17" s="1"/>
  <c r="X121" i="17"/>
  <c r="L121" i="17"/>
  <c r="J121" i="17"/>
  <c r="I121" i="17"/>
  <c r="H121" i="17"/>
  <c r="G121" i="17"/>
  <c r="F121" i="17"/>
  <c r="E121" i="17"/>
  <c r="X120" i="17"/>
  <c r="Y120" i="17" s="1"/>
  <c r="AA120" i="17" s="1"/>
  <c r="K120" i="17"/>
  <c r="M120" i="17" s="1"/>
  <c r="AA119" i="17"/>
  <c r="Y119" i="17"/>
  <c r="X119" i="17"/>
  <c r="M119" i="17"/>
  <c r="K119" i="17"/>
  <c r="X118" i="17"/>
  <c r="Y118" i="17" s="1"/>
  <c r="AA118" i="17" s="1"/>
  <c r="M118" i="17"/>
  <c r="K118" i="17"/>
  <c r="Y117" i="17"/>
  <c r="AA117" i="17" s="1"/>
  <c r="X117" i="17"/>
  <c r="M117" i="17"/>
  <c r="K117" i="17"/>
  <c r="Y116" i="17"/>
  <c r="AA116" i="17" s="1"/>
  <c r="X116" i="17"/>
  <c r="K116" i="17"/>
  <c r="M116" i="17" s="1"/>
  <c r="Y115" i="17"/>
  <c r="AA115" i="17" s="1"/>
  <c r="X115" i="17"/>
  <c r="K115" i="17"/>
  <c r="M115" i="17" s="1"/>
  <c r="X114" i="17"/>
  <c r="Y114" i="17" s="1"/>
  <c r="AA114" i="17" s="1"/>
  <c r="K114" i="17"/>
  <c r="M114" i="17" s="1"/>
  <c r="X113" i="17"/>
  <c r="Y113" i="17" s="1"/>
  <c r="AA113" i="17" s="1"/>
  <c r="M113" i="17"/>
  <c r="K113" i="17"/>
  <c r="X112" i="17"/>
  <c r="Y112" i="17" s="1"/>
  <c r="AA112" i="17" s="1"/>
  <c r="K112" i="17"/>
  <c r="M112" i="17" s="1"/>
  <c r="AA111" i="17"/>
  <c r="Y111" i="17"/>
  <c r="X111" i="17"/>
  <c r="M111" i="17"/>
  <c r="K111" i="17"/>
  <c r="X110" i="17"/>
  <c r="Y110" i="17" s="1"/>
  <c r="AA110" i="17" s="1"/>
  <c r="M110" i="17"/>
  <c r="K110" i="17"/>
  <c r="Y109" i="17"/>
  <c r="AA109" i="17" s="1"/>
  <c r="X109" i="17"/>
  <c r="M109" i="17"/>
  <c r="K109" i="17"/>
  <c r="Y108" i="17"/>
  <c r="AA108" i="17" s="1"/>
  <c r="X108" i="17"/>
  <c r="K108" i="17"/>
  <c r="M108" i="17" s="1"/>
  <c r="Y107" i="17"/>
  <c r="AA107" i="17" s="1"/>
  <c r="X107" i="17"/>
  <c r="K107" i="17"/>
  <c r="M107" i="17" s="1"/>
  <c r="X106" i="17"/>
  <c r="K106" i="17"/>
  <c r="M106" i="17" s="1"/>
  <c r="Z105" i="17"/>
  <c r="W105" i="17"/>
  <c r="V105" i="17"/>
  <c r="U105" i="17"/>
  <c r="T105" i="17"/>
  <c r="S105" i="17"/>
  <c r="K105" i="17"/>
  <c r="M105" i="17" s="1"/>
  <c r="X104" i="17"/>
  <c r="Y104" i="17" s="1"/>
  <c r="AA104" i="17" s="1"/>
  <c r="K104" i="17"/>
  <c r="M104" i="17" s="1"/>
  <c r="X103" i="17"/>
  <c r="Y103" i="17" s="1"/>
  <c r="AA103" i="17" s="1"/>
  <c r="M103" i="17"/>
  <c r="K103" i="17"/>
  <c r="X102" i="17"/>
  <c r="Y102" i="17" s="1"/>
  <c r="AA102" i="17" s="1"/>
  <c r="K102" i="17"/>
  <c r="M102" i="17" s="1"/>
  <c r="AA101" i="17"/>
  <c r="Y101" i="17"/>
  <c r="X101" i="17"/>
  <c r="M101" i="17"/>
  <c r="K101" i="17"/>
  <c r="X100" i="17"/>
  <c r="Y100" i="17" s="1"/>
  <c r="AA100" i="17" s="1"/>
  <c r="L100" i="17"/>
  <c r="J100" i="17"/>
  <c r="I100" i="17"/>
  <c r="H100" i="17"/>
  <c r="G100" i="17"/>
  <c r="F100" i="17"/>
  <c r="E100" i="17"/>
  <c r="X99" i="17"/>
  <c r="Y99" i="17" s="1"/>
  <c r="AA99" i="17" s="1"/>
  <c r="K99" i="17"/>
  <c r="M99" i="17" s="1"/>
  <c r="X98" i="17"/>
  <c r="Y98" i="17" s="1"/>
  <c r="AA98" i="17" s="1"/>
  <c r="M98" i="17"/>
  <c r="K98" i="17"/>
  <c r="AA97" i="17"/>
  <c r="X97" i="17"/>
  <c r="Y97" i="17" s="1"/>
  <c r="K97" i="17"/>
  <c r="M97" i="17" s="1"/>
  <c r="AA96" i="17"/>
  <c r="Y96" i="17"/>
  <c r="X96" i="17"/>
  <c r="M96" i="17"/>
  <c r="K96" i="17"/>
  <c r="AA95" i="17"/>
  <c r="X95" i="17"/>
  <c r="Y95" i="17" s="1"/>
  <c r="M95" i="17"/>
  <c r="K95" i="17"/>
  <c r="Y94" i="17"/>
  <c r="AA94" i="17" s="1"/>
  <c r="X94" i="17"/>
  <c r="M94" i="17"/>
  <c r="K94" i="17"/>
  <c r="Y93" i="17"/>
  <c r="AA93" i="17" s="1"/>
  <c r="X93" i="17"/>
  <c r="K93" i="17"/>
  <c r="M93" i="17" s="1"/>
  <c r="Y92" i="17"/>
  <c r="AA92" i="17" s="1"/>
  <c r="X92" i="17"/>
  <c r="K92" i="17"/>
  <c r="M92" i="17" s="1"/>
  <c r="X91" i="17"/>
  <c r="Y91" i="17" s="1"/>
  <c r="AA91" i="17" s="1"/>
  <c r="K91" i="17"/>
  <c r="M91" i="17" s="1"/>
  <c r="X90" i="17"/>
  <c r="Y90" i="17" s="1"/>
  <c r="AA90" i="17" s="1"/>
  <c r="M90" i="17"/>
  <c r="K90" i="17"/>
  <c r="AA89" i="17"/>
  <c r="X89" i="17"/>
  <c r="Y89" i="17" s="1"/>
  <c r="K89" i="17"/>
  <c r="M89" i="17" s="1"/>
  <c r="AA88" i="17"/>
  <c r="Y88" i="17"/>
  <c r="X88" i="17"/>
  <c r="M88" i="17"/>
  <c r="K88" i="17"/>
  <c r="AA87" i="17"/>
  <c r="X87" i="17"/>
  <c r="Y87" i="17" s="1"/>
  <c r="M87" i="17"/>
  <c r="K87" i="17"/>
  <c r="Y86" i="17"/>
  <c r="AA86" i="17" s="1"/>
  <c r="X86" i="17"/>
  <c r="M86" i="17"/>
  <c r="K86" i="17"/>
  <c r="Y85" i="17"/>
  <c r="AA85" i="17" s="1"/>
  <c r="X85" i="17"/>
  <c r="K85" i="17"/>
  <c r="M85" i="17" s="1"/>
  <c r="Y84" i="17"/>
  <c r="AA84" i="17" s="1"/>
  <c r="X84" i="17"/>
  <c r="K84" i="17"/>
  <c r="M84" i="17" s="1"/>
  <c r="Z83" i="17"/>
  <c r="W83" i="17"/>
  <c r="V83" i="17"/>
  <c r="U83" i="17"/>
  <c r="S83" i="17"/>
  <c r="M83" i="17"/>
  <c r="K83" i="17"/>
  <c r="X82" i="17"/>
  <c r="Y82" i="17" s="1"/>
  <c r="AA82" i="17" s="1"/>
  <c r="K82" i="17"/>
  <c r="M82" i="17" s="1"/>
  <c r="AA81" i="17"/>
  <c r="Y81" i="17"/>
  <c r="X81" i="17"/>
  <c r="M81" i="17"/>
  <c r="K81" i="17"/>
  <c r="X80" i="17"/>
  <c r="Y80" i="17" s="1"/>
  <c r="AA80" i="17" s="1"/>
  <c r="M80" i="17"/>
  <c r="M100" i="17" s="1"/>
  <c r="K80" i="17"/>
  <c r="Y79" i="17"/>
  <c r="AA79" i="17" s="1"/>
  <c r="X79" i="17"/>
  <c r="M79" i="17"/>
  <c r="K79" i="17"/>
  <c r="X78" i="17"/>
  <c r="Y78" i="17" s="1"/>
  <c r="AA78" i="17" s="1"/>
  <c r="L78" i="17"/>
  <c r="I78" i="17"/>
  <c r="H78" i="17"/>
  <c r="G78" i="17"/>
  <c r="F78" i="17"/>
  <c r="E78" i="17"/>
  <c r="X77" i="17"/>
  <c r="Y77" i="17" s="1"/>
  <c r="AA77" i="17" s="1"/>
  <c r="J77" i="17"/>
  <c r="K77" i="17" s="1"/>
  <c r="M77" i="17" s="1"/>
  <c r="X76" i="17"/>
  <c r="Y76" i="17" s="1"/>
  <c r="AA76" i="17" s="1"/>
  <c r="K76" i="17"/>
  <c r="M76" i="17" s="1"/>
  <c r="J76" i="17"/>
  <c r="X75" i="17"/>
  <c r="Y75" i="17" s="1"/>
  <c r="AA75" i="17" s="1"/>
  <c r="K75" i="17"/>
  <c r="M75" i="17" s="1"/>
  <c r="J75" i="17"/>
  <c r="X74" i="17"/>
  <c r="Y74" i="17" s="1"/>
  <c r="AA74" i="17" s="1"/>
  <c r="K74" i="17"/>
  <c r="M74" i="17" s="1"/>
  <c r="J74" i="17"/>
  <c r="X73" i="17"/>
  <c r="Y73" i="17" s="1"/>
  <c r="AA73" i="17" s="1"/>
  <c r="J73" i="17"/>
  <c r="K73" i="17" s="1"/>
  <c r="M73" i="17" s="1"/>
  <c r="Y72" i="17"/>
  <c r="AA72" i="17" s="1"/>
  <c r="X72" i="17"/>
  <c r="K72" i="17"/>
  <c r="M72" i="17" s="1"/>
  <c r="J72" i="17"/>
  <c r="X71" i="17"/>
  <c r="Y71" i="17" s="1"/>
  <c r="AA71" i="17" s="1"/>
  <c r="K71" i="17"/>
  <c r="M71" i="17" s="1"/>
  <c r="J71" i="17"/>
  <c r="X70" i="17"/>
  <c r="Y70" i="17" s="1"/>
  <c r="AA70" i="17" s="1"/>
  <c r="J70" i="17"/>
  <c r="K70" i="17" s="1"/>
  <c r="M70" i="17" s="1"/>
  <c r="X69" i="17"/>
  <c r="Y69" i="17" s="1"/>
  <c r="AA69" i="17" s="1"/>
  <c r="J69" i="17"/>
  <c r="K69" i="17" s="1"/>
  <c r="M69" i="17" s="1"/>
  <c r="Y68" i="17"/>
  <c r="AA68" i="17" s="1"/>
  <c r="X68" i="17"/>
  <c r="K68" i="17"/>
  <c r="M68" i="17" s="1"/>
  <c r="J68" i="17"/>
  <c r="X67" i="17"/>
  <c r="Y67" i="17" s="1"/>
  <c r="AA67" i="17" s="1"/>
  <c r="J67" i="17"/>
  <c r="K67" i="17" s="1"/>
  <c r="M67" i="17" s="1"/>
  <c r="X66" i="17"/>
  <c r="Y66" i="17" s="1"/>
  <c r="AA66" i="17" s="1"/>
  <c r="J66" i="17"/>
  <c r="K66" i="17" s="1"/>
  <c r="M66" i="17" s="1"/>
  <c r="Y65" i="17"/>
  <c r="AA65" i="17" s="1"/>
  <c r="X65" i="17"/>
  <c r="K65" i="17"/>
  <c r="M65" i="17" s="1"/>
  <c r="J65" i="17"/>
  <c r="Y64" i="17"/>
  <c r="AA64" i="17" s="1"/>
  <c r="X64" i="17"/>
  <c r="J64" i="17"/>
  <c r="K64" i="17" s="1"/>
  <c r="M64" i="17" s="1"/>
  <c r="X63" i="17"/>
  <c r="Y63" i="17" s="1"/>
  <c r="AA63" i="17" s="1"/>
  <c r="J63" i="17"/>
  <c r="K63" i="17" s="1"/>
  <c r="M63" i="17" s="1"/>
  <c r="X62" i="17"/>
  <c r="J62" i="17"/>
  <c r="K62" i="17" s="1"/>
  <c r="M62" i="17" s="1"/>
  <c r="Z61" i="17"/>
  <c r="X61" i="17"/>
  <c r="W61" i="17"/>
  <c r="V61" i="17"/>
  <c r="U61" i="17"/>
  <c r="T61" i="17"/>
  <c r="S61" i="17"/>
  <c r="J61" i="17"/>
  <c r="K61" i="17" s="1"/>
  <c r="M61" i="17" s="1"/>
  <c r="AA60" i="17"/>
  <c r="Y60" i="17"/>
  <c r="K60" i="17"/>
  <c r="M60" i="17" s="1"/>
  <c r="J60" i="17"/>
  <c r="AA59" i="17"/>
  <c r="Y59" i="17"/>
  <c r="K59" i="17"/>
  <c r="M59" i="17" s="1"/>
  <c r="J59" i="17"/>
  <c r="Y58" i="17"/>
  <c r="AA58" i="17" s="1"/>
  <c r="K58" i="17"/>
  <c r="M58" i="17" s="1"/>
  <c r="J58" i="17"/>
  <c r="Y57" i="17"/>
  <c r="AA57" i="17" s="1"/>
  <c r="J57" i="17"/>
  <c r="K57" i="17" s="1"/>
  <c r="M57" i="17" s="1"/>
  <c r="Y56" i="17"/>
  <c r="AA56" i="17" s="1"/>
  <c r="J56" i="17"/>
  <c r="K56" i="17" s="1"/>
  <c r="M56" i="17" s="1"/>
  <c r="Y55" i="17"/>
  <c r="AA55" i="17" s="1"/>
  <c r="J55" i="17"/>
  <c r="K55" i="17" s="1"/>
  <c r="M55" i="17" s="1"/>
  <c r="Y54" i="17"/>
  <c r="AA54" i="17" s="1"/>
  <c r="J54" i="17"/>
  <c r="K54" i="17" s="1"/>
  <c r="M54" i="17" s="1"/>
  <c r="AA53" i="17"/>
  <c r="Y53" i="17"/>
  <c r="J53" i="17"/>
  <c r="K53" i="17" s="1"/>
  <c r="M53" i="17" s="1"/>
  <c r="AA52" i="17"/>
  <c r="Y52" i="17"/>
  <c r="K52" i="17"/>
  <c r="M52" i="17" s="1"/>
  <c r="J52" i="17"/>
  <c r="AA51" i="17"/>
  <c r="Y51" i="17"/>
  <c r="K51" i="17"/>
  <c r="M51" i="17" s="1"/>
  <c r="J51" i="17"/>
  <c r="Y50" i="17"/>
  <c r="AA50" i="17" s="1"/>
  <c r="K50" i="17"/>
  <c r="M50" i="17" s="1"/>
  <c r="J50" i="17"/>
  <c r="Y49" i="17"/>
  <c r="AA49" i="17" s="1"/>
  <c r="J49" i="17"/>
  <c r="K49" i="17" s="1"/>
  <c r="M49" i="17" s="1"/>
  <c r="Y48" i="17"/>
  <c r="AA48" i="17" s="1"/>
  <c r="J48" i="17"/>
  <c r="K48" i="17" s="1"/>
  <c r="M48" i="17" s="1"/>
  <c r="Y47" i="17"/>
  <c r="AA47" i="17" s="1"/>
  <c r="J47" i="17"/>
  <c r="K47" i="17" s="1"/>
  <c r="Y46" i="17"/>
  <c r="AA46" i="17" s="1"/>
  <c r="L46" i="17"/>
  <c r="J46" i="17"/>
  <c r="I46" i="17"/>
  <c r="H46" i="17"/>
  <c r="G46" i="17"/>
  <c r="F46" i="17"/>
  <c r="E46" i="17"/>
  <c r="Y45" i="17"/>
  <c r="AA45" i="17" s="1"/>
  <c r="M45" i="17"/>
  <c r="K45" i="17"/>
  <c r="AA44" i="17"/>
  <c r="Y44" i="17"/>
  <c r="K44" i="17"/>
  <c r="M44" i="17" s="1"/>
  <c r="Y43" i="17"/>
  <c r="AA43" i="17" s="1"/>
  <c r="M43" i="17"/>
  <c r="K43" i="17"/>
  <c r="AA42" i="17"/>
  <c r="Y42" i="17"/>
  <c r="K42" i="17"/>
  <c r="M42" i="17" s="1"/>
  <c r="Y41" i="17"/>
  <c r="AA41" i="17" s="1"/>
  <c r="M41" i="17"/>
  <c r="K41" i="17"/>
  <c r="AA40" i="17"/>
  <c r="Y40" i="17"/>
  <c r="K40" i="17"/>
  <c r="M40" i="17" s="1"/>
  <c r="Y39" i="17"/>
  <c r="AA39" i="17" s="1"/>
  <c r="M39" i="17"/>
  <c r="K39" i="17"/>
  <c r="AA38" i="17"/>
  <c r="Y38" i="17"/>
  <c r="K38" i="17"/>
  <c r="M38" i="17" s="1"/>
  <c r="Y37" i="17"/>
  <c r="AA37" i="17" s="1"/>
  <c r="M37" i="17"/>
  <c r="K37" i="17"/>
  <c r="AA36" i="17"/>
  <c r="Y36" i="17"/>
  <c r="K36" i="17"/>
  <c r="M36" i="17" s="1"/>
  <c r="Y35" i="17"/>
  <c r="AA35" i="17" s="1"/>
  <c r="M35" i="17"/>
  <c r="K35" i="17"/>
  <c r="AA34" i="17"/>
  <c r="Y34" i="17"/>
  <c r="K34" i="17"/>
  <c r="M34" i="17" s="1"/>
  <c r="Y33" i="17"/>
  <c r="AA33" i="17" s="1"/>
  <c r="M33" i="17"/>
  <c r="K33" i="17"/>
  <c r="AA32" i="17"/>
  <c r="Y32" i="17"/>
  <c r="K32" i="17"/>
  <c r="M32" i="17" s="1"/>
  <c r="Y31" i="17"/>
  <c r="AA31" i="17" s="1"/>
  <c r="M31" i="17"/>
  <c r="K31" i="17"/>
  <c r="AA30" i="17"/>
  <c r="Y30" i="17"/>
  <c r="K30" i="17"/>
  <c r="M30" i="17" s="1"/>
  <c r="Y29" i="17"/>
  <c r="AA29" i="17" s="1"/>
  <c r="M29" i="17"/>
  <c r="K29" i="17"/>
  <c r="AA28" i="17"/>
  <c r="Y28" i="17"/>
  <c r="K28" i="17"/>
  <c r="M28" i="17" s="1"/>
  <c r="Y27" i="17"/>
  <c r="Y61" i="17" s="1"/>
  <c r="M27" i="17"/>
  <c r="K27" i="17"/>
  <c r="Z26" i="17"/>
  <c r="W26" i="17"/>
  <c r="Y26" i="17" s="1"/>
  <c r="V26" i="17"/>
  <c r="U26" i="17"/>
  <c r="T26" i="17"/>
  <c r="S26" i="17"/>
  <c r="M26" i="17"/>
  <c r="K26" i="17"/>
  <c r="Y25" i="17"/>
  <c r="AA25" i="17" s="1"/>
  <c r="T25" i="17"/>
  <c r="K25" i="17"/>
  <c r="K46" i="17" s="1"/>
  <c r="Y24" i="17"/>
  <c r="T24" i="17"/>
  <c r="AA24" i="17" s="1"/>
  <c r="L24" i="17"/>
  <c r="I24" i="17"/>
  <c r="H24" i="17"/>
  <c r="G24" i="17"/>
  <c r="F24" i="17"/>
  <c r="E24" i="17"/>
  <c r="Y23" i="17"/>
  <c r="T23" i="17"/>
  <c r="AA23" i="17" s="1"/>
  <c r="J23" i="17"/>
  <c r="K23" i="17" s="1"/>
  <c r="M23" i="17" s="1"/>
  <c r="Y22" i="17"/>
  <c r="T22" i="17"/>
  <c r="AA22" i="17" s="1"/>
  <c r="J22" i="17"/>
  <c r="K22" i="17" s="1"/>
  <c r="M22" i="17" s="1"/>
  <c r="Y21" i="17"/>
  <c r="T21" i="17"/>
  <c r="AA21" i="17" s="1"/>
  <c r="K21" i="17"/>
  <c r="M21" i="17" s="1"/>
  <c r="J21" i="17"/>
  <c r="Y20" i="17"/>
  <c r="AA20" i="17" s="1"/>
  <c r="T20" i="17"/>
  <c r="J20" i="17"/>
  <c r="K20" i="17" s="1"/>
  <c r="M20" i="17" s="1"/>
  <c r="Y19" i="17"/>
  <c r="T19" i="17"/>
  <c r="AA19" i="17" s="1"/>
  <c r="J19" i="17"/>
  <c r="K19" i="17" s="1"/>
  <c r="M19" i="17" s="1"/>
  <c r="Y18" i="17"/>
  <c r="T18" i="17"/>
  <c r="AA18" i="17" s="1"/>
  <c r="J18" i="17"/>
  <c r="K18" i="17" s="1"/>
  <c r="M18" i="17" s="1"/>
  <c r="Y17" i="17"/>
  <c r="T17" i="17"/>
  <c r="AA17" i="17" s="1"/>
  <c r="K17" i="17"/>
  <c r="M17" i="17" s="1"/>
  <c r="J17" i="17"/>
  <c r="Y16" i="17"/>
  <c r="AA16" i="17" s="1"/>
  <c r="T16" i="17"/>
  <c r="J16" i="17"/>
  <c r="K16" i="17" s="1"/>
  <c r="M16" i="17" s="1"/>
  <c r="Y15" i="17"/>
  <c r="T15" i="17"/>
  <c r="AA15" i="17" s="1"/>
  <c r="J15" i="17"/>
  <c r="K15" i="17" s="1"/>
  <c r="M15" i="17" s="1"/>
  <c r="Y14" i="17"/>
  <c r="T14" i="17"/>
  <c r="AA14" i="17" s="1"/>
  <c r="J14" i="17"/>
  <c r="K14" i="17" s="1"/>
  <c r="M14" i="17" s="1"/>
  <c r="Y13" i="17"/>
  <c r="T13" i="17"/>
  <c r="AA13" i="17" s="1"/>
  <c r="K13" i="17"/>
  <c r="M13" i="17" s="1"/>
  <c r="J13" i="17"/>
  <c r="Y12" i="17"/>
  <c r="AA12" i="17" s="1"/>
  <c r="T12" i="17"/>
  <c r="J12" i="17"/>
  <c r="K12" i="17" s="1"/>
  <c r="M12" i="17" s="1"/>
  <c r="Y11" i="17"/>
  <c r="T11" i="17"/>
  <c r="AA11" i="17" s="1"/>
  <c r="J11" i="17"/>
  <c r="K11" i="17" s="1"/>
  <c r="M11" i="17" s="1"/>
  <c r="Y10" i="17"/>
  <c r="T10" i="17"/>
  <c r="AA10" i="17" s="1"/>
  <c r="J10" i="17"/>
  <c r="J24" i="17" s="1"/>
  <c r="Y9" i="17"/>
  <c r="T9" i="17"/>
  <c r="AA9" i="17" s="1"/>
  <c r="K9" i="17"/>
  <c r="M9" i="17" s="1"/>
  <c r="J9" i="17"/>
  <c r="Y8" i="17"/>
  <c r="AA8" i="17" s="1"/>
  <c r="T8" i="17"/>
  <c r="J8" i="17"/>
  <c r="K8" i="17" s="1"/>
  <c r="M8" i="17" s="1"/>
  <c r="Y7" i="17"/>
  <c r="T7" i="17"/>
  <c r="AA7" i="17" s="1"/>
  <c r="J7" i="17"/>
  <c r="K7" i="17" s="1"/>
  <c r="Q47" i="12"/>
  <c r="P47" i="12"/>
  <c r="M47" i="12"/>
  <c r="L47" i="12"/>
  <c r="K47" i="12"/>
  <c r="H47" i="12"/>
  <c r="G47" i="12"/>
  <c r="E47" i="12"/>
  <c r="D47" i="12"/>
  <c r="R46" i="12"/>
  <c r="F46" i="12"/>
  <c r="S46" i="12" s="1"/>
  <c r="R45" i="12"/>
  <c r="O45" i="12"/>
  <c r="I45" i="12"/>
  <c r="F45" i="12"/>
  <c r="S45" i="12" s="1"/>
  <c r="R44" i="12"/>
  <c r="O44" i="12"/>
  <c r="I44" i="12"/>
  <c r="J44" i="12" s="1"/>
  <c r="T44" i="12" s="1"/>
  <c r="F44" i="12"/>
  <c r="S44" i="12" s="1"/>
  <c r="S43" i="12"/>
  <c r="R43" i="12"/>
  <c r="O43" i="12"/>
  <c r="I43" i="12"/>
  <c r="F43" i="12"/>
  <c r="J43" i="12" s="1"/>
  <c r="T43" i="12" s="1"/>
  <c r="S42" i="12"/>
  <c r="R42" i="12"/>
  <c r="O42" i="12"/>
  <c r="I42" i="12"/>
  <c r="F42" i="12"/>
  <c r="J42" i="12" s="1"/>
  <c r="T42" i="12" s="1"/>
  <c r="R41" i="12"/>
  <c r="O41" i="12"/>
  <c r="N41" i="12"/>
  <c r="I41" i="12"/>
  <c r="F41" i="12"/>
  <c r="J41" i="12" s="1"/>
  <c r="T41" i="12" s="1"/>
  <c r="R40" i="12"/>
  <c r="O40" i="12"/>
  <c r="N40" i="12"/>
  <c r="I40" i="12"/>
  <c r="F40" i="12"/>
  <c r="J40" i="12" s="1"/>
  <c r="T40" i="12" s="1"/>
  <c r="R39" i="12"/>
  <c r="O39" i="12"/>
  <c r="I39" i="12"/>
  <c r="F39" i="12"/>
  <c r="J39" i="12" s="1"/>
  <c r="T39" i="12" s="1"/>
  <c r="S38" i="12"/>
  <c r="R38" i="12"/>
  <c r="O38" i="12"/>
  <c r="J38" i="12"/>
  <c r="T38" i="12" s="1"/>
  <c r="I38" i="12"/>
  <c r="F38" i="12"/>
  <c r="S37" i="12"/>
  <c r="R37" i="12"/>
  <c r="N37" i="12"/>
  <c r="O37" i="12" s="1"/>
  <c r="J37" i="12"/>
  <c r="I37" i="12"/>
  <c r="F37" i="12"/>
  <c r="S36" i="12"/>
  <c r="R36" i="12"/>
  <c r="O36" i="12"/>
  <c r="I36" i="12"/>
  <c r="J36" i="12" s="1"/>
  <c r="T36" i="12" s="1"/>
  <c r="F36" i="12"/>
  <c r="S35" i="12"/>
  <c r="R35" i="12"/>
  <c r="O35" i="12"/>
  <c r="N35" i="12"/>
  <c r="I35" i="12"/>
  <c r="J35" i="12" s="1"/>
  <c r="T35" i="12" s="1"/>
  <c r="F35" i="12"/>
  <c r="R34" i="12"/>
  <c r="O34" i="12"/>
  <c r="I34" i="12"/>
  <c r="F34" i="12"/>
  <c r="S34" i="12" s="1"/>
  <c r="R33" i="12"/>
  <c r="O33" i="12"/>
  <c r="I33" i="12"/>
  <c r="F33" i="12"/>
  <c r="S33" i="12" s="1"/>
  <c r="R32" i="12"/>
  <c r="N32" i="12"/>
  <c r="O32" i="12" s="1"/>
  <c r="I32" i="12"/>
  <c r="F32" i="12"/>
  <c r="S32" i="12" s="1"/>
  <c r="R31" i="12"/>
  <c r="N31" i="12"/>
  <c r="O31" i="12" s="1"/>
  <c r="I31" i="12"/>
  <c r="F31" i="12"/>
  <c r="S31" i="12" s="1"/>
  <c r="R30" i="12"/>
  <c r="N30" i="12"/>
  <c r="O30" i="12" s="1"/>
  <c r="I30" i="12"/>
  <c r="F30" i="12"/>
  <c r="S30" i="12" s="1"/>
  <c r="R29" i="12"/>
  <c r="O29" i="12"/>
  <c r="I29" i="12"/>
  <c r="J29" i="12" s="1"/>
  <c r="T29" i="12" s="1"/>
  <c r="F29" i="12"/>
  <c r="S29" i="12" s="1"/>
  <c r="S28" i="12"/>
  <c r="R28" i="12"/>
  <c r="O28" i="12"/>
  <c r="I28" i="12"/>
  <c r="F28" i="12"/>
  <c r="J28" i="12" s="1"/>
  <c r="T28" i="12" s="1"/>
  <c r="S27" i="12"/>
  <c r="R27" i="12"/>
  <c r="O27" i="12"/>
  <c r="I27" i="12"/>
  <c r="F27" i="12"/>
  <c r="J27" i="12" s="1"/>
  <c r="T27" i="12" s="1"/>
  <c r="R26" i="12"/>
  <c r="O26" i="12"/>
  <c r="I26" i="12"/>
  <c r="F26" i="12"/>
  <c r="J26" i="12" s="1"/>
  <c r="T26" i="12" s="1"/>
  <c r="S25" i="12"/>
  <c r="R25" i="12"/>
  <c r="N25" i="12"/>
  <c r="O25" i="12" s="1"/>
  <c r="I25" i="12"/>
  <c r="F25" i="12"/>
  <c r="J25" i="12" s="1"/>
  <c r="S24" i="12"/>
  <c r="R24" i="12"/>
  <c r="O24" i="12"/>
  <c r="J24" i="12"/>
  <c r="T24" i="12" s="1"/>
  <c r="I24" i="12"/>
  <c r="F24" i="12"/>
  <c r="S23" i="12"/>
  <c r="R23" i="12"/>
  <c r="O23" i="12"/>
  <c r="I23" i="12"/>
  <c r="J23" i="12" s="1"/>
  <c r="T23" i="12" s="1"/>
  <c r="F23" i="12"/>
  <c r="R22" i="12"/>
  <c r="O22" i="12"/>
  <c r="I22" i="12"/>
  <c r="F22" i="12"/>
  <c r="S22" i="12" s="1"/>
  <c r="R21" i="12"/>
  <c r="N21" i="12"/>
  <c r="O21" i="12" s="1"/>
  <c r="I21" i="12"/>
  <c r="F21" i="12"/>
  <c r="S21" i="12" s="1"/>
  <c r="R20" i="12"/>
  <c r="O20" i="12"/>
  <c r="I20" i="12"/>
  <c r="F20" i="12"/>
  <c r="S20" i="12" s="1"/>
  <c r="R19" i="12"/>
  <c r="N19" i="12"/>
  <c r="O19" i="12" s="1"/>
  <c r="I19" i="12"/>
  <c r="F19" i="12"/>
  <c r="S19" i="12" s="1"/>
  <c r="R18" i="12"/>
  <c r="N18" i="12"/>
  <c r="O18" i="12" s="1"/>
  <c r="I18" i="12"/>
  <c r="F18" i="12"/>
  <c r="S18" i="12" s="1"/>
  <c r="R17" i="12"/>
  <c r="O17" i="12"/>
  <c r="I17" i="12"/>
  <c r="J17" i="12" s="1"/>
  <c r="T17" i="12" s="1"/>
  <c r="F17" i="12"/>
  <c r="S17" i="12" s="1"/>
  <c r="S16" i="12"/>
  <c r="R16" i="12"/>
  <c r="O16" i="12"/>
  <c r="N16" i="12"/>
  <c r="I16" i="12"/>
  <c r="J16" i="12" s="1"/>
  <c r="T16" i="12" s="1"/>
  <c r="F16" i="12"/>
  <c r="S15" i="12"/>
  <c r="R15" i="12"/>
  <c r="O15" i="12"/>
  <c r="N15" i="12"/>
  <c r="I15" i="12"/>
  <c r="J15" i="12" s="1"/>
  <c r="T15" i="12" s="1"/>
  <c r="F15" i="12"/>
  <c r="S14" i="12"/>
  <c r="R14" i="12"/>
  <c r="O14" i="12"/>
  <c r="I14" i="12"/>
  <c r="F14" i="12"/>
  <c r="J14" i="12" s="1"/>
  <c r="T14" i="12" s="1"/>
  <c r="S13" i="12"/>
  <c r="R13" i="12"/>
  <c r="O13" i="12"/>
  <c r="I13" i="12"/>
  <c r="F13" i="12"/>
  <c r="J13" i="12" s="1"/>
  <c r="T13" i="12" s="1"/>
  <c r="R12" i="12"/>
  <c r="O12" i="12"/>
  <c r="N12" i="12"/>
  <c r="I12" i="12"/>
  <c r="F12" i="12"/>
  <c r="J12" i="12" s="1"/>
  <c r="T12" i="12" s="1"/>
  <c r="R11" i="12"/>
  <c r="R47" i="12" s="1"/>
  <c r="O11" i="12"/>
  <c r="I11" i="12"/>
  <c r="F11" i="12"/>
  <c r="J11" i="12" s="1"/>
  <c r="T11" i="12" s="1"/>
  <c r="S10" i="12"/>
  <c r="R10" i="12"/>
  <c r="N10" i="12"/>
  <c r="N47" i="12" s="1"/>
  <c r="I10" i="12"/>
  <c r="I47" i="12" s="1"/>
  <c r="F10" i="12"/>
  <c r="F47" i="12" s="1"/>
  <c r="H33" i="4"/>
  <c r="G33" i="4"/>
  <c r="F33" i="4"/>
  <c r="D33" i="4"/>
  <c r="C33" i="4"/>
  <c r="E32" i="4"/>
  <c r="I32" i="4" s="1"/>
  <c r="I31" i="4"/>
  <c r="E31" i="4"/>
  <c r="E30" i="4"/>
  <c r="I30" i="4" s="1"/>
  <c r="E29" i="4"/>
  <c r="I29" i="4" s="1"/>
  <c r="E28" i="4"/>
  <c r="I28" i="4" s="1"/>
  <c r="F21" i="4"/>
  <c r="E21" i="4"/>
  <c r="D21" i="4"/>
  <c r="C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1" i="4" s="1"/>
  <c r="G5" i="8"/>
  <c r="B5" i="8" s="1"/>
  <c r="F5" i="8"/>
  <c r="F18" i="8" s="1"/>
  <c r="C1" i="8"/>
  <c r="B1" i="8"/>
  <c r="I33" i="4" l="1"/>
  <c r="T25" i="12"/>
  <c r="T37" i="12"/>
  <c r="K78" i="17"/>
  <c r="M47" i="17"/>
  <c r="M78" i="17" s="1"/>
  <c r="AA26" i="17"/>
  <c r="B19" i="8"/>
  <c r="B15" i="8"/>
  <c r="B11" i="8"/>
  <c r="B17" i="8"/>
  <c r="B9" i="8"/>
  <c r="B12" i="8"/>
  <c r="B18" i="8"/>
  <c r="B14" i="8"/>
  <c r="B10" i="8"/>
  <c r="B13" i="8"/>
  <c r="B16" i="8"/>
  <c r="B8" i="8"/>
  <c r="M7" i="17"/>
  <c r="M24" i="17" s="1"/>
  <c r="K130" i="17"/>
  <c r="M122" i="17"/>
  <c r="M130" i="17" s="1"/>
  <c r="E33" i="4"/>
  <c r="AA105" i="17"/>
  <c r="J46" i="12"/>
  <c r="T46" i="12" s="1"/>
  <c r="K10" i="17"/>
  <c r="M10" i="17" s="1"/>
  <c r="M25" i="17"/>
  <c r="M46" i="17" s="1"/>
  <c r="Y105" i="17"/>
  <c r="M131" i="17"/>
  <c r="M154" i="17" s="1"/>
  <c r="K154" i="17"/>
  <c r="X183" i="17"/>
  <c r="Y183" i="17" s="1"/>
  <c r="F8" i="8"/>
  <c r="F12" i="8"/>
  <c r="F16" i="8"/>
  <c r="S11" i="12"/>
  <c r="S47" i="12" s="1"/>
  <c r="S12" i="12"/>
  <c r="J21" i="12"/>
  <c r="T21" i="12" s="1"/>
  <c r="J22" i="12"/>
  <c r="T22" i="12" s="1"/>
  <c r="S26" i="12"/>
  <c r="J34" i="12"/>
  <c r="T34" i="12" s="1"/>
  <c r="S39" i="12"/>
  <c r="S40" i="12"/>
  <c r="S41" i="12"/>
  <c r="AA27" i="17"/>
  <c r="AA61" i="17" s="1"/>
  <c r="J78" i="17"/>
  <c r="K182" i="17"/>
  <c r="AA204" i="17"/>
  <c r="J201" i="17"/>
  <c r="AA288" i="17"/>
  <c r="F6" i="8"/>
  <c r="F11" i="8"/>
  <c r="F19" i="8"/>
  <c r="J18" i="12"/>
  <c r="T18" i="12" s="1"/>
  <c r="J19" i="12"/>
  <c r="T19" i="12" s="1"/>
  <c r="J20" i="12"/>
  <c r="T20" i="12" s="1"/>
  <c r="J30" i="12"/>
  <c r="T30" i="12" s="1"/>
  <c r="J31" i="12"/>
  <c r="T31" i="12" s="1"/>
  <c r="J32" i="12"/>
  <c r="T32" i="12" s="1"/>
  <c r="J33" i="12"/>
  <c r="T33" i="12" s="1"/>
  <c r="J45" i="12"/>
  <c r="T45" i="12" s="1"/>
  <c r="X83" i="17"/>
  <c r="AA183" i="17"/>
  <c r="C5" i="8"/>
  <c r="B6" i="8" s="1"/>
  <c r="F9" i="8"/>
  <c r="F13" i="8"/>
  <c r="F17" i="8"/>
  <c r="Y62" i="17"/>
  <c r="X122" i="17"/>
  <c r="Y106" i="17"/>
  <c r="AA254" i="17"/>
  <c r="F413" i="17"/>
  <c r="M413" i="17" s="1"/>
  <c r="M388" i="17"/>
  <c r="K260" i="17"/>
  <c r="M277" i="17"/>
  <c r="F15" i="8"/>
  <c r="O10" i="12"/>
  <c r="O47" i="12" s="1"/>
  <c r="F14" i="8"/>
  <c r="K100" i="17"/>
  <c r="K121" i="17"/>
  <c r="J154" i="17"/>
  <c r="M260" i="17"/>
  <c r="F10" i="8"/>
  <c r="J10" i="12"/>
  <c r="X105" i="17"/>
  <c r="M121" i="17"/>
  <c r="J130" i="17"/>
  <c r="M183" i="17"/>
  <c r="M201" i="17" s="1"/>
  <c r="K201" i="17"/>
  <c r="M232" i="17"/>
  <c r="J227" i="17"/>
  <c r="X223" i="17"/>
  <c r="Y223" i="17" s="1"/>
  <c r="Y205" i="17"/>
  <c r="AA205" i="17" s="1"/>
  <c r="AA223" i="17" s="1"/>
  <c r="K241" i="17"/>
  <c r="M295" i="17"/>
  <c r="Y306" i="17"/>
  <c r="AA411" i="17"/>
  <c r="K202" i="17"/>
  <c r="X306" i="17"/>
  <c r="M406" i="17"/>
  <c r="M229" i="17"/>
  <c r="M236" i="17"/>
  <c r="J260" i="17"/>
  <c r="K277" i="17"/>
  <c r="X330" i="17"/>
  <c r="Y330" i="17" s="1"/>
  <c r="AA404" i="17"/>
  <c r="K6" i="14"/>
  <c r="K43" i="14" s="1"/>
  <c r="I43" i="14"/>
  <c r="D43" i="14"/>
  <c r="AA306" i="17"/>
  <c r="AA330" i="17"/>
  <c r="M393" i="17"/>
  <c r="J335" i="17"/>
  <c r="K363" i="17"/>
  <c r="M365" i="17"/>
  <c r="M387" i="17" s="1"/>
  <c r="K387" i="17"/>
  <c r="M401" i="17"/>
  <c r="Y411" i="17"/>
  <c r="E42" i="13"/>
  <c r="E43" i="21"/>
  <c r="Y143" i="17"/>
  <c r="M155" i="17"/>
  <c r="M182" i="17" s="1"/>
  <c r="F241" i="17"/>
  <c r="M228" i="17"/>
  <c r="M237" i="17"/>
  <c r="K295" i="17"/>
  <c r="H43" i="14"/>
  <c r="K308" i="17"/>
  <c r="M336" i="17"/>
  <c r="M363" i="17" s="1"/>
  <c r="M241" i="17" l="1"/>
  <c r="AA106" i="17"/>
  <c r="AA122" i="17" s="1"/>
  <c r="Y122" i="17"/>
  <c r="T10" i="12"/>
  <c r="T47" i="12" s="1"/>
  <c r="J47" i="12"/>
  <c r="AA62" i="17"/>
  <c r="AA83" i="17" s="1"/>
  <c r="Y83" i="17"/>
  <c r="K24" i="17"/>
  <c r="K227" i="17"/>
  <c r="M202" i="17"/>
  <c r="M227" i="17" s="1"/>
  <c r="K335" i="17"/>
  <c r="M308" i="17"/>
  <c r="M335" i="17" s="1"/>
</calcChain>
</file>

<file path=xl/sharedStrings.xml><?xml version="1.0" encoding="utf-8"?>
<sst xmlns="http://schemas.openxmlformats.org/spreadsheetml/2006/main" count="2779" uniqueCount="960">
  <si>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</si>
  <si>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</si>
  <si>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</si>
  <si>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</si>
  <si>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</si>
  <si>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</si>
  <si>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</si>
  <si>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</si>
  <si>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</si>
  <si>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</si>
  <si>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</si>
  <si>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</si>
  <si>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</si>
  <si>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</si>
  <si>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</si>
  <si>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</si>
  <si>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</si>
  <si>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</si>
  <si>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</si>
  <si>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</si>
  <si>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November, 2023 Shared in December, 2023</t>
  </si>
  <si>
    <t>S/n</t>
  </si>
  <si>
    <t>Beneficiaries</t>
  </si>
  <si>
    <t>Statutory</t>
  </si>
  <si>
    <t>Exchange Gain</t>
  </si>
  <si>
    <t>Electronic Money Transfer Levy (EMTL)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</si>
  <si>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</si>
  <si>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</si>
  <si>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</si>
  <si>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</si>
  <si>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</si>
  <si>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</si>
  <si>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</si>
  <si>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</si>
  <si>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</si>
  <si>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</si>
  <si>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Transfer to NMDPRA</t>
  </si>
  <si>
    <t>Refund to NUPRC on cost of collection</t>
  </si>
  <si>
    <t>13% Derivation Refund to Oil Producing States</t>
  </si>
  <si>
    <t>FIRS Refund</t>
  </si>
  <si>
    <t xml:space="preserve">13% Refunds on Subsidy, Priority Projects </t>
  </si>
  <si>
    <t>North East Development Commission</t>
  </si>
  <si>
    <t>Transfer to non-oil Excess account</t>
  </si>
  <si>
    <t>TOTAL</t>
  </si>
  <si>
    <t>Table II</t>
  </si>
  <si>
    <t>Distribution of Revenue Allocation to FGN by Federation Account Allocation Committee for the Month of November, 2023 Shared in December, 2023</t>
  </si>
  <si>
    <t>4=2-3</t>
  </si>
  <si>
    <t>8=4+5+6+7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</si>
  <si>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</si>
  <si>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</si>
  <si>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</si>
  <si>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</si>
  <si>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</si>
  <si>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</si>
  <si>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</si>
  <si>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</si>
  <si>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family val="1"/>
      </rP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</si>
  <si>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t>……………………………………………………………</t>
  </si>
  <si>
    <t>Mr. Wale Edun</t>
  </si>
  <si>
    <t>Hon. Minister of Finance and Coordinating Minister for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</si>
  <si>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</si>
  <si>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</si>
  <si>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</si>
  <si>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</si>
  <si>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November, 2023 shared in December, 2023</t>
  </si>
  <si>
    <t>6=4+5</t>
  </si>
  <si>
    <t>10=6-(7+8+9)</t>
  </si>
  <si>
    <t>19=6+11+12+13+16</t>
  </si>
  <si>
    <t>20=10+11+12+15+18</t>
  </si>
  <si>
    <t>No. of LGCs</t>
  </si>
  <si>
    <t>Statutory Allocation</t>
  </si>
  <si>
    <t>13% Share of Derivation (Net)</t>
  </si>
  <si>
    <t>Gross Total</t>
  </si>
  <si>
    <t>Deductions</t>
  </si>
  <si>
    <t>Exchange Gain Allocation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</si>
  <si>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</si>
  <si>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</si>
  <si>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</si>
  <si>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</si>
  <si>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</si>
  <si>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</si>
  <si>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</si>
  <si>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</si>
  <si>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</si>
  <si>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</si>
  <si>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</si>
  <si>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</si>
  <si>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</si>
  <si>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</si>
  <si>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</si>
  <si>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</si>
  <si>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</si>
  <si>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</si>
  <si>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</si>
  <si>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</si>
  <si>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</si>
  <si>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</si>
  <si>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</si>
  <si>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</si>
  <si>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</si>
  <si>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</si>
  <si>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</si>
  <si>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</si>
  <si>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</si>
  <si>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</si>
  <si>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</si>
  <si>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</si>
  <si>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</si>
  <si>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</si>
  <si>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</si>
  <si>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</si>
  <si>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</si>
  <si>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</si>
  <si>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</si>
  <si>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</si>
  <si>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</si>
  <si>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</si>
  <si>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</si>
  <si>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</si>
  <si>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</si>
  <si>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</si>
  <si>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</si>
  <si>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</t>
  </si>
  <si>
    <t>Office of the Accountant-General of the Federation</t>
  </si>
  <si>
    <t xml:space="preserve"> Distribution  of Revenue Allocation to Local Government Councils by Federation Account Allocation Committee for the Month of November,  2023 shared in December, 2023</t>
  </si>
  <si>
    <t>States</t>
  </si>
  <si>
    <t>Local Government Councils</t>
  </si>
  <si>
    <t>Deduction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</si>
  <si>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</si>
  <si>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</si>
  <si>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</si>
  <si>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</si>
  <si>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</si>
  <si>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</si>
  <si>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</si>
  <si>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</si>
  <si>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</si>
  <si>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</si>
  <si>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</si>
  <si>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</si>
  <si>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</si>
  <si>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</si>
  <si>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</si>
  <si>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</si>
  <si>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</si>
  <si>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</si>
  <si>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</si>
  <si>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</si>
  <si>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</si>
  <si>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</si>
  <si>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</si>
  <si>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</si>
  <si>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</si>
  <si>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</si>
  <si>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</si>
  <si>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</si>
  <si>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</si>
  <si>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</si>
  <si>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</si>
  <si>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</si>
  <si>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</si>
  <si>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</si>
  <si>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</si>
  <si>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</si>
  <si>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</si>
  <si>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 xml:space="preserve">ADAMAWA 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</si>
  <si>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</si>
  <si>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</si>
  <si>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</si>
  <si>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</si>
  <si>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</si>
  <si>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</si>
  <si>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</si>
  <si>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</si>
  <si>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</si>
  <si>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</si>
  <si>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</si>
  <si>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</si>
  <si>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</si>
  <si>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</si>
  <si>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</si>
  <si>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</si>
  <si>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</si>
  <si>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</si>
  <si>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</si>
  <si>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</si>
  <si>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</si>
  <si>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</si>
  <si>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</si>
  <si>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</si>
  <si>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</si>
  <si>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</si>
  <si>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</si>
  <si>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</si>
  <si>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</si>
  <si>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</si>
  <si>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</si>
  <si>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</si>
  <si>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</si>
  <si>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</si>
  <si>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</si>
  <si>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</si>
  <si>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</si>
  <si>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</si>
  <si>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</si>
  <si>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</si>
  <si>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</si>
  <si>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</si>
  <si>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</si>
  <si>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</si>
  <si>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</si>
  <si>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</si>
  <si>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</si>
  <si>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</si>
  <si>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</si>
  <si>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</si>
  <si>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</si>
  <si>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</si>
  <si>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</si>
  <si>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</si>
  <si>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</si>
  <si>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</si>
  <si>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</si>
  <si>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</si>
  <si>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</si>
  <si>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</si>
  <si>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</si>
  <si>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</si>
  <si>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</si>
  <si>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</si>
  <si>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</si>
  <si>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</si>
  <si>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</si>
  <si>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</si>
  <si>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</si>
  <si>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</si>
  <si>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</si>
  <si>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</si>
  <si>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</si>
  <si>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</si>
  <si>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</si>
  <si>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</si>
  <si>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</si>
  <si>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</si>
  <si>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</si>
  <si>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</si>
  <si>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</si>
  <si>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</si>
  <si>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</si>
  <si>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</si>
  <si>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</si>
  <si>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</si>
  <si>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</si>
  <si>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</si>
  <si>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</si>
  <si>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</si>
  <si>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</si>
  <si>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</si>
  <si>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</si>
  <si>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</si>
  <si>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</si>
  <si>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</si>
  <si>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</si>
  <si>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</si>
  <si>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</si>
  <si>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</si>
  <si>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</si>
  <si>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</si>
  <si>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</si>
  <si>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</si>
  <si>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</si>
  <si>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</si>
  <si>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</si>
  <si>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</si>
  <si>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</si>
  <si>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</si>
  <si>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</si>
  <si>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</si>
  <si>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</si>
  <si>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</si>
  <si>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</si>
  <si>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</si>
  <si>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</si>
  <si>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</si>
  <si>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</si>
  <si>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</si>
  <si>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</si>
  <si>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</si>
  <si>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</si>
  <si>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</si>
  <si>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</si>
  <si>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</si>
  <si>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</si>
  <si>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</si>
  <si>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</si>
  <si>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</si>
  <si>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</si>
  <si>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</si>
  <si>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</si>
  <si>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</si>
  <si>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</si>
  <si>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</si>
  <si>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</si>
  <si>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</si>
  <si>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</si>
  <si>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</si>
  <si>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</si>
  <si>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</si>
  <si>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</si>
  <si>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</si>
  <si>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</si>
  <si>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</si>
  <si>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</si>
  <si>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</si>
  <si>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</si>
  <si>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</si>
  <si>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</si>
  <si>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</si>
  <si>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</si>
  <si>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</si>
  <si>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</si>
  <si>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</si>
  <si>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</si>
  <si>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</si>
  <si>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</si>
  <si>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</si>
  <si>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</si>
  <si>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</si>
  <si>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</si>
  <si>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</si>
  <si>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</si>
  <si>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</si>
  <si>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</si>
  <si>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</si>
  <si>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</si>
  <si>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</si>
  <si>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</si>
  <si>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</si>
  <si>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</si>
  <si>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</si>
  <si>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</si>
  <si>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</si>
  <si>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</si>
  <si>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</si>
  <si>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</si>
  <si>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</si>
  <si>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</si>
  <si>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</si>
  <si>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</si>
  <si>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</si>
  <si>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</si>
  <si>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</si>
  <si>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</si>
  <si>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</si>
  <si>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</si>
  <si>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</si>
  <si>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</si>
  <si>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</si>
  <si>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</si>
  <si>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</si>
  <si>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</si>
  <si>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</si>
  <si>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</si>
  <si>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</si>
  <si>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</si>
  <si>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</si>
  <si>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</si>
  <si>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</si>
  <si>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</si>
  <si>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</si>
  <si>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</si>
  <si>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</si>
  <si>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</si>
  <si>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</si>
  <si>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</si>
  <si>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</si>
  <si>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</si>
  <si>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</si>
  <si>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</si>
  <si>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</si>
  <si>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</si>
  <si>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</si>
  <si>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</si>
  <si>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</si>
  <si>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</si>
  <si>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</si>
  <si>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</si>
  <si>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</si>
  <si>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</si>
  <si>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</si>
  <si>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</si>
  <si>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</si>
  <si>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</si>
  <si>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</si>
  <si>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</si>
  <si>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</si>
  <si>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</si>
  <si>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</si>
  <si>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</si>
  <si>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</si>
  <si>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</si>
  <si>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</si>
  <si>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</si>
  <si>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</si>
  <si>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</si>
  <si>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</si>
  <si>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</si>
  <si>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</si>
  <si>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</si>
  <si>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</si>
  <si>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</si>
  <si>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</si>
  <si>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</si>
  <si>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</si>
  <si>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</si>
  <si>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</si>
  <si>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</si>
  <si>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</si>
  <si>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</si>
  <si>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</si>
  <si>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</si>
  <si>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</si>
  <si>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</si>
  <si>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</si>
  <si>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</si>
  <si>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</si>
  <si>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</si>
  <si>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</si>
  <si>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</si>
  <si>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</si>
  <si>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</si>
  <si>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</si>
  <si>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</si>
  <si>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</si>
  <si>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</si>
  <si>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</si>
  <si>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</si>
  <si>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</si>
  <si>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</si>
  <si>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</si>
  <si>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</si>
  <si>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</si>
  <si>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</si>
  <si>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</si>
  <si>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</si>
  <si>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</si>
  <si>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</si>
  <si>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</si>
  <si>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</si>
  <si>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</si>
  <si>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</si>
  <si>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</si>
  <si>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</si>
  <si>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</si>
  <si>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</si>
  <si>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</si>
  <si>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</si>
  <si>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</si>
  <si>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</si>
  <si>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</si>
  <si>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</si>
  <si>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</si>
  <si>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</si>
  <si>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</si>
  <si>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</si>
  <si>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</si>
  <si>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</si>
  <si>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</si>
  <si>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</si>
  <si>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</si>
  <si>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</si>
  <si>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</si>
  <si>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</si>
  <si>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</si>
  <si>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</si>
  <si>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</si>
  <si>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</si>
  <si>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</si>
  <si>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</si>
  <si>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</si>
  <si>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</si>
  <si>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</si>
  <si>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</si>
  <si>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</si>
  <si>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</si>
  <si>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</si>
  <si>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</si>
  <si>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</si>
  <si>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</si>
  <si>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</si>
  <si>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</si>
  <si>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</si>
  <si>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</si>
  <si>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</si>
  <si>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</si>
  <si>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</si>
  <si>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</si>
  <si>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</si>
  <si>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</si>
  <si>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</si>
  <si>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</si>
  <si>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</si>
  <si>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</si>
  <si>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</si>
  <si>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</si>
  <si>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</si>
  <si>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</si>
  <si>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</si>
  <si>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</si>
  <si>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</si>
  <si>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</si>
  <si>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</si>
  <si>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</si>
  <si>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</si>
  <si>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</si>
  <si>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</si>
  <si>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</si>
  <si>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</si>
  <si>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</si>
  <si>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</si>
  <si>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</si>
  <si>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</si>
  <si>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</si>
  <si>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</si>
  <si>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</si>
  <si>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</si>
  <si>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</si>
  <si>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</si>
  <si>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</si>
  <si>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</si>
  <si>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</si>
  <si>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</si>
  <si>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</si>
  <si>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</si>
  <si>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</si>
  <si>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</si>
  <si>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</si>
  <si>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</si>
  <si>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</si>
  <si>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</si>
  <si>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</si>
  <si>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</si>
  <si>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</si>
  <si>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</si>
  <si>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</si>
  <si>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</si>
  <si>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</si>
  <si>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</si>
  <si>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</si>
  <si>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</si>
  <si>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</si>
  <si>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</si>
  <si>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</si>
  <si>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</si>
  <si>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</si>
  <si>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</si>
  <si>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</si>
  <si>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</si>
  <si>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</si>
  <si>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</si>
  <si>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</si>
  <si>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</si>
  <si>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</si>
  <si>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</si>
  <si>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</si>
  <si>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</si>
  <si>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</si>
  <si>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</si>
  <si>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</si>
  <si>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</si>
  <si>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</si>
  <si>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</si>
  <si>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</si>
  <si>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</si>
  <si>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</si>
  <si>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</si>
  <si>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</si>
  <si>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</si>
  <si>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</si>
  <si>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</si>
  <si>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</si>
  <si>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</si>
  <si>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</si>
  <si>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</si>
  <si>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</si>
  <si>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</si>
  <si>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</si>
  <si>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</si>
  <si>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</si>
  <si>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</si>
  <si>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</si>
  <si>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</si>
  <si>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</si>
  <si>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</si>
  <si>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</si>
  <si>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</si>
  <si>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</si>
  <si>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</si>
  <si>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</si>
  <si>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</si>
  <si>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</si>
  <si>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</si>
  <si>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</si>
  <si>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</si>
  <si>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</si>
  <si>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</si>
  <si>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</si>
  <si>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</si>
  <si>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</si>
  <si>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</si>
  <si>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</si>
  <si>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</si>
  <si>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</si>
  <si>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</si>
  <si>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</si>
  <si>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</si>
  <si>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</si>
  <si>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</si>
  <si>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</si>
  <si>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</si>
  <si>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</si>
  <si>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</si>
  <si>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</si>
  <si>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</si>
  <si>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</si>
  <si>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</si>
  <si>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</si>
  <si>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</si>
  <si>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</si>
  <si>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</si>
  <si>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</si>
  <si>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</si>
  <si>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</si>
  <si>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</si>
  <si>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</si>
  <si>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</si>
  <si>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</si>
  <si>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</si>
  <si>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</si>
  <si>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</si>
  <si>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</si>
  <si>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</si>
  <si>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</si>
  <si>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</si>
  <si>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</si>
  <si>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</si>
  <si>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</si>
  <si>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</si>
  <si>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</si>
  <si>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</si>
  <si>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</si>
  <si>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</si>
  <si>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</si>
  <si>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</si>
  <si>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</si>
  <si>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</si>
  <si>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</si>
  <si>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</si>
  <si>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</si>
  <si>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</si>
  <si>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</si>
  <si>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</si>
  <si>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</si>
  <si>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</si>
  <si>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</si>
  <si>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</si>
  <si>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</si>
  <si>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</si>
  <si>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</si>
  <si>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</si>
  <si>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</si>
  <si>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</si>
  <si>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</si>
  <si>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</si>
  <si>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</si>
  <si>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</si>
  <si>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</si>
  <si>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</si>
  <si>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</si>
  <si>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</si>
  <si>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</si>
  <si>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</si>
  <si>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</si>
  <si>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</si>
  <si>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</si>
  <si>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</si>
  <si>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</si>
  <si>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</si>
  <si>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</si>
  <si>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</si>
  <si>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</si>
  <si>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</si>
  <si>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</si>
  <si>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</si>
  <si>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</si>
  <si>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</si>
  <si>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</si>
  <si>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</si>
  <si>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</si>
  <si>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</si>
  <si>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</si>
  <si>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</si>
  <si>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</si>
  <si>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</si>
  <si>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</si>
  <si>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</si>
  <si>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</si>
  <si>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</si>
  <si>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</si>
  <si>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</si>
  <si>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</si>
  <si>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</si>
  <si>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</si>
  <si>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</si>
  <si>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</si>
  <si>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</si>
  <si>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</si>
  <si>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</si>
  <si>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</si>
  <si>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</si>
  <si>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</si>
  <si>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</si>
  <si>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</si>
  <si>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</si>
  <si>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</si>
  <si>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</si>
  <si>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</si>
  <si>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</si>
  <si>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</si>
  <si>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</si>
  <si>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</si>
  <si>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</si>
  <si>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</si>
  <si>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</si>
  <si>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</si>
  <si>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</si>
  <si>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</si>
  <si>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</si>
  <si>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</si>
  <si>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</si>
  <si>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</si>
  <si>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</si>
  <si>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</si>
  <si>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</si>
  <si>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</si>
  <si>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</si>
  <si>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</si>
  <si>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</si>
  <si>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</si>
  <si>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</si>
  <si>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</si>
  <si>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</si>
  <si>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</si>
  <si>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</si>
  <si>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</si>
  <si>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</si>
  <si>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</si>
  <si>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</si>
  <si>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</si>
  <si>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</si>
  <si>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</si>
  <si>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</si>
  <si>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</si>
  <si>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</si>
  <si>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</si>
  <si>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</si>
  <si>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</si>
  <si>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</si>
  <si>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</si>
  <si>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</si>
  <si>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</si>
  <si>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</si>
  <si>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</si>
  <si>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</si>
  <si>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</si>
  <si>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</si>
  <si>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</si>
  <si>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</si>
  <si>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</si>
  <si>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</si>
  <si>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</si>
  <si>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</si>
  <si>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</si>
  <si>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</si>
  <si>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</si>
  <si>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</si>
  <si>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</si>
  <si>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</si>
  <si>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</si>
  <si>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</si>
  <si>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</si>
  <si>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</si>
  <si>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</si>
  <si>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</si>
  <si>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</si>
  <si>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</si>
  <si>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</si>
  <si>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</si>
  <si>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</si>
  <si>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</si>
  <si>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</si>
  <si>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</si>
  <si>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</si>
  <si>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</si>
  <si>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</si>
  <si>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</si>
  <si>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</si>
  <si>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</si>
  <si>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</si>
  <si>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</si>
  <si>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</si>
  <si>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</si>
  <si>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</si>
  <si>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</si>
  <si>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</si>
  <si>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</si>
  <si>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</si>
  <si>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</si>
  <si>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</si>
  <si>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</si>
  <si>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</si>
  <si>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</si>
  <si>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</si>
  <si>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</si>
  <si>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</si>
  <si>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</si>
  <si>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</si>
  <si>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</si>
  <si>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</si>
  <si>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</si>
  <si>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</si>
  <si>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</si>
  <si>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</si>
  <si>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</si>
  <si>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</si>
  <si>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</si>
  <si>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</si>
  <si>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</si>
  <si>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</si>
  <si>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</si>
  <si>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</si>
  <si>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</si>
  <si>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</si>
  <si>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</si>
  <si>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</si>
  <si>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</si>
  <si>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</si>
  <si>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</si>
  <si>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</si>
  <si>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</si>
  <si>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</si>
  <si>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</si>
  <si>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</si>
  <si>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</si>
  <si>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</si>
  <si>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</si>
  <si>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</si>
  <si>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</si>
  <si>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</si>
  <si>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</si>
  <si>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</si>
  <si>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</si>
  <si>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</si>
  <si>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</si>
  <si>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</si>
  <si>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</si>
  <si>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</si>
  <si>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</si>
  <si>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</si>
  <si>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</si>
  <si>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</si>
  <si>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</si>
  <si>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</si>
  <si>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</si>
  <si>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</si>
  <si>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</si>
  <si>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</si>
  <si>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</si>
  <si>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</si>
  <si>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</si>
  <si>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</si>
  <si>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</si>
  <si>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</si>
  <si>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</si>
  <si>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</si>
  <si>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</si>
  <si>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</si>
  <si>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</si>
  <si>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</si>
  <si>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</si>
  <si>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</si>
  <si>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</si>
  <si>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</si>
  <si>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</si>
  <si>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</si>
  <si>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</si>
  <si>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</si>
  <si>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</si>
  <si>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</si>
  <si>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</si>
  <si>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</si>
  <si>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</si>
  <si>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</si>
  <si>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</si>
  <si>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</si>
  <si>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</si>
  <si>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</si>
  <si>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</si>
  <si>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</si>
  <si>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</si>
  <si>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</si>
  <si>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</si>
  <si>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</si>
  <si>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</si>
  <si>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</si>
  <si>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</si>
  <si>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</si>
  <si>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</si>
  <si>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</si>
  <si>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</si>
  <si>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</si>
  <si>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</si>
  <si>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</si>
  <si>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</si>
  <si>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</si>
  <si>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</si>
  <si>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</si>
  <si>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</si>
  <si>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</si>
  <si>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</si>
  <si>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</si>
  <si>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</si>
  <si>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</si>
  <si>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</si>
  <si>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</si>
  <si>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</si>
  <si>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</si>
  <si>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</si>
  <si>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</si>
  <si>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</si>
  <si>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</si>
  <si>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</si>
  <si>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</si>
  <si>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</si>
  <si>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SUBTOTAL</t>
  </si>
  <si>
    <t>NET STATUTORY====&gt;&gt;</t>
  </si>
  <si>
    <t>FORPUBLGCEXPORTmk</t>
  </si>
  <si>
    <t>LGCDEDUCTIONDATAFORPUBLGC</t>
  </si>
  <si>
    <t>Details of Distribution of Ecology Revenue Allocation to States by Federation Account Allocation Committee for the month of November, 2023 Shared in December, 2023</t>
  </si>
  <si>
    <t>S/N</t>
  </si>
  <si>
    <t>Gross Statutory Allocation (Ecology)</t>
  </si>
  <si>
    <t>Exchange Gain (Ecology)</t>
  </si>
  <si>
    <t>Total Ecology Fund</t>
  </si>
  <si>
    <t>Summary of Distribution of Revenue Allocation to Local Government Councils by Federation Account Allocation Committee for the month of November 2023 Shared in December, 2023</t>
  </si>
  <si>
    <t>VAT</t>
  </si>
  <si>
    <t xml:space="preserve"> Distribution of Ecology to Local Government Councils by Federation Account Allocation Committee for the month of November, 2023 Shared in December, 2023</t>
  </si>
  <si>
    <t>S/NO</t>
  </si>
  <si>
    <t>STATE</t>
  </si>
  <si>
    <t>LOCAL GOVERNMENT COUNCILS</t>
  </si>
  <si>
    <t>Total (Ecology)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</si>
</sst>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&quot; &quot;#,##0.00;\-&quot; &quot;#,##0.00"/>
    <numFmt numFmtId="165" formatCode="_-* #,##0.00_-;\-* #,##0.00_-;_-* &quot;-&quot;??_-;_-@_-"/>
    <numFmt numFmtId="166" formatCode="#,##0.0000_);\(#,##0.0000\)"/>
    <numFmt numFmtId="167" formatCode="#,##0.00_ ;\-#,##0.00&quot; &quot;"/>
    <numFmt numFmtId="168" formatCode="#,##0.0000000_ ;\-#,##0.0000000&quot; &quot;"/>
  </numFmts>
  <fonts count="28">
    <font>
      <sz val="10"/>
      <name val="Arial"/>
      <charset val="134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b/>
      <u/>
      <sz val="16"/>
      <name val="Times New Roman"/>
      <family val="1"/>
    </font>
    <font>
      <sz val="11"/>
      <color indexed="8"/>
      <name val="Times New Roman"/>
      <family val="1"/>
    </font>
    <font>
      <b/>
      <u val="singleAccounting"/>
      <sz val="10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b/>
      <sz val="1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8">
    <xf numFmtId="0" fontId="0" fillId="0" borderId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200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43" fontId="4" fillId="0" borderId="1" xfId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2" borderId="1" xfId="4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164" fontId="7" fillId="0" borderId="1" xfId="4" applyNumberFormat="1" applyFont="1" applyBorder="1" applyAlignment="1">
      <alignment horizontal="right" wrapText="1"/>
    </xf>
    <xf numFmtId="166" fontId="8" fillId="0" borderId="1" xfId="0" applyNumberFormat="1" applyFont="1" applyBorder="1"/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9" fillId="0" borderId="0" xfId="0" applyFont="1"/>
    <xf numFmtId="0" fontId="10" fillId="2" borderId="3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wrapText="1"/>
    </xf>
    <xf numFmtId="0" fontId="7" fillId="0" borderId="1" xfId="2" applyFont="1" applyBorder="1" applyAlignment="1">
      <alignment horizontal="right" wrapText="1"/>
    </xf>
    <xf numFmtId="0" fontId="7" fillId="0" borderId="1" xfId="2" applyFont="1" applyBorder="1" applyAlignment="1">
      <alignment wrapText="1"/>
    </xf>
    <xf numFmtId="164" fontId="7" fillId="0" borderId="1" xfId="2" applyNumberFormat="1" applyFont="1" applyBorder="1" applyAlignment="1">
      <alignment horizontal="right" wrapText="1"/>
    </xf>
    <xf numFmtId="164" fontId="8" fillId="0" borderId="1" xfId="0" applyNumberFormat="1" applyFont="1" applyBorder="1"/>
    <xf numFmtId="0" fontId="9" fillId="0" borderId="0" xfId="0" applyFont="1" applyAlignment="1">
      <alignment wrapText="1"/>
    </xf>
    <xf numFmtId="164" fontId="9" fillId="0" borderId="0" xfId="0" applyNumberFormat="1" applyFont="1"/>
    <xf numFmtId="43" fontId="9" fillId="0" borderId="0" xfId="1" applyFont="1"/>
    <xf numFmtId="0" fontId="8" fillId="0" borderId="1" xfId="0" applyFont="1" applyBorder="1"/>
    <xf numFmtId="0" fontId="8" fillId="0" borderId="0" xfId="0" applyFont="1"/>
    <xf numFmtId="0" fontId="4" fillId="2" borderId="1" xfId="3" applyFont="1" applyFill="1" applyBorder="1" applyAlignment="1">
      <alignment horizontal="center"/>
    </xf>
    <xf numFmtId="43" fontId="6" fillId="0" borderId="1" xfId="1" applyFont="1" applyBorder="1" applyAlignment="1">
      <alignment horizontal="center" wrapText="1"/>
    </xf>
    <xf numFmtId="43" fontId="6" fillId="0" borderId="1" xfId="1" applyFont="1" applyBorder="1" applyAlignment="1">
      <alignment horizontal="center"/>
    </xf>
    <xf numFmtId="0" fontId="12" fillId="2" borderId="1" xfId="7" applyFont="1" applyFill="1" applyBorder="1" applyAlignment="1">
      <alignment horizontal="center" wrapText="1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43" fontId="7" fillId="0" borderId="1" xfId="1" applyFont="1" applyBorder="1" applyAlignment="1">
      <alignment wrapText="1"/>
    </xf>
    <xf numFmtId="164" fontId="7" fillId="0" borderId="1" xfId="3" applyNumberFormat="1" applyFont="1" applyBorder="1" applyAlignment="1">
      <alignment horizontal="right" wrapText="1"/>
    </xf>
    <xf numFmtId="43" fontId="4" fillId="0" borderId="1" xfId="0" applyNumberFormat="1" applyFont="1" applyBorder="1"/>
    <xf numFmtId="165" fontId="8" fillId="0" borderId="0" xfId="0" applyNumberFormat="1" applyFont="1"/>
    <xf numFmtId="43" fontId="8" fillId="0" borderId="0" xfId="1" applyFont="1"/>
    <xf numFmtId="0" fontId="13" fillId="0" borderId="1" xfId="0" applyFont="1" applyBorder="1" applyAlignment="1">
      <alignment horizontal="center" wrapText="1"/>
    </xf>
    <xf numFmtId="0" fontId="12" fillId="2" borderId="4" xfId="7" applyFont="1" applyFill="1" applyBorder="1" applyAlignment="1">
      <alignment horizontal="center" wrapText="1"/>
    </xf>
    <xf numFmtId="167" fontId="8" fillId="0" borderId="1" xfId="0" applyNumberFormat="1" applyFont="1" applyBorder="1"/>
    <xf numFmtId="168" fontId="8" fillId="0" borderId="0" xfId="0" applyNumberFormat="1" applyFont="1"/>
    <xf numFmtId="43" fontId="7" fillId="0" borderId="1" xfId="3" applyNumberFormat="1" applyFont="1" applyBorder="1" applyAlignment="1">
      <alignment horizontal="right" wrapText="1"/>
    </xf>
    <xf numFmtId="43" fontId="8" fillId="0" borderId="0" xfId="0" applyNumberFormat="1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2" borderId="1" xfId="6" applyFont="1" applyFill="1" applyBorder="1" applyAlignment="1">
      <alignment horizontal="center"/>
    </xf>
    <xf numFmtId="0" fontId="7" fillId="0" borderId="1" xfId="6" applyFont="1" applyBorder="1" applyAlignment="1">
      <alignment horizontal="right" wrapText="1"/>
    </xf>
    <xf numFmtId="0" fontId="7" fillId="0" borderId="1" xfId="6" applyFont="1" applyBorder="1" applyAlignment="1">
      <alignment wrapText="1"/>
    </xf>
    <xf numFmtId="43" fontId="8" fillId="0" borderId="1" xfId="1" applyFont="1" applyBorder="1"/>
    <xf numFmtId="165" fontId="8" fillId="0" borderId="1" xfId="0" applyNumberFormat="1" applyFont="1" applyBorder="1"/>
    <xf numFmtId="0" fontId="9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3" fontId="9" fillId="0" borderId="1" xfId="1" applyFont="1" applyBorder="1"/>
    <xf numFmtId="43" fontId="13" fillId="0" borderId="1" xfId="1" applyFont="1" applyBorder="1"/>
    <xf numFmtId="0" fontId="9" fillId="0" borderId="2" xfId="0" applyFont="1" applyBorder="1"/>
    <xf numFmtId="0" fontId="9" fillId="0" borderId="9" xfId="0" applyFont="1" applyBorder="1"/>
    <xf numFmtId="0" fontId="9" fillId="3" borderId="0" xfId="0" applyFont="1" applyFill="1"/>
    <xf numFmtId="43" fontId="9" fillId="0" borderId="1" xfId="0" applyNumberFormat="1" applyFont="1" applyBorder="1"/>
    <xf numFmtId="1" fontId="9" fillId="0" borderId="1" xfId="0" applyNumberFormat="1" applyFont="1" applyBorder="1"/>
    <xf numFmtId="0" fontId="13" fillId="0" borderId="9" xfId="0" applyFont="1" applyBorder="1" applyAlignment="1">
      <alignment vertical="center"/>
    </xf>
    <xf numFmtId="43" fontId="13" fillId="0" borderId="1" xfId="0" applyNumberFormat="1" applyFont="1" applyBorder="1"/>
    <xf numFmtId="43" fontId="9" fillId="0" borderId="1" xfId="1" applyFont="1" applyBorder="1" applyAlignment="1">
      <alignment wrapText="1"/>
    </xf>
    <xf numFmtId="1" fontId="9" fillId="0" borderId="4" xfId="0" applyNumberFormat="1" applyFont="1" applyBorder="1"/>
    <xf numFmtId="43" fontId="9" fillId="0" borderId="5" xfId="1" applyFont="1" applyBorder="1"/>
    <xf numFmtId="43" fontId="16" fillId="0" borderId="1" xfId="5" applyNumberFormat="1" applyFont="1" applyBorder="1" applyAlignment="1">
      <alignment horizontal="right" wrapText="1"/>
    </xf>
    <xf numFmtId="43" fontId="9" fillId="0" borderId="1" xfId="1" applyFont="1" applyBorder="1" applyAlignment="1">
      <alignment horizontal="left" wrapText="1"/>
    </xf>
    <xf numFmtId="164" fontId="16" fillId="0" borderId="1" xfId="5" applyNumberFormat="1" applyFont="1" applyBorder="1" applyAlignment="1">
      <alignment horizontal="right" wrapText="1"/>
    </xf>
    <xf numFmtId="0" fontId="9" fillId="4" borderId="1" xfId="0" applyFont="1" applyFill="1" applyBorder="1"/>
    <xf numFmtId="43" fontId="9" fillId="4" borderId="1" xfId="0" applyNumberFormat="1" applyFont="1" applyFill="1" applyBorder="1"/>
    <xf numFmtId="43" fontId="13" fillId="4" borderId="1" xfId="0" applyNumberFormat="1" applyFont="1" applyFill="1" applyBorder="1"/>
    <xf numFmtId="43" fontId="9" fillId="0" borderId="8" xfId="1" applyFont="1" applyFill="1" applyBorder="1"/>
    <xf numFmtId="165" fontId="17" fillId="0" borderId="0" xfId="0" applyNumberFormat="1" applyFont="1"/>
    <xf numFmtId="0" fontId="9" fillId="4" borderId="0" xfId="0" applyFont="1" applyFill="1"/>
    <xf numFmtId="43" fontId="9" fillId="4" borderId="0" xfId="0" applyNumberFormat="1" applyFont="1" applyFill="1"/>
    <xf numFmtId="0" fontId="13" fillId="3" borderId="0" xfId="0" applyFont="1" applyFill="1"/>
    <xf numFmtId="43" fontId="9" fillId="0" borderId="0" xfId="0" applyNumberFormat="1" applyFont="1"/>
    <xf numFmtId="43" fontId="13" fillId="0" borderId="2" xfId="1" applyFont="1" applyBorder="1"/>
    <xf numFmtId="43" fontId="13" fillId="0" borderId="11" xfId="1" applyFont="1" applyBorder="1"/>
    <xf numFmtId="43" fontId="13" fillId="0" borderId="12" xfId="0" applyNumberFormat="1" applyFont="1" applyBorder="1"/>
    <xf numFmtId="43" fontId="13" fillId="0" borderId="0" xfId="0" applyNumberFormat="1" applyFont="1"/>
    <xf numFmtId="165" fontId="9" fillId="0" borderId="0" xfId="0" applyNumberFormat="1" applyFont="1"/>
    <xf numFmtId="43" fontId="13" fillId="0" borderId="13" xfId="1" applyFont="1" applyBorder="1"/>
    <xf numFmtId="43" fontId="18" fillId="0" borderId="13" xfId="0" applyNumberFormat="1" applyFont="1" applyBorder="1"/>
    <xf numFmtId="43" fontId="9" fillId="0" borderId="9" xfId="0" applyNumberFormat="1" applyFont="1" applyBorder="1"/>
    <xf numFmtId="0" fontId="6" fillId="0" borderId="1" xfId="0" applyFont="1" applyBorder="1" applyAlignment="1">
      <alignment horizontal="center" wrapText="1"/>
    </xf>
    <xf numFmtId="0" fontId="21" fillId="0" borderId="1" xfId="0" applyFont="1" applyBorder="1"/>
    <xf numFmtId="39" fontId="21" fillId="0" borderId="1" xfId="0" applyNumberFormat="1" applyFont="1" applyBorder="1"/>
    <xf numFmtId="37" fontId="21" fillId="0" borderId="1" xfId="0" applyNumberFormat="1" applyFont="1" applyBorder="1" applyAlignment="1">
      <alignment horizontal="center"/>
    </xf>
    <xf numFmtId="43" fontId="21" fillId="0" borderId="1" xfId="1" applyFont="1" applyBorder="1"/>
    <xf numFmtId="43" fontId="21" fillId="0" borderId="1" xfId="0" applyNumberFormat="1" applyFont="1" applyBorder="1"/>
    <xf numFmtId="0" fontId="21" fillId="0" borderId="1" xfId="0" applyFont="1" applyBorder="1" applyAlignment="1">
      <alignment horizontal="center"/>
    </xf>
    <xf numFmtId="43" fontId="6" fillId="0" borderId="1" xfId="1" applyFont="1" applyBorder="1"/>
    <xf numFmtId="0" fontId="9" fillId="4" borderId="0" xfId="0" applyFont="1" applyFill="1" applyAlignment="1">
      <alignment horizontal="right"/>
    </xf>
    <xf numFmtId="165" fontId="9" fillId="4" borderId="0" xfId="0" applyNumberFormat="1" applyFont="1" applyFill="1"/>
    <xf numFmtId="0" fontId="13" fillId="0" borderId="0" xfId="0" applyFont="1"/>
    <xf numFmtId="0" fontId="22" fillId="0" borderId="0" xfId="0" applyFont="1"/>
    <xf numFmtId="43" fontId="13" fillId="4" borderId="8" xfId="1" applyFont="1" applyFill="1" applyBorder="1"/>
    <xf numFmtId="43" fontId="13" fillId="4" borderId="0" xfId="1" applyFont="1" applyFill="1" applyBorder="1"/>
    <xf numFmtId="43" fontId="6" fillId="0" borderId="5" xfId="0" applyNumberFormat="1" applyFont="1" applyBorder="1"/>
    <xf numFmtId="43" fontId="21" fillId="0" borderId="5" xfId="1" applyFont="1" applyBorder="1"/>
    <xf numFmtId="0" fontId="23" fillId="0" borderId="1" xfId="0" applyFont="1" applyBorder="1" applyAlignment="1">
      <alignment horizontal="center" wrapText="1"/>
    </xf>
    <xf numFmtId="0" fontId="23" fillId="0" borderId="9" xfId="0" applyFont="1" applyBorder="1"/>
    <xf numFmtId="0" fontId="23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 wrapText="1"/>
    </xf>
    <xf numFmtId="0" fontId="22" fillId="0" borderId="1" xfId="0" applyFont="1" applyBorder="1"/>
    <xf numFmtId="43" fontId="1" fillId="0" borderId="1" xfId="1" applyFont="1" applyBorder="1" applyAlignment="1"/>
    <xf numFmtId="43" fontId="1" fillId="0" borderId="1" xfId="1" applyFont="1" applyBorder="1"/>
    <xf numFmtId="43" fontId="22" fillId="0" borderId="0" xfId="0" applyNumberFormat="1" applyFont="1"/>
    <xf numFmtId="43" fontId="1" fillId="0" borderId="1" xfId="1" applyFont="1" applyBorder="1" applyAlignment="1">
      <alignment horizontal="center"/>
    </xf>
    <xf numFmtId="164" fontId="22" fillId="0" borderId="0" xfId="0" applyNumberFormat="1" applyFont="1"/>
    <xf numFmtId="0" fontId="22" fillId="0" borderId="1" xfId="0" applyFont="1" applyBorder="1" applyAlignment="1">
      <alignment wrapText="1"/>
    </xf>
    <xf numFmtId="165" fontId="22" fillId="0" borderId="0" xfId="0" applyNumberFormat="1" applyFont="1"/>
    <xf numFmtId="0" fontId="1" fillId="0" borderId="1" xfId="0" applyFont="1" applyBorder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43" fontId="1" fillId="0" borderId="0" xfId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43" fontId="22" fillId="0" borderId="9" xfId="1" applyFont="1" applyBorder="1"/>
    <xf numFmtId="43" fontId="22" fillId="0" borderId="1" xfId="1" applyFont="1" applyBorder="1"/>
    <xf numFmtId="43" fontId="22" fillId="0" borderId="5" xfId="1" applyFont="1" applyBorder="1"/>
    <xf numFmtId="43" fontId="1" fillId="0" borderId="16" xfId="1" applyFont="1" applyBorder="1"/>
    <xf numFmtId="0" fontId="1" fillId="0" borderId="0" xfId="0" applyFont="1"/>
    <xf numFmtId="43" fontId="1" fillId="0" borderId="0" xfId="1" applyFont="1"/>
    <xf numFmtId="0" fontId="23" fillId="0" borderId="0" xfId="0" applyFont="1" applyAlignment="1">
      <alignment horizontal="center"/>
    </xf>
    <xf numFmtId="43" fontId="22" fillId="0" borderId="0" xfId="1" applyFont="1"/>
    <xf numFmtId="0" fontId="23" fillId="0" borderId="0" xfId="0" applyFont="1" applyAlignment="1">
      <alignment horizontal="center" wrapText="1"/>
    </xf>
    <xf numFmtId="43" fontId="22" fillId="0" borderId="0" xfId="1" applyFont="1" applyBorder="1"/>
    <xf numFmtId="43" fontId="1" fillId="0" borderId="0" xfId="1" applyFont="1" applyBorder="1"/>
    <xf numFmtId="0" fontId="0" fillId="5" borderId="0" xfId="0" applyFill="1" applyProtection="1">
      <protection locked="0"/>
    </xf>
    <xf numFmtId="17" fontId="25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3" fillId="0" borderId="1" xfId="0" quotePrefix="1" applyFont="1" applyBorder="1" applyAlignment="1">
      <alignment horizontal="center"/>
    </xf>
    <xf numFmtId="0" fontId="23" fillId="0" borderId="5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3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wrapText="1"/>
    </xf>
    <xf numFmtId="43" fontId="6" fillId="0" borderId="9" xfId="1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8">
    <cellStyle name="Comma" xfId="1" builtinId="3"/>
    <cellStyle name="Normal" xfId="0" builtinId="0"/>
    <cellStyle name="Normal_ECO INDIVIDUALS LGCS NOV 22" xfId="2" xr:uid="{00000000-0005-0000-0000-000002000000}"/>
    <cellStyle name="Normal_lgc eco dec 21" xfId="3" xr:uid="{00000000-0005-0000-0000-000003000000}"/>
    <cellStyle name="Normal_LGCs Ceo oct 23" xfId="4" xr:uid="{00000000-0005-0000-0000-000004000000}"/>
    <cellStyle name="Normal_lgcs data" xfId="5" xr:uid="{00000000-0005-0000-0000-000005000000}"/>
    <cellStyle name="Normal_states eco dec 21" xfId="6" xr:uid="{00000000-0005-0000-0000-000006000000}"/>
    <cellStyle name="Normal_TOTALDATA_1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1</v>
      </c>
      <c r="C1">
        <f ca="1">YEAR(NOW())</f>
        <v>2024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37" t="e">
        <f>IF(G5=1,F5-1,F5)</f>
        <v>#REF!</v>
      </c>
      <c r="C5" s="137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38" t="e">
        <f>LOOKUP(C5,A8:B19)</f>
        <v>#REF!</v>
      </c>
      <c r="F6" s="138" t="e">
        <f>IF(G5=1,LOOKUP(G5,E8:F19),LOOKUP(G5,A8:B19))</f>
        <v>#REF!</v>
      </c>
    </row>
    <row r="8" spans="1:8">
      <c r="A8">
        <v>1</v>
      </c>
      <c r="B8" s="139" t="e">
        <f>D8&amp;"-"&amp;RIGHT(B$5,2)</f>
        <v>#REF!</v>
      </c>
      <c r="D8" s="140" t="s">
        <v>5</v>
      </c>
      <c r="E8">
        <v>1</v>
      </c>
      <c r="F8" s="139" t="e">
        <f>D8&amp;"-"&amp;RIGHT(F$5,2)</f>
        <v>#REF!</v>
      </c>
    </row>
    <row r="9" spans="1:8">
      <c r="A9">
        <v>2</v>
      </c>
      <c r="B9" s="139" t="e">
        <f t="shared" ref="B9:B19" si="0">D9&amp;"-"&amp;RIGHT(B$5,2)</f>
        <v>#REF!</v>
      </c>
      <c r="D9" s="140" t="s">
        <v>6</v>
      </c>
      <c r="E9">
        <v>2</v>
      </c>
      <c r="F9" s="139" t="e">
        <f t="shared" ref="F9:F19" si="1">D9&amp;"-"&amp;RIGHT(F$5,2)</f>
        <v>#REF!</v>
      </c>
    </row>
    <row r="10" spans="1:8">
      <c r="A10">
        <v>3</v>
      </c>
      <c r="B10" s="139" t="e">
        <f t="shared" si="0"/>
        <v>#REF!</v>
      </c>
      <c r="D10" s="140" t="s">
        <v>7</v>
      </c>
      <c r="E10">
        <v>3</v>
      </c>
      <c r="F10" s="139" t="e">
        <f t="shared" si="1"/>
        <v>#REF!</v>
      </c>
    </row>
    <row r="11" spans="1:8">
      <c r="A11">
        <v>4</v>
      </c>
      <c r="B11" s="139" t="e">
        <f t="shared" si="0"/>
        <v>#REF!</v>
      </c>
      <c r="D11" s="140" t="s">
        <v>8</v>
      </c>
      <c r="E11">
        <v>4</v>
      </c>
      <c r="F11" s="139" t="e">
        <f t="shared" si="1"/>
        <v>#REF!</v>
      </c>
    </row>
    <row r="12" spans="1:8">
      <c r="A12">
        <v>5</v>
      </c>
      <c r="B12" s="139" t="e">
        <f t="shared" si="0"/>
        <v>#REF!</v>
      </c>
      <c r="D12" s="140" t="s">
        <v>9</v>
      </c>
      <c r="E12">
        <v>5</v>
      </c>
      <c r="F12" s="139" t="e">
        <f t="shared" si="1"/>
        <v>#REF!</v>
      </c>
    </row>
    <row r="13" spans="1:8">
      <c r="A13">
        <v>6</v>
      </c>
      <c r="B13" s="139" t="e">
        <f t="shared" si="0"/>
        <v>#REF!</v>
      </c>
      <c r="D13" s="140" t="s">
        <v>10</v>
      </c>
      <c r="E13">
        <v>6</v>
      </c>
      <c r="F13" s="139" t="e">
        <f t="shared" si="1"/>
        <v>#REF!</v>
      </c>
    </row>
    <row r="14" spans="1:8">
      <c r="A14">
        <v>7</v>
      </c>
      <c r="B14" s="139" t="e">
        <f t="shared" si="0"/>
        <v>#REF!</v>
      </c>
      <c r="D14" s="140" t="s">
        <v>11</v>
      </c>
      <c r="E14">
        <v>7</v>
      </c>
      <c r="F14" s="139" t="e">
        <f t="shared" si="1"/>
        <v>#REF!</v>
      </c>
    </row>
    <row r="15" spans="1:8">
      <c r="A15">
        <v>8</v>
      </c>
      <c r="B15" s="139" t="e">
        <f t="shared" si="0"/>
        <v>#REF!</v>
      </c>
      <c r="D15" s="140" t="s">
        <v>12</v>
      </c>
      <c r="E15">
        <v>8</v>
      </c>
      <c r="F15" s="139" t="e">
        <f t="shared" si="1"/>
        <v>#REF!</v>
      </c>
    </row>
    <row r="16" spans="1:8">
      <c r="A16">
        <v>9</v>
      </c>
      <c r="B16" s="139" t="e">
        <f t="shared" si="0"/>
        <v>#REF!</v>
      </c>
      <c r="D16" s="140" t="s">
        <v>13</v>
      </c>
      <c r="E16">
        <v>9</v>
      </c>
      <c r="F16" s="139" t="e">
        <f t="shared" si="1"/>
        <v>#REF!</v>
      </c>
    </row>
    <row r="17" spans="1:6">
      <c r="A17">
        <v>10</v>
      </c>
      <c r="B17" s="139" t="e">
        <f t="shared" si="0"/>
        <v>#REF!</v>
      </c>
      <c r="D17" s="140" t="s">
        <v>14</v>
      </c>
      <c r="E17">
        <v>10</v>
      </c>
      <c r="F17" s="139" t="e">
        <f t="shared" si="1"/>
        <v>#REF!</v>
      </c>
    </row>
    <row r="18" spans="1:6">
      <c r="A18">
        <v>11</v>
      </c>
      <c r="B18" s="139" t="e">
        <f t="shared" si="0"/>
        <v>#REF!</v>
      </c>
      <c r="D18" s="140" t="s">
        <v>15</v>
      </c>
      <c r="E18">
        <v>11</v>
      </c>
      <c r="F18" s="139" t="e">
        <f t="shared" si="1"/>
        <v>#REF!</v>
      </c>
    </row>
    <row r="19" spans="1:6">
      <c r="A19">
        <v>12</v>
      </c>
      <c r="B19" s="139" t="e">
        <f t="shared" si="0"/>
        <v>#REF!</v>
      </c>
      <c r="D19" s="140" t="s">
        <v>16</v>
      </c>
      <c r="E19">
        <v>12</v>
      </c>
      <c r="F19" s="139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43"/>
  <sheetViews>
    <sheetView tabSelected="1" zoomScale="70" zoomScaleNormal="70" workbookViewId="0">
      <selection activeCell="A2" sqref="A2:G2"/>
    </sheetView>
  </sheetViews>
  <sheetFormatPr defaultColWidth="9.109375" defaultRowHeight="21"/>
  <cols>
    <col min="1" max="1" width="6.33203125" style="105" customWidth="1"/>
    <col min="2" max="2" width="40.88671875" style="105" customWidth="1"/>
    <col min="3" max="3" width="35.109375" style="105" customWidth="1"/>
    <col min="4" max="4" width="34.109375" style="105" customWidth="1"/>
    <col min="5" max="5" width="30.88671875" style="105" customWidth="1"/>
    <col min="6" max="6" width="32" style="105" customWidth="1"/>
    <col min="7" max="7" width="34" style="105" customWidth="1"/>
    <col min="8" max="8" width="38.6640625" style="105" customWidth="1"/>
    <col min="9" max="9" width="34" style="105" customWidth="1"/>
    <col min="10" max="10" width="29.109375" style="105" customWidth="1"/>
    <col min="11" max="11" width="26.44140625" style="105" customWidth="1"/>
    <col min="12" max="16384" width="9.109375" style="105"/>
  </cols>
  <sheetData>
    <row r="1" spans="1:9" ht="30" customHeight="1">
      <c r="A1" s="149" t="s">
        <v>17</v>
      </c>
      <c r="B1" s="149"/>
      <c r="C1" s="149"/>
      <c r="D1" s="149"/>
      <c r="E1" s="149"/>
      <c r="F1" s="149"/>
      <c r="G1" s="149"/>
    </row>
    <row r="2" spans="1:9" ht="30" customHeight="1">
      <c r="A2" s="149" t="s">
        <v>18</v>
      </c>
      <c r="B2" s="149"/>
      <c r="C2" s="149"/>
      <c r="D2" s="149"/>
      <c r="E2" s="149"/>
      <c r="F2" s="149"/>
      <c r="G2" s="149"/>
    </row>
    <row r="3" spans="1:9" ht="30" customHeight="1">
      <c r="A3" s="150" t="s">
        <v>19</v>
      </c>
      <c r="B3" s="151"/>
      <c r="C3" s="151"/>
      <c r="D3" s="151"/>
      <c r="E3" s="151"/>
      <c r="F3" s="151"/>
      <c r="G3" s="152"/>
    </row>
    <row r="4" spans="1:9" ht="40.5" customHeight="1">
      <c r="A4" s="153" t="s">
        <v>20</v>
      </c>
      <c r="B4" s="153"/>
      <c r="C4" s="153"/>
      <c r="D4" s="153"/>
      <c r="E4" s="153"/>
      <c r="F4" s="153"/>
      <c r="G4" s="153"/>
    </row>
    <row r="5" spans="1:9" ht="78" customHeight="1">
      <c r="A5" s="111" t="s">
        <v>21</v>
      </c>
      <c r="B5" s="112" t="s">
        <v>22</v>
      </c>
      <c r="C5" s="112" t="s">
        <v>23</v>
      </c>
      <c r="D5" s="113" t="s">
        <v>24</v>
      </c>
      <c r="E5" s="110" t="s">
        <v>25</v>
      </c>
      <c r="F5" s="112" t="s">
        <v>26</v>
      </c>
      <c r="G5" s="112" t="s">
        <v>27</v>
      </c>
    </row>
    <row r="6" spans="1:9" ht="30" customHeight="1">
      <c r="A6" s="1"/>
      <c r="B6" s="1"/>
      <c r="C6" s="141" t="s">
        <v>28</v>
      </c>
      <c r="D6" s="141" t="s">
        <v>28</v>
      </c>
      <c r="E6" s="141" t="s">
        <v>28</v>
      </c>
      <c r="F6" s="141" t="s">
        <v>28</v>
      </c>
      <c r="G6" s="141" t="s">
        <v>28</v>
      </c>
    </row>
    <row r="7" spans="1:9" ht="30" customHeight="1">
      <c r="A7" s="114">
        <v>1</v>
      </c>
      <c r="B7" s="114" t="s">
        <v>29</v>
      </c>
      <c r="C7" s="115">
        <v>174908357607.819</v>
      </c>
      <c r="D7" s="115">
        <v>175817454883.078</v>
      </c>
      <c r="E7" s="115">
        <v>1792704680.6400001</v>
      </c>
      <c r="F7" s="116">
        <v>50348385080.894997</v>
      </c>
      <c r="G7" s="115">
        <f>C7+D7+E7+F7</f>
        <v>402866902252.43201</v>
      </c>
      <c r="H7" s="117"/>
      <c r="I7" s="133"/>
    </row>
    <row r="8" spans="1:9" ht="30" customHeight="1">
      <c r="A8" s="114">
        <v>2</v>
      </c>
      <c r="B8" s="114" t="s">
        <v>30</v>
      </c>
      <c r="C8" s="115">
        <v>88715856402.447205</v>
      </c>
      <c r="D8" s="115">
        <v>89176962689.366806</v>
      </c>
      <c r="E8" s="115">
        <v>5975682268.8000002</v>
      </c>
      <c r="F8" s="116">
        <v>167827950269.64999</v>
      </c>
      <c r="G8" s="115">
        <f t="shared" ref="G8:G20" si="0">C8+D8+E8+F8</f>
        <v>351696451630.26404</v>
      </c>
      <c r="H8" s="117"/>
      <c r="I8" s="117"/>
    </row>
    <row r="9" spans="1:9" ht="30" customHeight="1">
      <c r="A9" s="114">
        <v>3</v>
      </c>
      <c r="B9" s="114" t="s">
        <v>31</v>
      </c>
      <c r="C9" s="118">
        <v>68396206657.575302</v>
      </c>
      <c r="D9" s="115">
        <v>68751700276.981995</v>
      </c>
      <c r="E9" s="115">
        <v>4182977588.1599998</v>
      </c>
      <c r="F9" s="116">
        <v>117479565188.755</v>
      </c>
      <c r="G9" s="115">
        <f t="shared" si="0"/>
        <v>258810449711.47229</v>
      </c>
      <c r="I9" s="117"/>
    </row>
    <row r="10" spans="1:9" ht="30" customHeight="1">
      <c r="A10" s="114">
        <v>4</v>
      </c>
      <c r="B10" s="114" t="s">
        <v>32</v>
      </c>
      <c r="C10" s="115">
        <v>44285625824.178703</v>
      </c>
      <c r="D10" s="118">
        <v>31123974169.323101</v>
      </c>
      <c r="E10" s="118">
        <v>0</v>
      </c>
      <c r="F10" s="115">
        <v>0</v>
      </c>
      <c r="G10" s="115">
        <f t="shared" si="0"/>
        <v>75409599993.501801</v>
      </c>
      <c r="I10" s="117"/>
    </row>
    <row r="11" spans="1:9" ht="30" customHeight="1">
      <c r="A11" s="114">
        <v>5</v>
      </c>
      <c r="B11" s="114" t="s">
        <v>33</v>
      </c>
      <c r="C11" s="115">
        <v>14165991883.950001</v>
      </c>
      <c r="D11" s="118">
        <v>0</v>
      </c>
      <c r="E11" s="118">
        <v>0</v>
      </c>
      <c r="F11" s="115">
        <v>1564190926.5899999</v>
      </c>
      <c r="G11" s="115">
        <f t="shared" si="0"/>
        <v>15730182810.540001</v>
      </c>
      <c r="H11" s="119"/>
      <c r="I11" s="117"/>
    </row>
    <row r="12" spans="1:9" ht="30" customHeight="1">
      <c r="A12" s="114">
        <v>6</v>
      </c>
      <c r="B12" s="120" t="s">
        <v>34</v>
      </c>
      <c r="C12" s="115">
        <v>17335835438.139999</v>
      </c>
      <c r="D12" s="118">
        <v>0</v>
      </c>
      <c r="E12" s="118">
        <v>0</v>
      </c>
      <c r="F12" s="115">
        <v>12854017859.459999</v>
      </c>
      <c r="G12" s="115">
        <f t="shared" si="0"/>
        <v>30189853297.599998</v>
      </c>
    </row>
    <row r="13" spans="1:9" ht="30" customHeight="1">
      <c r="A13" s="114">
        <v>7</v>
      </c>
      <c r="B13" s="120" t="s">
        <v>35</v>
      </c>
      <c r="C13" s="115">
        <v>14541906261.17</v>
      </c>
      <c r="D13" s="118">
        <v>0</v>
      </c>
      <c r="E13" s="118">
        <v>0</v>
      </c>
      <c r="F13" s="115">
        <v>0</v>
      </c>
      <c r="G13" s="115">
        <f t="shared" si="0"/>
        <v>14541906261.17</v>
      </c>
    </row>
    <row r="14" spans="1:9" ht="30" customHeight="1">
      <c r="A14" s="114">
        <v>8</v>
      </c>
      <c r="B14" s="120" t="s">
        <v>36</v>
      </c>
      <c r="C14" s="115">
        <v>14094766665.16</v>
      </c>
      <c r="D14" s="115">
        <v>0</v>
      </c>
      <c r="E14" s="118">
        <v>0</v>
      </c>
      <c r="F14" s="115">
        <v>0</v>
      </c>
      <c r="G14" s="115">
        <f t="shared" si="0"/>
        <v>14094766665.16</v>
      </c>
    </row>
    <row r="15" spans="1:9" ht="54" customHeight="1">
      <c r="A15" s="114">
        <v>9</v>
      </c>
      <c r="B15" s="120" t="s">
        <v>37</v>
      </c>
      <c r="C15" s="115">
        <v>2952771383.3299999</v>
      </c>
      <c r="D15" s="118">
        <v>0</v>
      </c>
      <c r="E15" s="118">
        <v>0</v>
      </c>
      <c r="F15" s="115">
        <v>0</v>
      </c>
      <c r="G15" s="115">
        <f t="shared" si="0"/>
        <v>2952771383.3299999</v>
      </c>
    </row>
    <row r="16" spans="1:9" ht="42">
      <c r="A16" s="114">
        <v>10</v>
      </c>
      <c r="B16" s="120" t="s">
        <v>38</v>
      </c>
      <c r="C16" s="118">
        <v>50000000000</v>
      </c>
      <c r="D16" s="118">
        <v>0</v>
      </c>
      <c r="E16" s="118">
        <v>0</v>
      </c>
      <c r="F16" s="115">
        <v>0</v>
      </c>
      <c r="G16" s="115">
        <f t="shared" si="0"/>
        <v>50000000000</v>
      </c>
    </row>
    <row r="17" spans="1:11" ht="43.5" customHeight="1">
      <c r="A17" s="114">
        <v>11</v>
      </c>
      <c r="B17" s="120" t="s">
        <v>39</v>
      </c>
      <c r="C17" s="118">
        <v>75000000000</v>
      </c>
      <c r="D17" s="118">
        <v>0</v>
      </c>
      <c r="E17" s="115">
        <v>497973522.39999998</v>
      </c>
      <c r="F17" s="115">
        <v>0</v>
      </c>
      <c r="G17" s="115">
        <f t="shared" si="0"/>
        <v>75497973522.399994</v>
      </c>
    </row>
    <row r="18" spans="1:11" ht="42">
      <c r="A18" s="114">
        <v>12</v>
      </c>
      <c r="B18" s="120" t="s">
        <v>40</v>
      </c>
      <c r="C18" s="118">
        <v>18163078852.380001</v>
      </c>
      <c r="D18" s="118">
        <v>0</v>
      </c>
      <c r="E18" s="118">
        <v>0</v>
      </c>
      <c r="F18" s="115">
        <v>0</v>
      </c>
      <c r="G18" s="115">
        <f t="shared" si="0"/>
        <v>18163078852.380001</v>
      </c>
    </row>
    <row r="19" spans="1:11" ht="42.75" customHeight="1">
      <c r="A19" s="114">
        <v>13</v>
      </c>
      <c r="B19" s="120" t="s">
        <v>41</v>
      </c>
      <c r="C19" s="118">
        <v>0</v>
      </c>
      <c r="D19" s="118">
        <v>0</v>
      </c>
      <c r="E19" s="118">
        <v>0</v>
      </c>
      <c r="F19" s="116">
        <v>10381110325.959999</v>
      </c>
      <c r="G19" s="115">
        <f t="shared" si="0"/>
        <v>10381110325.959999</v>
      </c>
    </row>
    <row r="20" spans="1:11" ht="42.75" customHeight="1">
      <c r="A20" s="114">
        <v>14</v>
      </c>
      <c r="B20" s="120" t="s">
        <v>42</v>
      </c>
      <c r="C20" s="118">
        <v>300000000000</v>
      </c>
      <c r="D20" s="118">
        <v>0</v>
      </c>
      <c r="E20" s="118">
        <v>0</v>
      </c>
      <c r="F20" s="115">
        <v>0</v>
      </c>
      <c r="G20" s="115">
        <f t="shared" si="0"/>
        <v>300000000000</v>
      </c>
      <c r="H20" s="121"/>
    </row>
    <row r="21" spans="1:11" ht="30" customHeight="1">
      <c r="A21" s="114"/>
      <c r="B21" s="122" t="s">
        <v>43</v>
      </c>
      <c r="C21" s="118">
        <f>SUM(C7:C20)</f>
        <v>882560396976.15027</v>
      </c>
      <c r="D21" s="118">
        <f>SUM(D7:D20)</f>
        <v>364870092018.74994</v>
      </c>
      <c r="E21" s="118">
        <f>SUM(E7:E20)</f>
        <v>12449338060</v>
      </c>
      <c r="F21" s="118">
        <f>SUM(F7:F20)</f>
        <v>360455219651.31006</v>
      </c>
      <c r="G21" s="118">
        <f>SUM(G7:G20)</f>
        <v>1620335046706.21</v>
      </c>
    </row>
    <row r="22" spans="1:11" ht="50.25" customHeight="1">
      <c r="B22" s="123"/>
      <c r="C22" s="124"/>
      <c r="D22" s="124"/>
      <c r="E22" s="124"/>
      <c r="H22" s="117"/>
    </row>
    <row r="23" spans="1:11" ht="35.1" customHeight="1">
      <c r="A23" s="154" t="s">
        <v>44</v>
      </c>
      <c r="B23" s="154"/>
      <c r="C23" s="154"/>
      <c r="D23" s="154"/>
      <c r="E23" s="154"/>
      <c r="F23" s="154"/>
      <c r="G23" s="154"/>
      <c r="H23" s="154"/>
      <c r="I23" s="154"/>
    </row>
    <row r="24" spans="1:11" ht="42.9" customHeight="1">
      <c r="A24" s="145" t="s">
        <v>45</v>
      </c>
      <c r="B24" s="146"/>
      <c r="C24" s="146"/>
      <c r="D24" s="146"/>
      <c r="E24" s="146"/>
      <c r="F24" s="146"/>
      <c r="G24" s="146"/>
      <c r="H24" s="146"/>
      <c r="I24" s="146"/>
    </row>
    <row r="25" spans="1:11" ht="30" customHeight="1">
      <c r="A25" s="1">
        <v>0</v>
      </c>
      <c r="B25" s="1">
        <v>1</v>
      </c>
      <c r="C25" s="1">
        <v>2</v>
      </c>
      <c r="D25" s="1">
        <v>3</v>
      </c>
      <c r="E25" s="1" t="s">
        <v>46</v>
      </c>
      <c r="F25" s="1">
        <v>5</v>
      </c>
      <c r="G25" s="1">
        <v>6</v>
      </c>
      <c r="H25" s="1">
        <v>7</v>
      </c>
      <c r="I25" s="1" t="s">
        <v>47</v>
      </c>
      <c r="J25" s="48"/>
      <c r="K25" s="48"/>
    </row>
    <row r="26" spans="1:11" ht="69.900000000000006" customHeight="1">
      <c r="A26" s="122" t="s">
        <v>21</v>
      </c>
      <c r="B26" s="122" t="s">
        <v>22</v>
      </c>
      <c r="C26" s="125" t="s">
        <v>48</v>
      </c>
      <c r="D26" s="122" t="s">
        <v>49</v>
      </c>
      <c r="E26" s="122" t="s">
        <v>50</v>
      </c>
      <c r="F26" s="113" t="s">
        <v>24</v>
      </c>
      <c r="G26" s="113" t="s">
        <v>25</v>
      </c>
      <c r="H26" s="110" t="s">
        <v>26</v>
      </c>
      <c r="I26" s="110" t="s">
        <v>27</v>
      </c>
      <c r="J26" s="134"/>
      <c r="K26" s="134"/>
    </row>
    <row r="27" spans="1:11" ht="22.8">
      <c r="A27" s="114"/>
      <c r="B27" s="114"/>
      <c r="C27" s="141" t="s">
        <v>28</v>
      </c>
      <c r="D27" s="141" t="s">
        <v>28</v>
      </c>
      <c r="E27" s="141" t="s">
        <v>28</v>
      </c>
      <c r="F27" s="142" t="s">
        <v>28</v>
      </c>
      <c r="G27" s="141" t="s">
        <v>28</v>
      </c>
      <c r="H27" s="141" t="s">
        <v>28</v>
      </c>
      <c r="I27" s="141" t="s">
        <v>28</v>
      </c>
      <c r="J27" s="132"/>
      <c r="K27" s="132"/>
    </row>
    <row r="28" spans="1:11" ht="20.25" customHeight="1">
      <c r="A28" s="114">
        <v>1</v>
      </c>
      <c r="B28" s="114" t="s">
        <v>51</v>
      </c>
      <c r="C28" s="126">
        <v>161029904023.90302</v>
      </c>
      <c r="D28" s="126">
        <v>-96475431769.489502</v>
      </c>
      <c r="E28" s="127">
        <f>C28+D28</f>
        <v>64554472254.413513</v>
      </c>
      <c r="F28" s="127">
        <v>161866867156.97</v>
      </c>
      <c r="G28" s="127">
        <v>1673191035.26</v>
      </c>
      <c r="H28" s="127">
        <v>46991826075.5</v>
      </c>
      <c r="I28" s="127">
        <f t="shared" ref="I28:I32" si="1">E28+F28+G28+H28</f>
        <v>275086356522.14355</v>
      </c>
      <c r="J28" s="135"/>
    </row>
    <row r="29" spans="1:11" ht="20.25" customHeight="1">
      <c r="A29" s="114">
        <v>2</v>
      </c>
      <c r="B29" s="114" t="s">
        <v>52</v>
      </c>
      <c r="C29" s="126">
        <v>3320204206.6784</v>
      </c>
      <c r="D29" s="126">
        <v>0</v>
      </c>
      <c r="E29" s="127">
        <f t="shared" ref="E29:E32" si="2">C29+D29</f>
        <v>3320204206.6784</v>
      </c>
      <c r="F29" s="128">
        <v>3337461178.4942999</v>
      </c>
      <c r="G29" s="127">
        <v>0</v>
      </c>
      <c r="H29" s="127">
        <v>0</v>
      </c>
      <c r="I29" s="127">
        <f t="shared" si="1"/>
        <v>6657665385.1726999</v>
      </c>
      <c r="J29" s="135"/>
      <c r="K29" s="135"/>
    </row>
    <row r="30" spans="1:11" ht="20.25" customHeight="1">
      <c r="A30" s="114">
        <v>3</v>
      </c>
      <c r="B30" s="114" t="s">
        <v>53</v>
      </c>
      <c r="C30" s="126">
        <v>1660102103.3392</v>
      </c>
      <c r="D30" s="126">
        <v>0</v>
      </c>
      <c r="E30" s="127">
        <f t="shared" si="2"/>
        <v>1660102103.3392</v>
      </c>
      <c r="F30" s="128">
        <v>1668730589.2471001</v>
      </c>
      <c r="G30" s="127">
        <v>0</v>
      </c>
      <c r="H30" s="127">
        <v>0</v>
      </c>
      <c r="I30" s="127">
        <f t="shared" si="1"/>
        <v>3328832692.5862999</v>
      </c>
      <c r="J30" s="135"/>
      <c r="K30" s="135"/>
    </row>
    <row r="31" spans="1:11" ht="42">
      <c r="A31" s="114">
        <v>4</v>
      </c>
      <c r="B31" s="120" t="s">
        <v>54</v>
      </c>
      <c r="C31" s="126">
        <v>5577943067.2196999</v>
      </c>
      <c r="D31" s="126">
        <v>0</v>
      </c>
      <c r="E31" s="127">
        <f t="shared" si="2"/>
        <v>5577943067.2196999</v>
      </c>
      <c r="F31" s="128">
        <v>5606934779.8704004</v>
      </c>
      <c r="G31" s="127">
        <v>0</v>
      </c>
      <c r="H31" s="127">
        <v>0</v>
      </c>
      <c r="I31" s="127">
        <f t="shared" si="1"/>
        <v>11184877847.090099</v>
      </c>
      <c r="J31" s="135"/>
      <c r="K31" s="135"/>
    </row>
    <row r="32" spans="1:11" ht="21" customHeight="1">
      <c r="A32" s="114">
        <v>5</v>
      </c>
      <c r="B32" s="114" t="s">
        <v>55</v>
      </c>
      <c r="C32" s="126">
        <v>3320204206.6784</v>
      </c>
      <c r="D32" s="126">
        <v>-97124889</v>
      </c>
      <c r="E32" s="127">
        <f t="shared" si="2"/>
        <v>3223079317.6784</v>
      </c>
      <c r="F32" s="128">
        <v>3337461178.4942999</v>
      </c>
      <c r="G32" s="127">
        <v>119513645.38</v>
      </c>
      <c r="H32" s="127">
        <v>3356559005.3899999</v>
      </c>
      <c r="I32" s="127">
        <f t="shared" si="1"/>
        <v>10036613146.942699</v>
      </c>
      <c r="J32" s="135"/>
      <c r="K32" s="135"/>
    </row>
    <row r="33" spans="1:11" ht="36.75" customHeight="1">
      <c r="A33" s="114"/>
      <c r="B33" s="1" t="s">
        <v>27</v>
      </c>
      <c r="C33" s="129">
        <f t="shared" ref="C33:I33" si="3">SUM(C28:C32)</f>
        <v>174908357607.81873</v>
      </c>
      <c r="D33" s="129">
        <f t="shared" si="3"/>
        <v>-96572556658.489502</v>
      </c>
      <c r="E33" s="129">
        <f t="shared" si="3"/>
        <v>78335800949.329208</v>
      </c>
      <c r="F33" s="129">
        <f t="shared" si="3"/>
        <v>175817454883.07608</v>
      </c>
      <c r="G33" s="129">
        <f t="shared" si="3"/>
        <v>1792704680.6399999</v>
      </c>
      <c r="H33" s="129">
        <f t="shared" si="3"/>
        <v>50348385080.889999</v>
      </c>
      <c r="I33" s="129">
        <f t="shared" si="3"/>
        <v>306294345593.93536</v>
      </c>
      <c r="J33" s="135"/>
      <c r="K33" s="136"/>
    </row>
    <row r="35" spans="1:11" ht="12.75" hidden="1" customHeight="1">
      <c r="A35" s="147" t="s">
        <v>56</v>
      </c>
      <c r="B35" s="147"/>
      <c r="C35" s="147"/>
    </row>
    <row r="36" spans="1:11">
      <c r="A36" s="148"/>
      <c r="B36" s="148"/>
      <c r="C36" s="148"/>
      <c r="H36" s="121"/>
      <c r="I36" s="117"/>
    </row>
    <row r="37" spans="1:11" ht="42.75" customHeight="1">
      <c r="B37" s="130"/>
      <c r="C37" s="130"/>
      <c r="E37" s="121"/>
      <c r="F37" s="121"/>
      <c r="G37" s="117"/>
      <c r="H37" s="117"/>
      <c r="I37" s="117"/>
    </row>
    <row r="38" spans="1:11">
      <c r="B38" s="130"/>
      <c r="C38" s="130"/>
      <c r="F38" s="121"/>
    </row>
    <row r="39" spans="1:11">
      <c r="B39" s="131"/>
      <c r="C39" s="130"/>
      <c r="H39" s="121"/>
    </row>
    <row r="40" spans="1:11" ht="22.8">
      <c r="A40" s="144" t="s">
        <v>57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</row>
    <row r="41" spans="1:11" ht="35.25" customHeight="1">
      <c r="A41" s="144" t="s">
        <v>58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</row>
    <row r="42" spans="1:11" ht="30.75" customHeight="1">
      <c r="A42" s="144" t="s">
        <v>59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</row>
    <row r="43" spans="1:11" ht="22.8">
      <c r="A43" s="144" t="s">
        <v>60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</row>
  </sheetData>
  <mergeCells count="12">
    <mergeCell ref="A1:G1"/>
    <mergeCell ref="A2:G2"/>
    <mergeCell ref="A3:G3"/>
    <mergeCell ref="A4:G4"/>
    <mergeCell ref="A23:I23"/>
    <mergeCell ref="A42:K42"/>
    <mergeCell ref="A43:K43"/>
    <mergeCell ref="A24:I24"/>
    <mergeCell ref="A35:C35"/>
    <mergeCell ref="A36:C36"/>
    <mergeCell ref="A40:K40"/>
    <mergeCell ref="A41:K41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55"/>
  <sheetViews>
    <sheetView topLeftCell="A11" workbookViewId="0">
      <selection activeCell="A64" sqref="A64"/>
    </sheetView>
  </sheetViews>
  <sheetFormatPr defaultColWidth="8.88671875" defaultRowHeight="13.2"/>
  <cols>
    <col min="1" max="1" width="4.109375" style="17" customWidth="1"/>
    <col min="2" max="2" width="22.44140625" style="17" customWidth="1"/>
    <col min="3" max="3" width="7.44140625" style="17" customWidth="1"/>
    <col min="4" max="4" width="25.5546875" style="17" customWidth="1"/>
    <col min="5" max="5" width="23.6640625" style="17" customWidth="1"/>
    <col min="6" max="6" width="28.33203125" style="17" customWidth="1"/>
    <col min="7" max="7" width="21.33203125" style="17" customWidth="1"/>
    <col min="8" max="8" width="24.44140625" style="17" customWidth="1"/>
    <col min="9" max="9" width="22.6640625" style="17" customWidth="1"/>
    <col min="10" max="12" width="25.5546875" style="17" customWidth="1"/>
    <col min="13" max="18" width="22" style="17" customWidth="1"/>
    <col min="19" max="19" width="28" style="17" customWidth="1"/>
    <col min="20" max="20" width="29.44140625" style="17" customWidth="1"/>
    <col min="21" max="21" width="6.44140625" style="17" customWidth="1"/>
    <col min="22" max="22" width="8.88671875" style="17"/>
    <col min="23" max="23" width="16.33203125" style="17" customWidth="1"/>
    <col min="24" max="24" width="16.88671875" style="17" customWidth="1"/>
    <col min="25" max="25" width="21" style="17" customWidth="1"/>
    <col min="26" max="26" width="8.88671875" style="17"/>
    <col min="27" max="27" width="17.44140625" style="17" customWidth="1"/>
    <col min="28" max="28" width="12.33203125" style="17" customWidth="1"/>
    <col min="29" max="29" width="17.88671875" style="17" customWidth="1"/>
    <col min="30" max="31" width="8.88671875" style="17"/>
    <col min="32" max="32" width="17.88671875" style="17" customWidth="1"/>
    <col min="33" max="33" width="16.33203125" style="17" customWidth="1"/>
    <col min="34" max="34" width="17.88671875" style="17" customWidth="1"/>
    <col min="35" max="16384" width="8.88671875" style="17"/>
  </cols>
  <sheetData>
    <row r="1" spans="1:34" ht="22.8">
      <c r="A1" s="165" t="s">
        <v>61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</row>
    <row r="2" spans="1:34" ht="24.6">
      <c r="A2" s="166" t="s">
        <v>62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</row>
    <row r="3" spans="1:34" ht="18" customHeight="1">
      <c r="A3" s="167" t="s">
        <v>63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</row>
    <row r="4" spans="1:34" ht="17.399999999999999">
      <c r="A4" s="168" t="s">
        <v>64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</row>
    <row r="5" spans="1:34" ht="20.399999999999999"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</row>
    <row r="6" spans="1:34" ht="15.6">
      <c r="A6" s="7">
        <v>1</v>
      </c>
      <c r="B6" s="7">
        <v>2</v>
      </c>
      <c r="C6" s="7">
        <v>3</v>
      </c>
      <c r="D6" s="7">
        <v>4</v>
      </c>
      <c r="E6" s="7">
        <v>5</v>
      </c>
      <c r="F6" s="7" t="s">
        <v>65</v>
      </c>
      <c r="G6" s="7">
        <v>7</v>
      </c>
      <c r="H6" s="7">
        <v>8</v>
      </c>
      <c r="I6" s="7">
        <v>9</v>
      </c>
      <c r="J6" s="7" t="s">
        <v>66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 t="s">
        <v>67</v>
      </c>
      <c r="T6" s="7" t="s">
        <v>68</v>
      </c>
      <c r="U6" s="95"/>
    </row>
    <row r="7" spans="1:34" ht="12.75" customHeight="1">
      <c r="A7" s="155" t="s">
        <v>21</v>
      </c>
      <c r="B7" s="155" t="s">
        <v>22</v>
      </c>
      <c r="C7" s="155" t="s">
        <v>69</v>
      </c>
      <c r="D7" s="155" t="s">
        <v>70</v>
      </c>
      <c r="E7" s="155" t="s">
        <v>71</v>
      </c>
      <c r="F7" s="155" t="s">
        <v>72</v>
      </c>
      <c r="G7" s="161" t="s">
        <v>73</v>
      </c>
      <c r="H7" s="162"/>
      <c r="I7" s="163"/>
      <c r="J7" s="155" t="s">
        <v>50</v>
      </c>
      <c r="K7" s="159" t="s">
        <v>74</v>
      </c>
      <c r="L7" s="155" t="s">
        <v>25</v>
      </c>
      <c r="M7" s="155" t="s">
        <v>75</v>
      </c>
      <c r="N7" s="155" t="s">
        <v>76</v>
      </c>
      <c r="O7" s="155" t="s">
        <v>77</v>
      </c>
      <c r="P7" s="155" t="s">
        <v>78</v>
      </c>
      <c r="Q7" s="155" t="s">
        <v>79</v>
      </c>
      <c r="R7" s="155" t="s">
        <v>80</v>
      </c>
      <c r="S7" s="155" t="s">
        <v>81</v>
      </c>
      <c r="T7" s="155" t="s">
        <v>82</v>
      </c>
      <c r="U7" s="157" t="s">
        <v>21</v>
      </c>
    </row>
    <row r="8" spans="1:34" ht="50.25" customHeight="1">
      <c r="A8" s="156"/>
      <c r="B8" s="156"/>
      <c r="C8" s="156"/>
      <c r="D8" s="156"/>
      <c r="E8" s="156"/>
      <c r="F8" s="156"/>
      <c r="G8" s="94" t="s">
        <v>83</v>
      </c>
      <c r="H8" s="94" t="s">
        <v>84</v>
      </c>
      <c r="I8" s="94" t="s">
        <v>85</v>
      </c>
      <c r="J8" s="156"/>
      <c r="K8" s="160"/>
      <c r="L8" s="156"/>
      <c r="M8" s="156"/>
      <c r="N8" s="156"/>
      <c r="O8" s="156"/>
      <c r="P8" s="156"/>
      <c r="Q8" s="156"/>
      <c r="R8" s="156"/>
      <c r="S8" s="156"/>
      <c r="T8" s="156"/>
      <c r="U8" s="158"/>
    </row>
    <row r="9" spans="1:34" ht="21" customHeight="1">
      <c r="A9" s="95"/>
      <c r="B9" s="95"/>
      <c r="C9" s="95"/>
      <c r="D9" s="143" t="s">
        <v>28</v>
      </c>
      <c r="E9" s="143" t="s">
        <v>28</v>
      </c>
      <c r="F9" s="143" t="s">
        <v>28</v>
      </c>
      <c r="G9" s="143" t="s">
        <v>28</v>
      </c>
      <c r="H9" s="143" t="s">
        <v>28</v>
      </c>
      <c r="I9" s="143" t="s">
        <v>28</v>
      </c>
      <c r="J9" s="143" t="s">
        <v>28</v>
      </c>
      <c r="K9" s="143" t="s">
        <v>28</v>
      </c>
      <c r="L9" s="143" t="s">
        <v>28</v>
      </c>
      <c r="M9" s="143" t="s">
        <v>28</v>
      </c>
      <c r="N9" s="143" t="s">
        <v>28</v>
      </c>
      <c r="O9" s="143" t="s">
        <v>28</v>
      </c>
      <c r="P9" s="143" t="s">
        <v>28</v>
      </c>
      <c r="Q9" s="143" t="s">
        <v>28</v>
      </c>
      <c r="R9" s="143" t="s">
        <v>28</v>
      </c>
      <c r="S9" s="143" t="s">
        <v>28</v>
      </c>
      <c r="T9" s="143" t="s">
        <v>28</v>
      </c>
      <c r="U9" s="95"/>
    </row>
    <row r="10" spans="1:34" ht="30" customHeight="1">
      <c r="A10" s="95">
        <v>1</v>
      </c>
      <c r="B10" s="96" t="s">
        <v>86</v>
      </c>
      <c r="C10" s="97">
        <v>17</v>
      </c>
      <c r="D10" s="98">
        <v>2131659805.4897001</v>
      </c>
      <c r="E10" s="98">
        <v>488059468.74980003</v>
      </c>
      <c r="F10" s="99">
        <f>D10+E10</f>
        <v>2619719274.2395</v>
      </c>
      <c r="G10" s="98">
        <v>157383837.72</v>
      </c>
      <c r="H10" s="98">
        <v>0</v>
      </c>
      <c r="I10" s="98">
        <f>346328289.6-G10-H10</f>
        <v>188944451.88000003</v>
      </c>
      <c r="J10" s="98">
        <f>F10-G10-H10-I10</f>
        <v>2273390984.6395001</v>
      </c>
      <c r="K10" s="98">
        <v>2493316036.9538999</v>
      </c>
      <c r="L10" s="98">
        <v>148588241.09419999</v>
      </c>
      <c r="M10" s="98">
        <v>118367973.63500001</v>
      </c>
      <c r="N10" s="98">
        <f>M10/2</f>
        <v>59183986.817500003</v>
      </c>
      <c r="O10" s="98">
        <f>M10-N10</f>
        <v>59183986.817500003</v>
      </c>
      <c r="P10" s="98">
        <v>3396445114.0355</v>
      </c>
      <c r="Q10" s="98">
        <v>0</v>
      </c>
      <c r="R10" s="98">
        <f>P10-Q10</f>
        <v>3396445114.0355</v>
      </c>
      <c r="S10" s="108">
        <f>F10+K10+L10+M10+P10</f>
        <v>8776436639.9580994</v>
      </c>
      <c r="T10" s="109">
        <f>J10+K10+L10+O10+R10</f>
        <v>8370924363.5405998</v>
      </c>
      <c r="U10" s="95">
        <v>1</v>
      </c>
      <c r="AH10" s="90">
        <v>0</v>
      </c>
    </row>
    <row r="11" spans="1:34" ht="30" customHeight="1">
      <c r="A11" s="95">
        <v>2</v>
      </c>
      <c r="B11" s="96" t="s">
        <v>87</v>
      </c>
      <c r="C11" s="100">
        <v>21</v>
      </c>
      <c r="D11" s="98">
        <v>2267719459.2124</v>
      </c>
      <c r="E11" s="98">
        <v>0</v>
      </c>
      <c r="F11" s="99">
        <f t="shared" ref="F11:F46" si="0">D11+E11</f>
        <v>2267719459.2124</v>
      </c>
      <c r="G11" s="98">
        <v>285080208.19999999</v>
      </c>
      <c r="H11" s="98">
        <v>0</v>
      </c>
      <c r="I11" s="98">
        <f>526399540.03-G11-H11</f>
        <v>241319331.82999998</v>
      </c>
      <c r="J11" s="98">
        <f t="shared" ref="J11:J46" si="1">F11-G11-H11-I11</f>
        <v>1741319919.1824</v>
      </c>
      <c r="K11" s="98">
        <v>2279506074.8390999</v>
      </c>
      <c r="L11" s="98">
        <v>135918815.16639999</v>
      </c>
      <c r="M11" s="98">
        <v>125923168.63519999</v>
      </c>
      <c r="N11" s="98">
        <v>0</v>
      </c>
      <c r="O11" s="98">
        <f t="shared" ref="O11:O45" si="2">M11-N11</f>
        <v>125923168.63519999</v>
      </c>
      <c r="P11" s="98">
        <v>3644603867.3606</v>
      </c>
      <c r="Q11" s="98">
        <v>0</v>
      </c>
      <c r="R11" s="98">
        <f t="shared" ref="R11:R46" si="3">P11-Q11</f>
        <v>3644603867.3606</v>
      </c>
      <c r="S11" s="108">
        <f t="shared" ref="S11:S46" si="4">F11+K11+L11+M11+P11</f>
        <v>8453671385.2136993</v>
      </c>
      <c r="T11" s="109">
        <f t="shared" ref="T11:T46" si="5">J11+K11+L11+O11+R11</f>
        <v>7927271845.1836996</v>
      </c>
      <c r="U11" s="95">
        <v>2</v>
      </c>
      <c r="AH11" s="90">
        <v>0</v>
      </c>
    </row>
    <row r="12" spans="1:34" ht="30" customHeight="1">
      <c r="A12" s="95">
        <v>3</v>
      </c>
      <c r="B12" s="96" t="s">
        <v>88</v>
      </c>
      <c r="C12" s="100">
        <v>31</v>
      </c>
      <c r="D12" s="98">
        <v>2288793197.9291</v>
      </c>
      <c r="E12" s="98">
        <v>9015562387.6123009</v>
      </c>
      <c r="F12" s="99">
        <f t="shared" si="0"/>
        <v>11304355585.541401</v>
      </c>
      <c r="G12" s="98">
        <v>136710182.97</v>
      </c>
      <c r="H12" s="98">
        <v>0</v>
      </c>
      <c r="I12" s="98">
        <f>823738399.57-G12-H12</f>
        <v>687028216.60000002</v>
      </c>
      <c r="J12" s="98">
        <f t="shared" si="1"/>
        <v>10480617185.971401</v>
      </c>
      <c r="K12" s="98">
        <v>8683534040.0160007</v>
      </c>
      <c r="L12" s="98">
        <v>149556576.8628</v>
      </c>
      <c r="M12" s="98">
        <v>127093362.74510001</v>
      </c>
      <c r="N12" s="98">
        <f>M12/2</f>
        <v>63546681.372550003</v>
      </c>
      <c r="O12" s="98">
        <f t="shared" si="2"/>
        <v>63546681.372550003</v>
      </c>
      <c r="P12" s="98">
        <v>4068899581.9534998</v>
      </c>
      <c r="Q12" s="98">
        <v>0</v>
      </c>
      <c r="R12" s="98">
        <f t="shared" si="3"/>
        <v>4068899581.9534998</v>
      </c>
      <c r="S12" s="108">
        <f t="shared" si="4"/>
        <v>24333439147.118801</v>
      </c>
      <c r="T12" s="109">
        <f t="shared" si="5"/>
        <v>23446154066.176254</v>
      </c>
      <c r="U12" s="95">
        <v>3</v>
      </c>
      <c r="AH12" s="90">
        <v>0</v>
      </c>
    </row>
    <row r="13" spans="1:34" ht="30" customHeight="1">
      <c r="A13" s="95">
        <v>4</v>
      </c>
      <c r="B13" s="96" t="s">
        <v>89</v>
      </c>
      <c r="C13" s="100">
        <v>21</v>
      </c>
      <c r="D13" s="98">
        <v>2263471153.7817001</v>
      </c>
      <c r="E13" s="98">
        <v>486240632.21759999</v>
      </c>
      <c r="F13" s="99">
        <f t="shared" si="0"/>
        <v>2749711785.9993</v>
      </c>
      <c r="G13" s="98">
        <v>132818158.09</v>
      </c>
      <c r="H13" s="98">
        <v>0</v>
      </c>
      <c r="I13" s="98">
        <f>234039879.85-G13-H13</f>
        <v>101221721.75999999</v>
      </c>
      <c r="J13" s="98">
        <f t="shared" si="1"/>
        <v>2515671906.1492996</v>
      </c>
      <c r="K13" s="98">
        <v>2625566364.9696002</v>
      </c>
      <c r="L13" s="98">
        <v>191597605.8448</v>
      </c>
      <c r="M13" s="98">
        <v>125687266.40360001</v>
      </c>
      <c r="N13" s="98">
        <v>0</v>
      </c>
      <c r="O13" s="98">
        <f t="shared" si="2"/>
        <v>125687266.40360001</v>
      </c>
      <c r="P13" s="98">
        <v>4407406223.3865004</v>
      </c>
      <c r="Q13" s="98">
        <v>0</v>
      </c>
      <c r="R13" s="98">
        <f t="shared" si="3"/>
        <v>4407406223.3865004</v>
      </c>
      <c r="S13" s="108">
        <f t="shared" si="4"/>
        <v>10099969246.603802</v>
      </c>
      <c r="T13" s="109">
        <f t="shared" si="5"/>
        <v>9865929366.7537994</v>
      </c>
      <c r="U13" s="95">
        <v>4</v>
      </c>
      <c r="AH13" s="90">
        <v>0</v>
      </c>
    </row>
    <row r="14" spans="1:34" ht="30" customHeight="1">
      <c r="A14" s="95">
        <v>5</v>
      </c>
      <c r="B14" s="96" t="s">
        <v>90</v>
      </c>
      <c r="C14" s="100">
        <v>20</v>
      </c>
      <c r="D14" s="98">
        <v>2723031633.1788998</v>
      </c>
      <c r="E14" s="98">
        <v>0</v>
      </c>
      <c r="F14" s="99">
        <f t="shared" si="0"/>
        <v>2723031633.1788998</v>
      </c>
      <c r="G14" s="98">
        <v>480251603.99000001</v>
      </c>
      <c r="H14" s="98">
        <v>201255000</v>
      </c>
      <c r="I14" s="98">
        <f>1904501632.53-G14-H14</f>
        <v>1222995028.54</v>
      </c>
      <c r="J14" s="98">
        <f t="shared" si="1"/>
        <v>818530000.64890003</v>
      </c>
      <c r="K14" s="98">
        <v>2737184762.6908998</v>
      </c>
      <c r="L14" s="98">
        <v>154107069.52700001</v>
      </c>
      <c r="M14" s="98">
        <v>151205992.50099999</v>
      </c>
      <c r="N14" s="98">
        <v>0</v>
      </c>
      <c r="O14" s="98">
        <f t="shared" si="2"/>
        <v>151205992.50099999</v>
      </c>
      <c r="P14" s="98">
        <v>4076256315.2873001</v>
      </c>
      <c r="Q14" s="98">
        <v>0</v>
      </c>
      <c r="R14" s="98">
        <f t="shared" si="3"/>
        <v>4076256315.2873001</v>
      </c>
      <c r="S14" s="108">
        <f t="shared" si="4"/>
        <v>9841785773.1851006</v>
      </c>
      <c r="T14" s="109">
        <f t="shared" si="5"/>
        <v>7937284140.6550999</v>
      </c>
      <c r="U14" s="95">
        <v>5</v>
      </c>
      <c r="AH14" s="90">
        <v>0</v>
      </c>
    </row>
    <row r="15" spans="1:34" ht="30" customHeight="1">
      <c r="A15" s="95">
        <v>6</v>
      </c>
      <c r="B15" s="96" t="s">
        <v>91</v>
      </c>
      <c r="C15" s="100">
        <v>8</v>
      </c>
      <c r="D15" s="98">
        <v>2014269435.1561999</v>
      </c>
      <c r="E15" s="98">
        <v>8213692904.1808004</v>
      </c>
      <c r="F15" s="99">
        <f t="shared" si="0"/>
        <v>10227962339.337</v>
      </c>
      <c r="G15" s="98">
        <v>78182606.849999994</v>
      </c>
      <c r="H15" s="98">
        <v>0</v>
      </c>
      <c r="I15" s="98">
        <f>489030387.38-G15-H15</f>
        <v>410847780.52999997</v>
      </c>
      <c r="J15" s="98">
        <f t="shared" si="1"/>
        <v>9738931951.9569988</v>
      </c>
      <c r="K15" s="98">
        <v>7749358059.5316</v>
      </c>
      <c r="L15" s="98">
        <v>113497019.88609999</v>
      </c>
      <c r="M15" s="98">
        <v>111849456.832</v>
      </c>
      <c r="N15" s="98">
        <f t="shared" ref="N15:N21" si="6">M15/2</f>
        <v>55924728.416000001</v>
      </c>
      <c r="O15" s="98">
        <f t="shared" si="2"/>
        <v>55924728.416000001</v>
      </c>
      <c r="P15" s="98">
        <v>3077561516.8010001</v>
      </c>
      <c r="Q15" s="98">
        <v>0</v>
      </c>
      <c r="R15" s="98">
        <f t="shared" si="3"/>
        <v>3077561516.8010001</v>
      </c>
      <c r="S15" s="108">
        <f t="shared" si="4"/>
        <v>21280228392.387699</v>
      </c>
      <c r="T15" s="109">
        <f t="shared" si="5"/>
        <v>20735273276.591698</v>
      </c>
      <c r="U15" s="95">
        <v>6</v>
      </c>
      <c r="AH15" s="90">
        <v>0</v>
      </c>
    </row>
    <row r="16" spans="1:34" ht="30" customHeight="1">
      <c r="A16" s="95">
        <v>7</v>
      </c>
      <c r="B16" s="96" t="s">
        <v>92</v>
      </c>
      <c r="C16" s="100">
        <v>23</v>
      </c>
      <c r="D16" s="98">
        <v>2553018183.8506999</v>
      </c>
      <c r="E16" s="98">
        <v>0</v>
      </c>
      <c r="F16" s="99">
        <f t="shared" si="0"/>
        <v>2553018183.8506999</v>
      </c>
      <c r="G16" s="98">
        <v>63066751.439999998</v>
      </c>
      <c r="H16" s="98">
        <v>0</v>
      </c>
      <c r="I16" s="98">
        <f>179311164.1-G16-H16</f>
        <v>116244412.66</v>
      </c>
      <c r="J16" s="98">
        <f t="shared" si="1"/>
        <v>2373707019.7507</v>
      </c>
      <c r="K16" s="98">
        <v>2566287657.6863999</v>
      </c>
      <c r="L16" s="98">
        <v>149662646.50060001</v>
      </c>
      <c r="M16" s="98">
        <v>141765392.53490001</v>
      </c>
      <c r="N16" s="98">
        <f t="shared" si="6"/>
        <v>70882696.267450005</v>
      </c>
      <c r="O16" s="98">
        <f t="shared" si="2"/>
        <v>70882696.267450005</v>
      </c>
      <c r="P16" s="98">
        <v>4118210596.1167998</v>
      </c>
      <c r="Q16" s="98">
        <v>0</v>
      </c>
      <c r="R16" s="98">
        <f t="shared" si="3"/>
        <v>4118210596.1167998</v>
      </c>
      <c r="S16" s="108">
        <f t="shared" si="4"/>
        <v>9528944476.6893997</v>
      </c>
      <c r="T16" s="109">
        <f t="shared" si="5"/>
        <v>9278750616.321949</v>
      </c>
      <c r="U16" s="95">
        <v>7</v>
      </c>
      <c r="AH16" s="90">
        <v>0</v>
      </c>
    </row>
    <row r="17" spans="1:34" ht="30" customHeight="1">
      <c r="A17" s="95">
        <v>8</v>
      </c>
      <c r="B17" s="96" t="s">
        <v>93</v>
      </c>
      <c r="C17" s="100">
        <v>27</v>
      </c>
      <c r="D17" s="98">
        <v>2828378264.4189</v>
      </c>
      <c r="E17" s="98">
        <v>0</v>
      </c>
      <c r="F17" s="99">
        <f t="shared" si="0"/>
        <v>2828378264.4189</v>
      </c>
      <c r="G17" s="98">
        <v>48678953.740000002</v>
      </c>
      <c r="H17" s="98">
        <v>0</v>
      </c>
      <c r="I17" s="98">
        <f>235283623.41-G17-H17</f>
        <v>186604669.66999999</v>
      </c>
      <c r="J17" s="98">
        <f t="shared" si="1"/>
        <v>2593094641.0089002</v>
      </c>
      <c r="K17" s="98">
        <v>2843078939.7275</v>
      </c>
      <c r="L17" s="98">
        <v>152100589.9774</v>
      </c>
      <c r="M17" s="98">
        <v>157055737.961</v>
      </c>
      <c r="N17" s="98">
        <v>0</v>
      </c>
      <c r="O17" s="98">
        <f t="shared" si="2"/>
        <v>157055737.961</v>
      </c>
      <c r="P17" s="98">
        <v>4038587121.0272002</v>
      </c>
      <c r="Q17" s="98">
        <v>0</v>
      </c>
      <c r="R17" s="98">
        <f t="shared" si="3"/>
        <v>4038587121.0272002</v>
      </c>
      <c r="S17" s="108">
        <f t="shared" si="4"/>
        <v>10019200653.112001</v>
      </c>
      <c r="T17" s="109">
        <f t="shared" si="5"/>
        <v>9783917029.7020016</v>
      </c>
      <c r="U17" s="95">
        <v>8</v>
      </c>
      <c r="AH17" s="90">
        <v>0</v>
      </c>
    </row>
    <row r="18" spans="1:34" ht="30" customHeight="1">
      <c r="A18" s="95">
        <v>9</v>
      </c>
      <c r="B18" s="96" t="s">
        <v>94</v>
      </c>
      <c r="C18" s="100">
        <v>18</v>
      </c>
      <c r="D18" s="98">
        <v>2289183531.8504</v>
      </c>
      <c r="E18" s="98">
        <v>0</v>
      </c>
      <c r="F18" s="99">
        <f t="shared" si="0"/>
        <v>2289183531.8504</v>
      </c>
      <c r="G18" s="98">
        <v>442239024.13</v>
      </c>
      <c r="H18" s="98">
        <v>541305066.39999998</v>
      </c>
      <c r="I18" s="98">
        <f>1046936865.26-G18-H18</f>
        <v>63392774.730000019</v>
      </c>
      <c r="J18" s="98">
        <f t="shared" si="1"/>
        <v>1242246666.5903997</v>
      </c>
      <c r="K18" s="98">
        <v>2301081708.3569999</v>
      </c>
      <c r="L18" s="98">
        <v>133860096.9342</v>
      </c>
      <c r="M18" s="98">
        <v>127115037.42120001</v>
      </c>
      <c r="N18" s="98">
        <f t="shared" si="6"/>
        <v>63557518.710600004</v>
      </c>
      <c r="O18" s="98">
        <f t="shared" si="2"/>
        <v>63557518.710600004</v>
      </c>
      <c r="P18" s="98">
        <v>3425879968.8685002</v>
      </c>
      <c r="Q18" s="98">
        <v>0</v>
      </c>
      <c r="R18" s="98">
        <f t="shared" si="3"/>
        <v>3425879968.8685002</v>
      </c>
      <c r="S18" s="108">
        <f t="shared" si="4"/>
        <v>8277120343.4312992</v>
      </c>
      <c r="T18" s="109">
        <f t="shared" si="5"/>
        <v>7166625959.4606991</v>
      </c>
      <c r="U18" s="95">
        <v>9</v>
      </c>
      <c r="AH18" s="90">
        <v>0</v>
      </c>
    </row>
    <row r="19" spans="1:34" ht="30" customHeight="1">
      <c r="A19" s="95">
        <v>10</v>
      </c>
      <c r="B19" s="96" t="s">
        <v>95</v>
      </c>
      <c r="C19" s="100">
        <v>25</v>
      </c>
      <c r="D19" s="98">
        <v>2311436614.9742999</v>
      </c>
      <c r="E19" s="98">
        <v>14880362062.191</v>
      </c>
      <c r="F19" s="99">
        <f t="shared" si="0"/>
        <v>17191798677.165298</v>
      </c>
      <c r="G19" s="98">
        <v>52812881</v>
      </c>
      <c r="H19" s="98">
        <v>0</v>
      </c>
      <c r="I19" s="98">
        <f>1312048666.51-G19-H19</f>
        <v>1259235785.51</v>
      </c>
      <c r="J19" s="98">
        <f t="shared" si="1"/>
        <v>15879750010.655298</v>
      </c>
      <c r="K19" s="98">
        <v>12865204275.599701</v>
      </c>
      <c r="L19" s="98">
        <v>196292234.01460001</v>
      </c>
      <c r="M19" s="98">
        <v>128350718.8134</v>
      </c>
      <c r="N19" s="98">
        <f t="shared" si="6"/>
        <v>64175359.4067</v>
      </c>
      <c r="O19" s="98">
        <f t="shared" si="2"/>
        <v>64175359.4067</v>
      </c>
      <c r="P19" s="98">
        <v>5757465175.4446001</v>
      </c>
      <c r="Q19" s="98">
        <v>0</v>
      </c>
      <c r="R19" s="98">
        <f t="shared" si="3"/>
        <v>5757465175.4446001</v>
      </c>
      <c r="S19" s="108">
        <f t="shared" si="4"/>
        <v>36139111081.037598</v>
      </c>
      <c r="T19" s="109">
        <f t="shared" si="5"/>
        <v>34762887055.120895</v>
      </c>
      <c r="U19" s="95">
        <v>10</v>
      </c>
      <c r="AH19" s="90">
        <v>0</v>
      </c>
    </row>
    <row r="20" spans="1:34" ht="30" customHeight="1">
      <c r="A20" s="95">
        <v>11</v>
      </c>
      <c r="B20" s="96" t="s">
        <v>96</v>
      </c>
      <c r="C20" s="100">
        <v>13</v>
      </c>
      <c r="D20" s="98">
        <v>2036634029.6765001</v>
      </c>
      <c r="E20" s="98">
        <v>0</v>
      </c>
      <c r="F20" s="99">
        <f t="shared" si="0"/>
        <v>2036634029.6765001</v>
      </c>
      <c r="G20" s="98">
        <v>126318629.05</v>
      </c>
      <c r="H20" s="98">
        <v>0</v>
      </c>
      <c r="I20" s="98">
        <f>657085401.84-G20-H20</f>
        <v>530766772.79000002</v>
      </c>
      <c r="J20" s="98">
        <f t="shared" si="1"/>
        <v>1379548627.8365002</v>
      </c>
      <c r="K20" s="98">
        <v>2047219564.1362</v>
      </c>
      <c r="L20" s="98">
        <v>119225777.15889999</v>
      </c>
      <c r="M20" s="98">
        <v>113091330.2902</v>
      </c>
      <c r="N20" s="98">
        <v>0</v>
      </c>
      <c r="O20" s="98">
        <f t="shared" si="2"/>
        <v>113091330.2902</v>
      </c>
      <c r="P20" s="98">
        <v>3383027874.1963</v>
      </c>
      <c r="Q20" s="98">
        <v>0</v>
      </c>
      <c r="R20" s="98">
        <f t="shared" si="3"/>
        <v>3383027874.1963</v>
      </c>
      <c r="S20" s="108">
        <f t="shared" si="4"/>
        <v>7699198575.4580994</v>
      </c>
      <c r="T20" s="109">
        <f t="shared" si="5"/>
        <v>7042113173.6180992</v>
      </c>
      <c r="U20" s="95">
        <v>11</v>
      </c>
      <c r="AH20" s="90">
        <v>0</v>
      </c>
    </row>
    <row r="21" spans="1:34" ht="30" customHeight="1">
      <c r="A21" s="95">
        <v>12</v>
      </c>
      <c r="B21" s="96" t="s">
        <v>97</v>
      </c>
      <c r="C21" s="100">
        <v>18</v>
      </c>
      <c r="D21" s="98">
        <v>2128608971.1473</v>
      </c>
      <c r="E21" s="98">
        <v>1412196898.2939999</v>
      </c>
      <c r="F21" s="99">
        <f t="shared" si="0"/>
        <v>3540805869.4412999</v>
      </c>
      <c r="G21" s="98">
        <v>374548841.32999998</v>
      </c>
      <c r="H21" s="98">
        <v>322916666.67000002</v>
      </c>
      <c r="I21" s="98">
        <f>756411602.59-G21-H21</f>
        <v>58946094.590000033</v>
      </c>
      <c r="J21" s="98">
        <f t="shared" si="1"/>
        <v>2784394266.8512998</v>
      </c>
      <c r="K21" s="98">
        <v>3086958754.2813001</v>
      </c>
      <c r="L21" s="98">
        <v>175312685.24790001</v>
      </c>
      <c r="M21" s="98">
        <v>118198565.2343</v>
      </c>
      <c r="N21" s="98">
        <f t="shared" si="6"/>
        <v>59099282.617150001</v>
      </c>
      <c r="O21" s="98">
        <f t="shared" si="2"/>
        <v>59099282.617150001</v>
      </c>
      <c r="P21" s="98">
        <v>3852848290.0295</v>
      </c>
      <c r="Q21" s="98">
        <v>0</v>
      </c>
      <c r="R21" s="98">
        <f t="shared" si="3"/>
        <v>3852848290.0295</v>
      </c>
      <c r="S21" s="108">
        <f t="shared" si="4"/>
        <v>10774124164.234299</v>
      </c>
      <c r="T21" s="109">
        <f t="shared" si="5"/>
        <v>9958613279.0271492</v>
      </c>
      <c r="U21" s="95">
        <v>12</v>
      </c>
      <c r="AH21" s="90">
        <v>0</v>
      </c>
    </row>
    <row r="22" spans="1:34" ht="30" customHeight="1">
      <c r="A22" s="95">
        <v>13</v>
      </c>
      <c r="B22" s="96" t="s">
        <v>98</v>
      </c>
      <c r="C22" s="100">
        <v>16</v>
      </c>
      <c r="D22" s="98">
        <v>2035484768.9625001</v>
      </c>
      <c r="E22" s="98">
        <v>0</v>
      </c>
      <c r="F22" s="99">
        <f t="shared" si="0"/>
        <v>2035484768.9625001</v>
      </c>
      <c r="G22" s="98">
        <v>174084423.31999999</v>
      </c>
      <c r="H22" s="98">
        <v>345000000</v>
      </c>
      <c r="I22" s="98">
        <f>799741044.72-G22-H22</f>
        <v>280656621.4000001</v>
      </c>
      <c r="J22" s="98">
        <f t="shared" si="1"/>
        <v>1235743724.2425001</v>
      </c>
      <c r="K22" s="98">
        <v>2046064330.0734</v>
      </c>
      <c r="L22" s="98">
        <v>125987045.70280001</v>
      </c>
      <c r="M22" s="98">
        <v>113027513.5117</v>
      </c>
      <c r="N22" s="98">
        <v>0</v>
      </c>
      <c r="O22" s="98">
        <f t="shared" si="2"/>
        <v>113027513.5117</v>
      </c>
      <c r="P22" s="98">
        <v>3312730605.3934999</v>
      </c>
      <c r="Q22" s="98">
        <v>0</v>
      </c>
      <c r="R22" s="98">
        <f t="shared" si="3"/>
        <v>3312730605.3934999</v>
      </c>
      <c r="S22" s="108">
        <f t="shared" si="4"/>
        <v>7633294263.6438999</v>
      </c>
      <c r="T22" s="109">
        <f t="shared" si="5"/>
        <v>6833553218.9238997</v>
      </c>
      <c r="U22" s="95">
        <v>13</v>
      </c>
      <c r="AH22" s="90">
        <v>0</v>
      </c>
    </row>
    <row r="23" spans="1:34" ht="30" customHeight="1">
      <c r="A23" s="95">
        <v>14</v>
      </c>
      <c r="B23" s="96" t="s">
        <v>99</v>
      </c>
      <c r="C23" s="100">
        <v>17</v>
      </c>
      <c r="D23" s="98">
        <v>2289381103.8452001</v>
      </c>
      <c r="E23" s="98">
        <v>0</v>
      </c>
      <c r="F23" s="99">
        <f t="shared" si="0"/>
        <v>2289381103.8452001</v>
      </c>
      <c r="G23" s="98">
        <v>236579312.91999999</v>
      </c>
      <c r="H23" s="98">
        <v>0</v>
      </c>
      <c r="I23" s="98">
        <f>299977558.87-G23-H23</f>
        <v>63398245.950000018</v>
      </c>
      <c r="J23" s="98">
        <f t="shared" si="1"/>
        <v>1989403544.9751999</v>
      </c>
      <c r="K23" s="98">
        <v>2301280307.2455001</v>
      </c>
      <c r="L23" s="98">
        <v>153830777.27919999</v>
      </c>
      <c r="M23" s="98">
        <v>127126008.3071</v>
      </c>
      <c r="N23" s="98">
        <v>0</v>
      </c>
      <c r="O23" s="98">
        <f t="shared" si="2"/>
        <v>127126008.3071</v>
      </c>
      <c r="P23" s="98">
        <v>3639141204.2772002</v>
      </c>
      <c r="Q23" s="98">
        <v>0</v>
      </c>
      <c r="R23" s="98">
        <f t="shared" si="3"/>
        <v>3639141204.2772002</v>
      </c>
      <c r="S23" s="108">
        <f t="shared" si="4"/>
        <v>8510759400.9542007</v>
      </c>
      <c r="T23" s="109">
        <f t="shared" si="5"/>
        <v>8210781842.0841999</v>
      </c>
      <c r="U23" s="95">
        <v>14</v>
      </c>
      <c r="AH23" s="90">
        <v>0</v>
      </c>
    </row>
    <row r="24" spans="1:34" ht="30" customHeight="1">
      <c r="A24" s="95">
        <v>15</v>
      </c>
      <c r="B24" s="96" t="s">
        <v>100</v>
      </c>
      <c r="C24" s="100">
        <v>11</v>
      </c>
      <c r="D24" s="98">
        <v>2144256837.0414</v>
      </c>
      <c r="E24" s="98">
        <v>0</v>
      </c>
      <c r="F24" s="99">
        <f t="shared" si="0"/>
        <v>2144256837.0414</v>
      </c>
      <c r="G24" s="98">
        <v>132891793.39</v>
      </c>
      <c r="H24" s="98">
        <v>638494476.51999998</v>
      </c>
      <c r="I24" s="98">
        <f>1173617344.65-G24-H24</f>
        <v>402231074.74000013</v>
      </c>
      <c r="J24" s="98">
        <f t="shared" si="1"/>
        <v>970639492.39139974</v>
      </c>
      <c r="K24" s="98">
        <v>2155401747.8674998</v>
      </c>
      <c r="L24" s="98">
        <v>121549532.9533</v>
      </c>
      <c r="M24" s="98">
        <v>119067468.5052</v>
      </c>
      <c r="N24" s="98">
        <v>0</v>
      </c>
      <c r="O24" s="98">
        <f t="shared" si="2"/>
        <v>119067468.5052</v>
      </c>
      <c r="P24" s="98">
        <v>3387036540.3045998</v>
      </c>
      <c r="Q24" s="98">
        <v>0</v>
      </c>
      <c r="R24" s="98">
        <f t="shared" si="3"/>
        <v>3387036540.3045998</v>
      </c>
      <c r="S24" s="108">
        <f t="shared" si="4"/>
        <v>7927312126.6719999</v>
      </c>
      <c r="T24" s="109">
        <f t="shared" si="5"/>
        <v>6753694782.0219994</v>
      </c>
      <c r="U24" s="95">
        <v>15</v>
      </c>
      <c r="AH24" s="90">
        <v>0</v>
      </c>
    </row>
    <row r="25" spans="1:34" ht="30" customHeight="1">
      <c r="A25" s="95">
        <v>16</v>
      </c>
      <c r="B25" s="96" t="s">
        <v>101</v>
      </c>
      <c r="C25" s="100">
        <v>27</v>
      </c>
      <c r="D25" s="98">
        <v>2366882998.0510001</v>
      </c>
      <c r="E25" s="98">
        <v>681660294.24220002</v>
      </c>
      <c r="F25" s="99">
        <f t="shared" si="0"/>
        <v>3048543292.2932</v>
      </c>
      <c r="G25" s="98">
        <v>122916438.27</v>
      </c>
      <c r="H25" s="98">
        <v>0</v>
      </c>
      <c r="I25" s="98">
        <f>1372868701.52-G25-H25</f>
        <v>1249952263.25</v>
      </c>
      <c r="J25" s="98">
        <f t="shared" si="1"/>
        <v>1675674590.7732</v>
      </c>
      <c r="K25" s="98">
        <v>2870608217.2810998</v>
      </c>
      <c r="L25" s="98">
        <v>160286783.4558</v>
      </c>
      <c r="M25" s="98">
        <v>131429575.9526</v>
      </c>
      <c r="N25" s="98">
        <f t="shared" ref="N25" si="7">M25/2</f>
        <v>65714787.976300001</v>
      </c>
      <c r="O25" s="98">
        <f t="shared" si="2"/>
        <v>65714787.976300001</v>
      </c>
      <c r="P25" s="98">
        <v>3797811659.4066</v>
      </c>
      <c r="Q25" s="98">
        <v>0</v>
      </c>
      <c r="R25" s="98">
        <f t="shared" si="3"/>
        <v>3797811659.4066</v>
      </c>
      <c r="S25" s="108">
        <f t="shared" si="4"/>
        <v>10008679528.389301</v>
      </c>
      <c r="T25" s="109">
        <f t="shared" si="5"/>
        <v>8570096038.8930006</v>
      </c>
      <c r="U25" s="95">
        <v>16</v>
      </c>
      <c r="AH25" s="90">
        <v>0</v>
      </c>
    </row>
    <row r="26" spans="1:34" ht="30" customHeight="1">
      <c r="A26" s="95">
        <v>17</v>
      </c>
      <c r="B26" s="96" t="s">
        <v>102</v>
      </c>
      <c r="C26" s="100">
        <v>27</v>
      </c>
      <c r="D26" s="98">
        <v>2545802226.4337001</v>
      </c>
      <c r="E26" s="98">
        <v>0</v>
      </c>
      <c r="F26" s="99">
        <f t="shared" si="0"/>
        <v>2545802226.4337001</v>
      </c>
      <c r="G26" s="98">
        <v>66966469.700000003</v>
      </c>
      <c r="H26" s="98">
        <v>0</v>
      </c>
      <c r="I26" s="98">
        <f>210716624.65-G26-H26</f>
        <v>143750154.94999999</v>
      </c>
      <c r="J26" s="98">
        <f t="shared" si="1"/>
        <v>2335085601.7837005</v>
      </c>
      <c r="K26" s="98">
        <v>2559034194.8705001</v>
      </c>
      <c r="L26" s="98">
        <v>146016354.0223</v>
      </c>
      <c r="M26" s="98">
        <v>141364700.89770001</v>
      </c>
      <c r="N26" s="98">
        <v>0</v>
      </c>
      <c r="O26" s="98">
        <f t="shared" si="2"/>
        <v>141364700.89770001</v>
      </c>
      <c r="P26" s="98">
        <v>4056066713.1964002</v>
      </c>
      <c r="Q26" s="98">
        <v>0</v>
      </c>
      <c r="R26" s="98">
        <f t="shared" si="3"/>
        <v>4056066713.1964002</v>
      </c>
      <c r="S26" s="108">
        <f t="shared" si="4"/>
        <v>9448284189.4206009</v>
      </c>
      <c r="T26" s="109">
        <f t="shared" si="5"/>
        <v>9237567564.7706013</v>
      </c>
      <c r="U26" s="95">
        <v>17</v>
      </c>
      <c r="AH26" s="90">
        <v>0</v>
      </c>
    </row>
    <row r="27" spans="1:34" ht="30" customHeight="1">
      <c r="A27" s="95">
        <v>18</v>
      </c>
      <c r="B27" s="96" t="s">
        <v>103</v>
      </c>
      <c r="C27" s="100">
        <v>23</v>
      </c>
      <c r="D27" s="98">
        <v>2982703411.6479001</v>
      </c>
      <c r="E27" s="98">
        <v>0</v>
      </c>
      <c r="F27" s="99">
        <f t="shared" si="0"/>
        <v>2982703411.6479001</v>
      </c>
      <c r="G27" s="98">
        <v>1489562335.5</v>
      </c>
      <c r="H27" s="98">
        <v>0</v>
      </c>
      <c r="I27" s="98">
        <f>2008344543.37-G27-H27</f>
        <v>518782207.86999989</v>
      </c>
      <c r="J27" s="98">
        <f t="shared" si="1"/>
        <v>974358868.27790022</v>
      </c>
      <c r="K27" s="98">
        <v>2998206201.6879001</v>
      </c>
      <c r="L27" s="98">
        <v>197244569.38389999</v>
      </c>
      <c r="M27" s="98">
        <v>165625189.2924</v>
      </c>
      <c r="N27" s="98">
        <v>0</v>
      </c>
      <c r="O27" s="98">
        <f t="shared" si="2"/>
        <v>165625189.2924</v>
      </c>
      <c r="P27" s="98">
        <v>4722772818.2722998</v>
      </c>
      <c r="Q27" s="98">
        <v>0</v>
      </c>
      <c r="R27" s="98">
        <f t="shared" si="3"/>
        <v>4722772818.2722998</v>
      </c>
      <c r="S27" s="108">
        <f t="shared" si="4"/>
        <v>11066552190.284401</v>
      </c>
      <c r="T27" s="109">
        <f t="shared" si="5"/>
        <v>9058207646.9144001</v>
      </c>
      <c r="U27" s="95">
        <v>18</v>
      </c>
      <c r="AH27" s="90">
        <v>0</v>
      </c>
    </row>
    <row r="28" spans="1:34" ht="30" customHeight="1">
      <c r="A28" s="95">
        <v>19</v>
      </c>
      <c r="B28" s="96" t="s">
        <v>104</v>
      </c>
      <c r="C28" s="100">
        <v>44</v>
      </c>
      <c r="D28" s="98">
        <v>3610894543.8066001</v>
      </c>
      <c r="E28" s="98">
        <v>0</v>
      </c>
      <c r="F28" s="99">
        <f t="shared" si="0"/>
        <v>3610894543.8066001</v>
      </c>
      <c r="G28" s="98">
        <v>202477930.22</v>
      </c>
      <c r="H28" s="98">
        <v>292615190</v>
      </c>
      <c r="I28" s="98">
        <f>1063898762.19-G28-H28</f>
        <v>568805641.97000003</v>
      </c>
      <c r="J28" s="98">
        <f t="shared" si="1"/>
        <v>2546995781.6166</v>
      </c>
      <c r="K28" s="98">
        <v>3629662397.0711002</v>
      </c>
      <c r="L28" s="98">
        <v>255624840.8048</v>
      </c>
      <c r="M28" s="98">
        <v>200507730.67050001</v>
      </c>
      <c r="N28" s="98">
        <v>0</v>
      </c>
      <c r="O28" s="98">
        <f t="shared" si="2"/>
        <v>200507730.67050001</v>
      </c>
      <c r="P28" s="98">
        <v>6682924932.6267004</v>
      </c>
      <c r="Q28" s="98">
        <v>0</v>
      </c>
      <c r="R28" s="98">
        <f t="shared" si="3"/>
        <v>6682924932.6267004</v>
      </c>
      <c r="S28" s="108">
        <f t="shared" si="4"/>
        <v>14379614444.979702</v>
      </c>
      <c r="T28" s="109">
        <f t="shared" si="5"/>
        <v>13315715682.7897</v>
      </c>
      <c r="U28" s="95">
        <v>19</v>
      </c>
      <c r="AH28" s="90">
        <v>0</v>
      </c>
    </row>
    <row r="29" spans="1:34" ht="30" customHeight="1">
      <c r="A29" s="95">
        <v>20</v>
      </c>
      <c r="B29" s="96" t="s">
        <v>105</v>
      </c>
      <c r="C29" s="100">
        <v>34</v>
      </c>
      <c r="D29" s="98">
        <v>2798340505.5609999</v>
      </c>
      <c r="E29" s="98">
        <v>0</v>
      </c>
      <c r="F29" s="99">
        <f t="shared" si="0"/>
        <v>2798340505.5609999</v>
      </c>
      <c r="G29" s="98">
        <v>172335440.80000001</v>
      </c>
      <c r="H29" s="98">
        <v>850000000</v>
      </c>
      <c r="I29" s="98">
        <f>1136293872.79-G29-H29</f>
        <v>113958431.99000001</v>
      </c>
      <c r="J29" s="98">
        <f t="shared" si="1"/>
        <v>1662046632.7709997</v>
      </c>
      <c r="K29" s="98">
        <v>2812885057.7087998</v>
      </c>
      <c r="L29" s="98">
        <v>172004073.8867</v>
      </c>
      <c r="M29" s="98">
        <v>155387784.829</v>
      </c>
      <c r="N29" s="98">
        <v>0</v>
      </c>
      <c r="O29" s="98">
        <f t="shared" si="2"/>
        <v>155387784.829</v>
      </c>
      <c r="P29" s="98">
        <v>4574472175.9024</v>
      </c>
      <c r="Q29" s="98">
        <v>0</v>
      </c>
      <c r="R29" s="98">
        <f t="shared" si="3"/>
        <v>4574472175.9024</v>
      </c>
      <c r="S29" s="108">
        <f t="shared" si="4"/>
        <v>10513089597.887901</v>
      </c>
      <c r="T29" s="109">
        <f t="shared" si="5"/>
        <v>9376795725.0979004</v>
      </c>
      <c r="U29" s="95">
        <v>20</v>
      </c>
      <c r="AH29" s="90">
        <v>0</v>
      </c>
    </row>
    <row r="30" spans="1:34" ht="30" customHeight="1">
      <c r="A30" s="95">
        <v>21</v>
      </c>
      <c r="B30" s="96" t="s">
        <v>106</v>
      </c>
      <c r="C30" s="100">
        <v>21</v>
      </c>
      <c r="D30" s="98">
        <v>2403788455.3385</v>
      </c>
      <c r="E30" s="98">
        <v>0</v>
      </c>
      <c r="F30" s="99">
        <f t="shared" si="0"/>
        <v>2403788455.3385</v>
      </c>
      <c r="G30" s="98">
        <v>84522952.109999999</v>
      </c>
      <c r="H30" s="98">
        <v>0</v>
      </c>
      <c r="I30" s="98">
        <f>249708793.67-G30-H30</f>
        <v>165185841.56</v>
      </c>
      <c r="J30" s="98">
        <f t="shared" si="1"/>
        <v>2154079661.6684999</v>
      </c>
      <c r="K30" s="98">
        <v>2416282298.1968999</v>
      </c>
      <c r="L30" s="98">
        <v>132376871.63429999</v>
      </c>
      <c r="M30" s="98">
        <v>133478882.40549999</v>
      </c>
      <c r="N30" s="98">
        <f t="shared" ref="N30:N32" si="8">M30/2</f>
        <v>66739441.202749997</v>
      </c>
      <c r="O30" s="98">
        <f t="shared" si="2"/>
        <v>66739441.202749997</v>
      </c>
      <c r="P30" s="98">
        <v>3724755646.7547002</v>
      </c>
      <c r="Q30" s="98">
        <v>0</v>
      </c>
      <c r="R30" s="98">
        <f t="shared" si="3"/>
        <v>3724755646.7547002</v>
      </c>
      <c r="S30" s="108">
        <f t="shared" si="4"/>
        <v>8810682154.3299007</v>
      </c>
      <c r="T30" s="109">
        <f t="shared" si="5"/>
        <v>8494233919.4571514</v>
      </c>
      <c r="U30" s="95">
        <v>21</v>
      </c>
      <c r="AH30" s="90">
        <v>0</v>
      </c>
    </row>
    <row r="31" spans="1:34" ht="30" customHeight="1">
      <c r="A31" s="95">
        <v>22</v>
      </c>
      <c r="B31" s="96" t="s">
        <v>107</v>
      </c>
      <c r="C31" s="100">
        <v>21</v>
      </c>
      <c r="D31" s="98">
        <v>2516040832.0679002</v>
      </c>
      <c r="E31" s="98">
        <v>0</v>
      </c>
      <c r="F31" s="99">
        <f t="shared" si="0"/>
        <v>2516040832.0679002</v>
      </c>
      <c r="G31" s="98">
        <v>118782009.45999999</v>
      </c>
      <c r="H31" s="98">
        <v>47000000</v>
      </c>
      <c r="I31" s="98">
        <f>1972686048.16-G31-H31</f>
        <v>1806904038.7</v>
      </c>
      <c r="J31" s="98">
        <f t="shared" si="1"/>
        <v>543354783.90790009</v>
      </c>
      <c r="K31" s="98">
        <v>2529118113.7732</v>
      </c>
      <c r="L31" s="98">
        <v>137839691.0864</v>
      </c>
      <c r="M31" s="98">
        <v>139712093.88479999</v>
      </c>
      <c r="N31" s="98">
        <f t="shared" si="8"/>
        <v>69856046.942399994</v>
      </c>
      <c r="O31" s="98">
        <f t="shared" si="2"/>
        <v>69856046.942399994</v>
      </c>
      <c r="P31" s="98">
        <v>3783688989.3548999</v>
      </c>
      <c r="Q31" s="98">
        <v>0</v>
      </c>
      <c r="R31" s="98">
        <f t="shared" si="3"/>
        <v>3783688989.3548999</v>
      </c>
      <c r="S31" s="108">
        <f t="shared" si="4"/>
        <v>9106399720.1672001</v>
      </c>
      <c r="T31" s="109">
        <f t="shared" si="5"/>
        <v>7063857625.0648003</v>
      </c>
      <c r="U31" s="95">
        <v>22</v>
      </c>
      <c r="AH31" s="90">
        <v>0</v>
      </c>
    </row>
    <row r="32" spans="1:34" ht="30" customHeight="1">
      <c r="A32" s="95">
        <v>23</v>
      </c>
      <c r="B32" s="96" t="s">
        <v>108</v>
      </c>
      <c r="C32" s="100">
        <v>16</v>
      </c>
      <c r="D32" s="98">
        <v>2026409791.2089</v>
      </c>
      <c r="E32" s="98">
        <v>0</v>
      </c>
      <c r="F32" s="99">
        <f t="shared" si="0"/>
        <v>2026409791.2089</v>
      </c>
      <c r="G32" s="98">
        <v>79618821.510000005</v>
      </c>
      <c r="H32" s="98">
        <v>559212440.21000004</v>
      </c>
      <c r="I32" s="98">
        <f>730003180.78-G32-H32</f>
        <v>91171919.059999943</v>
      </c>
      <c r="J32" s="98">
        <f t="shared" si="1"/>
        <v>1296406610.4289</v>
      </c>
      <c r="K32" s="98">
        <v>2036942184.5441999</v>
      </c>
      <c r="L32" s="98">
        <v>132976347.0246</v>
      </c>
      <c r="M32" s="98">
        <v>112523593.17470001</v>
      </c>
      <c r="N32" s="98">
        <f t="shared" si="8"/>
        <v>56261796.587350003</v>
      </c>
      <c r="O32" s="98">
        <f t="shared" si="2"/>
        <v>56261796.587350003</v>
      </c>
      <c r="P32" s="98">
        <v>3316417623.0037999</v>
      </c>
      <c r="Q32" s="98">
        <v>0</v>
      </c>
      <c r="R32" s="98">
        <f t="shared" si="3"/>
        <v>3316417623.0037999</v>
      </c>
      <c r="S32" s="108">
        <f t="shared" si="4"/>
        <v>7625269538.9561996</v>
      </c>
      <c r="T32" s="109">
        <f t="shared" si="5"/>
        <v>6839004561.58885</v>
      </c>
      <c r="U32" s="95">
        <v>23</v>
      </c>
      <c r="AH32" s="90">
        <v>0</v>
      </c>
    </row>
    <row r="33" spans="1:34" ht="30" customHeight="1">
      <c r="A33" s="95">
        <v>24</v>
      </c>
      <c r="B33" s="96" t="s">
        <v>109</v>
      </c>
      <c r="C33" s="100">
        <v>20</v>
      </c>
      <c r="D33" s="98">
        <v>3049634691.5169001</v>
      </c>
      <c r="E33" s="98">
        <v>0</v>
      </c>
      <c r="F33" s="99">
        <f t="shared" si="0"/>
        <v>3049634691.5169001</v>
      </c>
      <c r="G33" s="98">
        <v>2637685277.4699998</v>
      </c>
      <c r="H33" s="98">
        <v>0</v>
      </c>
      <c r="I33" s="98">
        <f>2722136699.7-G33-H33</f>
        <v>84451422.230000019</v>
      </c>
      <c r="J33" s="98">
        <f t="shared" si="1"/>
        <v>327497991.81690025</v>
      </c>
      <c r="K33" s="98">
        <v>3065485361.1234999</v>
      </c>
      <c r="L33" s="98">
        <v>586596266.48380005</v>
      </c>
      <c r="M33" s="98">
        <v>169341786.0731</v>
      </c>
      <c r="N33" s="98">
        <v>0</v>
      </c>
      <c r="O33" s="98">
        <f t="shared" si="2"/>
        <v>169341786.0731</v>
      </c>
      <c r="P33" s="98">
        <v>23679095305.419998</v>
      </c>
      <c r="Q33" s="98">
        <v>7667853446.5</v>
      </c>
      <c r="R33" s="98">
        <f t="shared" si="3"/>
        <v>16011241858.919998</v>
      </c>
      <c r="S33" s="108">
        <f t="shared" si="4"/>
        <v>30550153410.617298</v>
      </c>
      <c r="T33" s="109">
        <f t="shared" si="5"/>
        <v>20160163264.417297</v>
      </c>
      <c r="U33" s="95">
        <v>24</v>
      </c>
      <c r="AH33" s="90">
        <v>0</v>
      </c>
    </row>
    <row r="34" spans="1:34" ht="30" customHeight="1">
      <c r="A34" s="95">
        <v>25</v>
      </c>
      <c r="B34" s="96" t="s">
        <v>110</v>
      </c>
      <c r="C34" s="100">
        <v>13</v>
      </c>
      <c r="D34" s="98">
        <v>2099364897.9500999</v>
      </c>
      <c r="E34" s="98">
        <v>0</v>
      </c>
      <c r="F34" s="99">
        <f t="shared" si="0"/>
        <v>2099364897.9500999</v>
      </c>
      <c r="G34" s="98">
        <v>75717060.810000002</v>
      </c>
      <c r="H34" s="98">
        <v>124722672.83</v>
      </c>
      <c r="I34" s="98">
        <f>258575992.35-G34-H34</f>
        <v>58136258.709999993</v>
      </c>
      <c r="J34" s="98">
        <f t="shared" si="1"/>
        <v>1840788905.6001</v>
      </c>
      <c r="K34" s="98">
        <v>2110276480.0778</v>
      </c>
      <c r="L34" s="98">
        <v>121766724.573</v>
      </c>
      <c r="M34" s="98">
        <v>116574684.31470001</v>
      </c>
      <c r="N34" s="98">
        <v>0</v>
      </c>
      <c r="O34" s="98">
        <f t="shared" si="2"/>
        <v>116574684.31470001</v>
      </c>
      <c r="P34" s="98">
        <v>3087213754.6367998</v>
      </c>
      <c r="Q34" s="98">
        <v>0</v>
      </c>
      <c r="R34" s="98">
        <f t="shared" si="3"/>
        <v>3087213754.6367998</v>
      </c>
      <c r="S34" s="108">
        <f t="shared" si="4"/>
        <v>7535196541.5523996</v>
      </c>
      <c r="T34" s="109">
        <f t="shared" si="5"/>
        <v>7276620549.2024002</v>
      </c>
      <c r="U34" s="95">
        <v>25</v>
      </c>
      <c r="AH34" s="90">
        <v>0</v>
      </c>
    </row>
    <row r="35" spans="1:34" ht="30" customHeight="1">
      <c r="A35" s="95">
        <v>26</v>
      </c>
      <c r="B35" s="96" t="s">
        <v>111</v>
      </c>
      <c r="C35" s="100">
        <v>25</v>
      </c>
      <c r="D35" s="98">
        <v>2696540739.2588</v>
      </c>
      <c r="E35" s="98">
        <v>0</v>
      </c>
      <c r="F35" s="99">
        <f t="shared" si="0"/>
        <v>2696540739.2588</v>
      </c>
      <c r="G35" s="98">
        <v>132306927.39</v>
      </c>
      <c r="H35" s="98">
        <v>514281002.97000003</v>
      </c>
      <c r="I35" s="98">
        <f>1255310454.87-G35-H35</f>
        <v>608722524.50999975</v>
      </c>
      <c r="J35" s="98">
        <f t="shared" si="1"/>
        <v>1441230284.3888004</v>
      </c>
      <c r="K35" s="98">
        <v>2710556180.6676998</v>
      </c>
      <c r="L35" s="98">
        <v>151296857.0587</v>
      </c>
      <c r="M35" s="98">
        <v>149734991.62869999</v>
      </c>
      <c r="N35" s="98">
        <f t="shared" ref="N35:N37" si="9">M35/2</f>
        <v>74867495.814349994</v>
      </c>
      <c r="O35" s="98">
        <f t="shared" si="2"/>
        <v>74867495.814349994</v>
      </c>
      <c r="P35" s="98">
        <v>3901225296.5682998</v>
      </c>
      <c r="Q35" s="98">
        <v>0</v>
      </c>
      <c r="R35" s="98">
        <f t="shared" si="3"/>
        <v>3901225296.5682998</v>
      </c>
      <c r="S35" s="108">
        <f t="shared" si="4"/>
        <v>9609354065.1821995</v>
      </c>
      <c r="T35" s="109">
        <f t="shared" si="5"/>
        <v>8279176114.4978504</v>
      </c>
      <c r="U35" s="95">
        <v>26</v>
      </c>
      <c r="AH35" s="90">
        <v>0</v>
      </c>
    </row>
    <row r="36" spans="1:34" ht="30" customHeight="1">
      <c r="A36" s="95">
        <v>27</v>
      </c>
      <c r="B36" s="96" t="s">
        <v>112</v>
      </c>
      <c r="C36" s="100">
        <v>20</v>
      </c>
      <c r="D36" s="98">
        <v>2114956884.7514999</v>
      </c>
      <c r="E36" s="98">
        <v>0</v>
      </c>
      <c r="F36" s="99">
        <f t="shared" si="0"/>
        <v>2114956884.7514999</v>
      </c>
      <c r="G36" s="98">
        <v>286416050.41000003</v>
      </c>
      <c r="H36" s="98">
        <v>500000000</v>
      </c>
      <c r="I36" s="98">
        <f>1568766047.05-G36-H36</f>
        <v>782349996.63999987</v>
      </c>
      <c r="J36" s="98">
        <f t="shared" si="1"/>
        <v>546190837.70149994</v>
      </c>
      <c r="K36" s="98">
        <v>2125949507.2177999</v>
      </c>
      <c r="L36" s="98">
        <v>182143212.05700001</v>
      </c>
      <c r="M36" s="98">
        <v>117440484.7007</v>
      </c>
      <c r="N36" s="98">
        <v>0</v>
      </c>
      <c r="O36" s="98">
        <f t="shared" si="2"/>
        <v>117440484.7007</v>
      </c>
      <c r="P36" s="98">
        <v>3924833431.7244</v>
      </c>
      <c r="Q36" s="98">
        <v>0</v>
      </c>
      <c r="R36" s="98">
        <f t="shared" si="3"/>
        <v>3924833431.7244</v>
      </c>
      <c r="S36" s="108">
        <f t="shared" si="4"/>
        <v>8465323520.4513988</v>
      </c>
      <c r="T36" s="109">
        <f t="shared" si="5"/>
        <v>6896557473.4013996</v>
      </c>
      <c r="U36" s="95">
        <v>27</v>
      </c>
      <c r="AH36" s="90">
        <v>0</v>
      </c>
    </row>
    <row r="37" spans="1:34" ht="30" customHeight="1">
      <c r="A37" s="95">
        <v>28</v>
      </c>
      <c r="B37" s="96" t="s">
        <v>113</v>
      </c>
      <c r="C37" s="100">
        <v>18</v>
      </c>
      <c r="D37" s="98">
        <v>2119146851.2012999</v>
      </c>
      <c r="E37" s="98">
        <v>1346568532.5855</v>
      </c>
      <c r="F37" s="99">
        <f t="shared" si="0"/>
        <v>3465715383.7867999</v>
      </c>
      <c r="G37" s="98">
        <v>161563693.81</v>
      </c>
      <c r="H37" s="98">
        <v>644248762.91999996</v>
      </c>
      <c r="I37" s="98">
        <f>930303607.56-G37-H37</f>
        <v>124491150.83000004</v>
      </c>
      <c r="J37" s="98">
        <f t="shared" si="1"/>
        <v>2535411776.2268</v>
      </c>
      <c r="K37" s="98">
        <v>3089915176.2351999</v>
      </c>
      <c r="L37" s="98">
        <v>150811618.0914</v>
      </c>
      <c r="M37" s="98">
        <v>117673147.4535</v>
      </c>
      <c r="N37" s="98">
        <f t="shared" si="9"/>
        <v>58836573.726750001</v>
      </c>
      <c r="O37" s="98">
        <f t="shared" si="2"/>
        <v>58836573.726750001</v>
      </c>
      <c r="P37" s="98">
        <v>3733682816.9783001</v>
      </c>
      <c r="Q37" s="98">
        <v>0</v>
      </c>
      <c r="R37" s="98">
        <f t="shared" si="3"/>
        <v>3733682816.9783001</v>
      </c>
      <c r="S37" s="108">
        <f t="shared" si="4"/>
        <v>10557798142.5452</v>
      </c>
      <c r="T37" s="109">
        <f t="shared" si="5"/>
        <v>9568657961.2584496</v>
      </c>
      <c r="U37" s="95">
        <v>28</v>
      </c>
      <c r="AH37" s="90">
        <v>0</v>
      </c>
    </row>
    <row r="38" spans="1:34" ht="30" customHeight="1">
      <c r="A38" s="95">
        <v>29</v>
      </c>
      <c r="B38" s="96" t="s">
        <v>114</v>
      </c>
      <c r="C38" s="100">
        <v>30</v>
      </c>
      <c r="D38" s="98">
        <v>2076185521.1926999</v>
      </c>
      <c r="E38" s="98">
        <v>0</v>
      </c>
      <c r="F38" s="99">
        <f t="shared" si="0"/>
        <v>2076185521.1926999</v>
      </c>
      <c r="G38" s="98">
        <v>245947370.66999999</v>
      </c>
      <c r="H38" s="98">
        <v>0</v>
      </c>
      <c r="I38" s="98">
        <f>403441738.95-G38-H38</f>
        <v>157494368.28</v>
      </c>
      <c r="J38" s="98">
        <f t="shared" si="1"/>
        <v>1672743782.2426999</v>
      </c>
      <c r="K38" s="98">
        <v>2086976627.0374</v>
      </c>
      <c r="L38" s="98">
        <v>150509921.9463</v>
      </c>
      <c r="M38" s="98">
        <v>115287567.18179999</v>
      </c>
      <c r="N38" s="98">
        <v>0</v>
      </c>
      <c r="O38" s="98">
        <f t="shared" si="2"/>
        <v>115287567.18179999</v>
      </c>
      <c r="P38" s="98">
        <v>3728701032.3362999</v>
      </c>
      <c r="Q38" s="98">
        <v>0</v>
      </c>
      <c r="R38" s="98">
        <f t="shared" si="3"/>
        <v>3728701032.3362999</v>
      </c>
      <c r="S38" s="108">
        <f t="shared" si="4"/>
        <v>8157660669.694499</v>
      </c>
      <c r="T38" s="109">
        <f t="shared" si="5"/>
        <v>7754218930.7444992</v>
      </c>
      <c r="U38" s="95">
        <v>29</v>
      </c>
      <c r="AH38" s="90">
        <v>0</v>
      </c>
    </row>
    <row r="39" spans="1:34" ht="30" customHeight="1">
      <c r="A39" s="95">
        <v>30</v>
      </c>
      <c r="B39" s="96" t="s">
        <v>115</v>
      </c>
      <c r="C39" s="100">
        <v>33</v>
      </c>
      <c r="D39" s="98">
        <v>2553300261.9570999</v>
      </c>
      <c r="E39" s="98">
        <v>0</v>
      </c>
      <c r="F39" s="99">
        <f t="shared" si="0"/>
        <v>2553300261.9570999</v>
      </c>
      <c r="G39" s="98">
        <v>429816561.88</v>
      </c>
      <c r="H39" s="98">
        <v>0</v>
      </c>
      <c r="I39" s="98">
        <f>1745195024.46-G39-H39</f>
        <v>1315378462.5799999</v>
      </c>
      <c r="J39" s="98">
        <f t="shared" si="1"/>
        <v>808105237.49709988</v>
      </c>
      <c r="K39" s="98">
        <v>2566571201.9123998</v>
      </c>
      <c r="L39" s="98">
        <v>216513801.11489999</v>
      </c>
      <c r="M39" s="98">
        <v>141781055.9226</v>
      </c>
      <c r="N39" s="98">
        <v>0</v>
      </c>
      <c r="O39" s="98">
        <f t="shared" si="2"/>
        <v>141781055.9226</v>
      </c>
      <c r="P39" s="98">
        <v>6262274590.3247004</v>
      </c>
      <c r="Q39" s="98">
        <v>0</v>
      </c>
      <c r="R39" s="98">
        <f t="shared" si="3"/>
        <v>6262274590.3247004</v>
      </c>
      <c r="S39" s="108">
        <f t="shared" si="4"/>
        <v>11740440911.231699</v>
      </c>
      <c r="T39" s="109">
        <f t="shared" si="5"/>
        <v>9995245886.7716999</v>
      </c>
      <c r="U39" s="95">
        <v>30</v>
      </c>
      <c r="AH39" s="90">
        <v>0</v>
      </c>
    </row>
    <row r="40" spans="1:34" ht="30" customHeight="1">
      <c r="A40" s="95">
        <v>31</v>
      </c>
      <c r="B40" s="96" t="s">
        <v>116</v>
      </c>
      <c r="C40" s="100">
        <v>17</v>
      </c>
      <c r="D40" s="98">
        <v>2377206685.0516</v>
      </c>
      <c r="E40" s="98">
        <v>0</v>
      </c>
      <c r="F40" s="99">
        <f t="shared" si="0"/>
        <v>2377206685.0516</v>
      </c>
      <c r="G40" s="98">
        <v>60304686.590000004</v>
      </c>
      <c r="H40" s="98">
        <v>1031399422.965</v>
      </c>
      <c r="I40" s="98">
        <f>1487473795.74-G40-H40</f>
        <v>395769686.18500006</v>
      </c>
      <c r="J40" s="98">
        <f t="shared" si="1"/>
        <v>889732889.31159961</v>
      </c>
      <c r="K40" s="98">
        <v>2389562367.4798002</v>
      </c>
      <c r="L40" s="98">
        <v>142207874.03639999</v>
      </c>
      <c r="M40" s="98">
        <v>132002835.3009</v>
      </c>
      <c r="N40" s="98">
        <f t="shared" ref="N40:N41" si="10">M40/2</f>
        <v>66001417.650449999</v>
      </c>
      <c r="O40" s="98">
        <f t="shared" si="2"/>
        <v>66001417.650449999</v>
      </c>
      <c r="P40" s="98">
        <v>3640425420.3213</v>
      </c>
      <c r="Q40" s="98">
        <v>0</v>
      </c>
      <c r="R40" s="98">
        <f t="shared" si="3"/>
        <v>3640425420.3213</v>
      </c>
      <c r="S40" s="108">
        <f t="shared" si="4"/>
        <v>8681405182.1900005</v>
      </c>
      <c r="T40" s="109">
        <f t="shared" si="5"/>
        <v>7127929968.7995501</v>
      </c>
      <c r="U40" s="95">
        <v>31</v>
      </c>
      <c r="AH40" s="90">
        <v>0</v>
      </c>
    </row>
    <row r="41" spans="1:34" ht="30" customHeight="1">
      <c r="A41" s="95">
        <v>32</v>
      </c>
      <c r="B41" s="96" t="s">
        <v>117</v>
      </c>
      <c r="C41" s="100">
        <v>23</v>
      </c>
      <c r="D41" s="98">
        <v>2455092002.9931998</v>
      </c>
      <c r="E41" s="98">
        <v>7730965708.1113997</v>
      </c>
      <c r="F41" s="99">
        <f t="shared" si="0"/>
        <v>10186057711.104599</v>
      </c>
      <c r="G41" s="98">
        <v>289308919.64999998</v>
      </c>
      <c r="H41" s="98">
        <v>0</v>
      </c>
      <c r="I41" s="98">
        <f>357296082.81-G41-H41</f>
        <v>67987163.160000026</v>
      </c>
      <c r="J41" s="98">
        <f t="shared" si="1"/>
        <v>9828761628.2945995</v>
      </c>
      <c r="K41" s="98">
        <v>7835526972.9404001</v>
      </c>
      <c r="L41" s="98">
        <v>203702763.88209999</v>
      </c>
      <c r="M41" s="98">
        <v>136327693.90939999</v>
      </c>
      <c r="N41" s="98">
        <f t="shared" si="10"/>
        <v>68163846.954699993</v>
      </c>
      <c r="O41" s="98">
        <f t="shared" si="2"/>
        <v>68163846.954699993</v>
      </c>
      <c r="P41" s="98">
        <v>9358768003.9955997</v>
      </c>
      <c r="Q41" s="98">
        <v>0</v>
      </c>
      <c r="R41" s="98">
        <f t="shared" si="3"/>
        <v>9358768003.9955997</v>
      </c>
      <c r="S41" s="108">
        <f t="shared" si="4"/>
        <v>27720383145.8321</v>
      </c>
      <c r="T41" s="109">
        <f t="shared" si="5"/>
        <v>27294923216.067398</v>
      </c>
      <c r="U41" s="95">
        <v>32</v>
      </c>
      <c r="AH41" s="90">
        <v>0</v>
      </c>
    </row>
    <row r="42" spans="1:34" ht="30" customHeight="1">
      <c r="A42" s="95">
        <v>33</v>
      </c>
      <c r="B42" s="96" t="s">
        <v>118</v>
      </c>
      <c r="C42" s="100">
        <v>23</v>
      </c>
      <c r="D42" s="98">
        <v>2508881147.1331</v>
      </c>
      <c r="E42" s="98">
        <v>0</v>
      </c>
      <c r="F42" s="99">
        <f t="shared" si="0"/>
        <v>2508881147.1331</v>
      </c>
      <c r="G42" s="98">
        <v>73111095.489999995</v>
      </c>
      <c r="H42" s="98">
        <v>206017834</v>
      </c>
      <c r="I42" s="98">
        <f>1081099950.43-G42-H42</f>
        <v>801971020.94000006</v>
      </c>
      <c r="J42" s="98">
        <f t="shared" si="1"/>
        <v>1427781196.7031002</v>
      </c>
      <c r="K42" s="98">
        <v>2521921215.9229002</v>
      </c>
      <c r="L42" s="98">
        <v>141574463.6038</v>
      </c>
      <c r="M42" s="98">
        <v>139314526.97690001</v>
      </c>
      <c r="N42" s="98">
        <v>0</v>
      </c>
      <c r="O42" s="98">
        <f t="shared" si="2"/>
        <v>139314526.97690001</v>
      </c>
      <c r="P42" s="98">
        <v>3731835773.6594</v>
      </c>
      <c r="Q42" s="98">
        <v>0</v>
      </c>
      <c r="R42" s="98">
        <f t="shared" si="3"/>
        <v>3731835773.6594</v>
      </c>
      <c r="S42" s="108">
        <f t="shared" si="4"/>
        <v>9043527127.2961006</v>
      </c>
      <c r="T42" s="109">
        <f t="shared" si="5"/>
        <v>7962427176.8661003</v>
      </c>
      <c r="U42" s="95">
        <v>33</v>
      </c>
      <c r="AH42" s="90">
        <v>0</v>
      </c>
    </row>
    <row r="43" spans="1:34" ht="30" customHeight="1">
      <c r="A43" s="95">
        <v>34</v>
      </c>
      <c r="B43" s="96" t="s">
        <v>119</v>
      </c>
      <c r="C43" s="100">
        <v>16</v>
      </c>
      <c r="D43" s="98">
        <v>2192866945.9450002</v>
      </c>
      <c r="E43" s="98">
        <v>0</v>
      </c>
      <c r="F43" s="99">
        <f t="shared" si="0"/>
        <v>2192866945.9450002</v>
      </c>
      <c r="G43" s="98">
        <v>109030571.81999999</v>
      </c>
      <c r="H43" s="98">
        <v>0</v>
      </c>
      <c r="I43" s="98">
        <f>245219517.93-G43-H43</f>
        <v>136188946.11000001</v>
      </c>
      <c r="J43" s="98">
        <f t="shared" si="1"/>
        <v>1947647428.0150003</v>
      </c>
      <c r="K43" s="98">
        <v>2204264510.8892002</v>
      </c>
      <c r="L43" s="98">
        <v>120800102.4454</v>
      </c>
      <c r="M43" s="98">
        <v>121766717.26620001</v>
      </c>
      <c r="N43" s="98">
        <v>0</v>
      </c>
      <c r="O43" s="98">
        <f t="shared" si="2"/>
        <v>121766717.26620001</v>
      </c>
      <c r="P43" s="98">
        <v>3636028065.9331002</v>
      </c>
      <c r="Q43" s="98">
        <v>0</v>
      </c>
      <c r="R43" s="98">
        <f t="shared" si="3"/>
        <v>3636028065.9331002</v>
      </c>
      <c r="S43" s="108">
        <f t="shared" si="4"/>
        <v>8275726342.4789009</v>
      </c>
      <c r="T43" s="109">
        <f t="shared" si="5"/>
        <v>8030506824.5489006</v>
      </c>
      <c r="U43" s="95">
        <v>34</v>
      </c>
      <c r="AH43" s="90">
        <v>0</v>
      </c>
    </row>
    <row r="44" spans="1:34" ht="30" customHeight="1">
      <c r="A44" s="95">
        <v>35</v>
      </c>
      <c r="B44" s="96" t="s">
        <v>120</v>
      </c>
      <c r="C44" s="100">
        <v>17</v>
      </c>
      <c r="D44" s="98">
        <v>2260564324.0597</v>
      </c>
      <c r="E44" s="98">
        <v>0</v>
      </c>
      <c r="F44" s="99">
        <f t="shared" si="0"/>
        <v>2260564324.0597</v>
      </c>
      <c r="G44" s="98">
        <v>51817736.950000003</v>
      </c>
      <c r="H44" s="98">
        <v>0</v>
      </c>
      <c r="I44" s="98">
        <f>556282854.18-G44-H44</f>
        <v>504465117.22999996</v>
      </c>
      <c r="J44" s="98">
        <f t="shared" si="1"/>
        <v>1704281469.8797002</v>
      </c>
      <c r="K44" s="98">
        <v>2272313750.4198999</v>
      </c>
      <c r="L44" s="98">
        <v>120715630.4007</v>
      </c>
      <c r="M44" s="98">
        <v>125525854.37019999</v>
      </c>
      <c r="N44" s="98">
        <v>0</v>
      </c>
      <c r="O44" s="98">
        <f t="shared" si="2"/>
        <v>125525854.37019999</v>
      </c>
      <c r="P44" s="98">
        <v>3288582759.9857998</v>
      </c>
      <c r="Q44" s="98">
        <v>0</v>
      </c>
      <c r="R44" s="98">
        <f t="shared" si="3"/>
        <v>3288582759.9857998</v>
      </c>
      <c r="S44" s="108">
        <f t="shared" si="4"/>
        <v>8067702319.2362995</v>
      </c>
      <c r="T44" s="109">
        <f t="shared" si="5"/>
        <v>7511419465.0563002</v>
      </c>
      <c r="U44" s="95">
        <v>35</v>
      </c>
      <c r="AH44" s="90">
        <v>0</v>
      </c>
    </row>
    <row r="45" spans="1:34" ht="30" customHeight="1">
      <c r="A45" s="95">
        <v>36</v>
      </c>
      <c r="B45" s="96" t="s">
        <v>121</v>
      </c>
      <c r="C45" s="100">
        <v>14</v>
      </c>
      <c r="D45" s="98">
        <v>2265378665.9973001</v>
      </c>
      <c r="E45" s="98">
        <v>0</v>
      </c>
      <c r="F45" s="99">
        <f t="shared" si="0"/>
        <v>2265378665.9973001</v>
      </c>
      <c r="G45" s="98">
        <v>66458327.479999997</v>
      </c>
      <c r="H45" s="98">
        <v>422213140</v>
      </c>
      <c r="I45" s="98">
        <f>825671184.76-G45-H45</f>
        <v>336999717.27999997</v>
      </c>
      <c r="J45" s="98">
        <f t="shared" si="1"/>
        <v>1439707481.2373002</v>
      </c>
      <c r="K45" s="98">
        <v>2277153115.2013001</v>
      </c>
      <c r="L45" s="98">
        <v>131586787.6577</v>
      </c>
      <c r="M45" s="98">
        <v>125793187.7871</v>
      </c>
      <c r="N45" s="98">
        <v>0</v>
      </c>
      <c r="O45" s="98">
        <f t="shared" si="2"/>
        <v>125793187.7871</v>
      </c>
      <c r="P45" s="98">
        <v>3610273464.7655001</v>
      </c>
      <c r="Q45" s="98">
        <v>0</v>
      </c>
      <c r="R45" s="98">
        <f t="shared" si="3"/>
        <v>3610273464.7655001</v>
      </c>
      <c r="S45" s="108">
        <f t="shared" si="4"/>
        <v>8410185221.4089003</v>
      </c>
      <c r="T45" s="109">
        <f t="shared" si="5"/>
        <v>7584514036.648901</v>
      </c>
      <c r="U45" s="95">
        <v>36</v>
      </c>
      <c r="AH45" s="90">
        <v>0</v>
      </c>
    </row>
    <row r="46" spans="1:34" ht="30" customHeight="1">
      <c r="A46" s="95">
        <v>37</v>
      </c>
      <c r="B46" s="96" t="s">
        <v>122</v>
      </c>
      <c r="C46" s="100"/>
      <c r="D46" s="98">
        <v>0</v>
      </c>
      <c r="E46" s="98">
        <v>30316935.994100001</v>
      </c>
      <c r="F46" s="99">
        <f t="shared" si="0"/>
        <v>30316935.994100001</v>
      </c>
      <c r="G46" s="98">
        <v>0</v>
      </c>
      <c r="H46" s="98">
        <v>0</v>
      </c>
      <c r="I46" s="98">
        <v>0</v>
      </c>
      <c r="J46" s="98">
        <f t="shared" si="1"/>
        <v>30316935.994100001</v>
      </c>
      <c r="K46" s="98">
        <v>7711053.9299999997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f t="shared" si="3"/>
        <v>0</v>
      </c>
      <c r="S46" s="108">
        <f t="shared" si="4"/>
        <v>38027989.924099997</v>
      </c>
      <c r="T46" s="109">
        <f t="shared" si="5"/>
        <v>38027989.924099997</v>
      </c>
      <c r="U46" s="95"/>
      <c r="AH46" s="90"/>
    </row>
    <row r="47" spans="1:34" ht="30" customHeight="1">
      <c r="A47" s="95"/>
      <c r="B47" s="164" t="s">
        <v>27</v>
      </c>
      <c r="C47" s="164"/>
      <c r="D47" s="101">
        <f>SUM(D10:D46)</f>
        <v>86325309373.639023</v>
      </c>
      <c r="E47" s="101">
        <f t="shared" ref="E47:T47" si="11">SUM(E10:E46)</f>
        <v>44285625824.178703</v>
      </c>
      <c r="F47" s="101">
        <f t="shared" si="11"/>
        <v>130610935197.81772</v>
      </c>
      <c r="G47" s="101">
        <f t="shared" si="11"/>
        <v>9878313886.1299992</v>
      </c>
      <c r="H47" s="101">
        <f t="shared" si="11"/>
        <v>7240681675.4850006</v>
      </c>
      <c r="I47" s="101">
        <f t="shared" si="11"/>
        <v>15846749317.214998</v>
      </c>
      <c r="J47" s="101">
        <f t="shared" si="11"/>
        <v>97645190318.987701</v>
      </c>
      <c r="K47" s="101">
        <f t="shared" si="11"/>
        <v>117897964810.1646</v>
      </c>
      <c r="L47" s="101">
        <f t="shared" si="11"/>
        <v>5975682268.8001986</v>
      </c>
      <c r="M47" s="101">
        <f t="shared" si="11"/>
        <v>4793519077.3238983</v>
      </c>
      <c r="N47" s="101">
        <f t="shared" si="11"/>
        <v>962811660.46300006</v>
      </c>
      <c r="O47" s="101">
        <f t="shared" si="11"/>
        <v>3830707416.8609004</v>
      </c>
      <c r="P47" s="101">
        <f t="shared" si="11"/>
        <v>167827950269.6499</v>
      </c>
      <c r="Q47" s="101">
        <f t="shared" si="11"/>
        <v>7667853446.5</v>
      </c>
      <c r="R47" s="101">
        <f t="shared" si="11"/>
        <v>160160096823.1499</v>
      </c>
      <c r="S47" s="101">
        <f t="shared" si="11"/>
        <v>427106051623.75635</v>
      </c>
      <c r="T47" s="101">
        <f t="shared" si="11"/>
        <v>385509641637.96326</v>
      </c>
      <c r="U47" s="101"/>
    </row>
    <row r="48" spans="1:34">
      <c r="B48" s="102"/>
      <c r="C48" s="82"/>
      <c r="D48" s="83"/>
      <c r="E48" s="103"/>
      <c r="F48" s="82"/>
      <c r="G48" s="83"/>
      <c r="H48" s="83"/>
      <c r="I48" s="83"/>
      <c r="J48" s="106"/>
      <c r="K48" s="107"/>
      <c r="L48" s="107"/>
      <c r="M48" s="103"/>
      <c r="N48" s="103"/>
      <c r="O48" s="103"/>
      <c r="P48" s="103"/>
      <c r="Q48" s="103"/>
      <c r="R48" s="103"/>
      <c r="S48" s="90"/>
    </row>
    <row r="49" spans="1:20">
      <c r="B49" s="82"/>
      <c r="C49" s="82"/>
      <c r="D49" s="82"/>
      <c r="E49" s="82"/>
      <c r="F49" s="82"/>
      <c r="G49" s="82"/>
      <c r="H49" s="82"/>
      <c r="I49" s="83"/>
      <c r="J49" s="83"/>
      <c r="K49" s="83"/>
      <c r="L49" s="83"/>
      <c r="M49" s="102"/>
      <c r="N49" s="102"/>
      <c r="O49" s="102"/>
      <c r="P49" s="102"/>
      <c r="Q49" s="102"/>
      <c r="R49" s="102"/>
    </row>
    <row r="50" spans="1:20">
      <c r="I50" s="90"/>
      <c r="J50" s="85"/>
      <c r="K50" s="85"/>
      <c r="L50" s="85"/>
      <c r="T50" s="90"/>
    </row>
    <row r="51" spans="1:20">
      <c r="C51" s="104"/>
      <c r="E51" s="90"/>
      <c r="I51" s="90"/>
      <c r="J51" s="28"/>
      <c r="K51" s="28"/>
      <c r="L51" s="28"/>
      <c r="T51" s="85"/>
    </row>
    <row r="52" spans="1:20">
      <c r="C52" s="104"/>
      <c r="J52" s="90"/>
      <c r="K52" s="90"/>
      <c r="L52" s="90"/>
      <c r="T52" s="85"/>
    </row>
    <row r="55" spans="1:20" ht="21">
      <c r="A55" s="105" t="s">
        <v>56</v>
      </c>
    </row>
  </sheetData>
  <mergeCells count="25">
    <mergeCell ref="A1:U1"/>
    <mergeCell ref="A2:U2"/>
    <mergeCell ref="A3:U3"/>
    <mergeCell ref="A4:T4"/>
    <mergeCell ref="D5:T5"/>
    <mergeCell ref="G7:I7"/>
    <mergeCell ref="B47:C47"/>
    <mergeCell ref="A7:A8"/>
    <mergeCell ref="B7:B8"/>
    <mergeCell ref="C7:C8"/>
    <mergeCell ref="D7:D8"/>
    <mergeCell ref="E7:E8"/>
    <mergeCell ref="F7:F8"/>
    <mergeCell ref="J7:J8"/>
    <mergeCell ref="K7:K8"/>
    <mergeCell ref="L7:L8"/>
    <mergeCell ref="M7:M8"/>
    <mergeCell ref="N7:N8"/>
    <mergeCell ref="T7:T8"/>
    <mergeCell ref="U7:U8"/>
    <mergeCell ref="O7:O8"/>
    <mergeCell ref="P7:P8"/>
    <mergeCell ref="Q7:Q8"/>
    <mergeCell ref="R7:R8"/>
    <mergeCell ref="S7:S8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419"/>
  <sheetViews>
    <sheetView topLeftCell="A7" zoomScale="98" zoomScaleNormal="98" workbookViewId="0">
      <selection activeCell="A7" sqref="A7:A23"/>
    </sheetView>
  </sheetViews>
  <sheetFormatPr defaultColWidth="9.109375" defaultRowHeight="13.2"/>
  <cols>
    <col min="1" max="1" width="9.33203125" style="17" customWidth="1"/>
    <col min="2" max="2" width="13.88671875" style="55" customWidth="1"/>
    <col min="3" max="3" width="6.109375" style="17" customWidth="1"/>
    <col min="4" max="4" width="20.6640625" style="17" customWidth="1"/>
    <col min="5" max="11" width="19.88671875" style="17" customWidth="1"/>
    <col min="12" max="12" width="18.44140625" style="17" customWidth="1"/>
    <col min="13" max="13" width="19.6640625" style="17" customWidth="1"/>
    <col min="14" max="14" width="0.6640625" style="17" customWidth="1"/>
    <col min="15" max="15" width="4.6640625" style="17" customWidth="1"/>
    <col min="16" max="16" width="9.44140625" style="17" customWidth="1"/>
    <col min="17" max="17" width="17.88671875" style="55" customWidth="1"/>
    <col min="18" max="18" width="18.6640625" style="17" customWidth="1"/>
    <col min="19" max="22" width="21.88671875" style="17" customWidth="1"/>
    <col min="23" max="25" width="18.5546875" style="17" customWidth="1"/>
    <col min="26" max="26" width="22.109375" style="17" customWidth="1"/>
    <col min="27" max="27" width="20.6640625" style="17" customWidth="1"/>
    <col min="28" max="16384" width="9.109375" style="17"/>
  </cols>
  <sheetData>
    <row r="1" spans="1:27" ht="24.6">
      <c r="A1" s="166" t="s">
        <v>123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</row>
    <row r="2" spans="1:27" ht="24.6">
      <c r="A2" s="166" t="s">
        <v>62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</row>
    <row r="3" spans="1:27" ht="45" customHeight="1">
      <c r="B3" s="186" t="s">
        <v>124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spans="1:27">
      <c r="N4" s="17">
        <v>0</v>
      </c>
    </row>
    <row r="5" spans="1:27" ht="61.5" customHeight="1">
      <c r="A5" s="56" t="s">
        <v>21</v>
      </c>
      <c r="B5" s="57" t="s">
        <v>125</v>
      </c>
      <c r="C5" s="42" t="s">
        <v>21</v>
      </c>
      <c r="D5" s="42" t="s">
        <v>126</v>
      </c>
      <c r="E5" s="42" t="s">
        <v>50</v>
      </c>
      <c r="F5" s="42" t="s">
        <v>127</v>
      </c>
      <c r="G5" s="42" t="s">
        <v>24</v>
      </c>
      <c r="H5" s="42" t="s">
        <v>25</v>
      </c>
      <c r="I5" s="42" t="s">
        <v>75</v>
      </c>
      <c r="J5" s="42" t="s">
        <v>76</v>
      </c>
      <c r="K5" s="42" t="s">
        <v>77</v>
      </c>
      <c r="L5" s="42" t="s">
        <v>26</v>
      </c>
      <c r="M5" s="60" t="s">
        <v>128</v>
      </c>
      <c r="N5" s="66"/>
      <c r="O5" s="58"/>
      <c r="P5" s="42" t="s">
        <v>21</v>
      </c>
      <c r="Q5" s="57" t="s">
        <v>129</v>
      </c>
      <c r="R5" s="42" t="s">
        <v>126</v>
      </c>
      <c r="S5" s="42" t="s">
        <v>50</v>
      </c>
      <c r="T5" s="42" t="s">
        <v>127</v>
      </c>
      <c r="U5" s="42" t="s">
        <v>24</v>
      </c>
      <c r="V5" s="42" t="s">
        <v>25</v>
      </c>
      <c r="W5" s="42" t="s">
        <v>75</v>
      </c>
      <c r="X5" s="42" t="s">
        <v>76</v>
      </c>
      <c r="Y5" s="42" t="s">
        <v>77</v>
      </c>
      <c r="Z5" s="42" t="s">
        <v>26</v>
      </c>
      <c r="AA5" s="42" t="s">
        <v>128</v>
      </c>
    </row>
    <row r="6" spans="1:27" ht="15.6">
      <c r="A6" s="58"/>
      <c r="B6" s="59"/>
      <c r="C6" s="58"/>
      <c r="D6" s="60"/>
      <c r="E6" s="143" t="s">
        <v>28</v>
      </c>
      <c r="F6" s="143" t="s">
        <v>28</v>
      </c>
      <c r="G6" s="7"/>
      <c r="H6" s="7"/>
      <c r="I6" s="7"/>
      <c r="J6" s="143" t="s">
        <v>28</v>
      </c>
      <c r="K6" s="143" t="s">
        <v>28</v>
      </c>
      <c r="L6" s="143" t="s">
        <v>28</v>
      </c>
      <c r="M6" s="143" t="s">
        <v>28</v>
      </c>
      <c r="N6" s="66"/>
      <c r="O6" s="58"/>
      <c r="P6" s="60"/>
      <c r="Q6" s="61"/>
      <c r="R6" s="60"/>
      <c r="S6" s="143" t="s">
        <v>28</v>
      </c>
      <c r="T6" s="143" t="s">
        <v>28</v>
      </c>
      <c r="U6" s="7"/>
      <c r="V6" s="7"/>
      <c r="W6" s="7"/>
      <c r="X6" s="143" t="s">
        <v>28</v>
      </c>
      <c r="Y6" s="143" t="s">
        <v>28</v>
      </c>
      <c r="Z6" s="143" t="s">
        <v>28</v>
      </c>
      <c r="AA6" s="143" t="s">
        <v>28</v>
      </c>
    </row>
    <row r="7" spans="1:27" ht="24.9" customHeight="1">
      <c r="A7" s="175">
        <v>1</v>
      </c>
      <c r="B7" s="169" t="s">
        <v>86</v>
      </c>
      <c r="C7" s="58">
        <v>1</v>
      </c>
      <c r="D7" s="62" t="s">
        <v>130</v>
      </c>
      <c r="E7" s="62">
        <v>70611149.988600001</v>
      </c>
      <c r="F7" s="62">
        <v>0</v>
      </c>
      <c r="G7" s="62">
        <v>70978155.9164</v>
      </c>
      <c r="H7" s="62">
        <v>4780139.9397</v>
      </c>
      <c r="I7" s="62">
        <v>4247679.1771999998</v>
      </c>
      <c r="J7" s="62">
        <f>I7/2</f>
        <v>2123839.5885999999</v>
      </c>
      <c r="K7" s="62">
        <f t="shared" ref="K7:K23" si="0">I7-J7</f>
        <v>2123839.5885999999</v>
      </c>
      <c r="L7" s="62">
        <v>104266228.2377</v>
      </c>
      <c r="M7" s="67">
        <f>E7+F7+G7+H7+K7+L7</f>
        <v>252759513.671</v>
      </c>
      <c r="N7" s="66"/>
      <c r="O7" s="175">
        <v>19</v>
      </c>
      <c r="P7" s="68">
        <v>26</v>
      </c>
      <c r="Q7" s="172" t="s">
        <v>104</v>
      </c>
      <c r="R7" s="62" t="s">
        <v>131</v>
      </c>
      <c r="S7" s="62">
        <v>74751255.496900007</v>
      </c>
      <c r="T7" s="62">
        <f>-11651464.66</f>
        <v>-11651464.66</v>
      </c>
      <c r="U7" s="62">
        <v>75139779.885399997</v>
      </c>
      <c r="V7" s="62">
        <v>4459907.9408</v>
      </c>
      <c r="W7" s="62">
        <v>4496731.0614999998</v>
      </c>
      <c r="X7" s="62">
        <v>0</v>
      </c>
      <c r="Y7" s="62">
        <f t="shared" ref="Y7:Y25" si="1">W7-X7</f>
        <v>4496731.0614999998</v>
      </c>
      <c r="Z7" s="62">
        <v>117184343.671</v>
      </c>
      <c r="AA7" s="67">
        <f>S7+T7+U7+V7+Y7+Z7</f>
        <v>264380553.39560002</v>
      </c>
    </row>
    <row r="8" spans="1:27" ht="24.9" customHeight="1">
      <c r="A8" s="175"/>
      <c r="B8" s="170"/>
      <c r="C8" s="58">
        <v>2</v>
      </c>
      <c r="D8" s="62" t="s">
        <v>132</v>
      </c>
      <c r="E8" s="62">
        <v>117805505.18340001</v>
      </c>
      <c r="F8" s="62">
        <v>0</v>
      </c>
      <c r="G8" s="62">
        <v>118417806.7638</v>
      </c>
      <c r="H8" s="62">
        <v>7616412.0724999998</v>
      </c>
      <c r="I8" s="62">
        <v>7086699.3584000003</v>
      </c>
      <c r="J8" s="62">
        <f t="shared" ref="J8:J23" si="2">I8/2</f>
        <v>3543349.6792000001</v>
      </c>
      <c r="K8" s="62">
        <f t="shared" si="0"/>
        <v>3543349.6792000001</v>
      </c>
      <c r="L8" s="62">
        <v>183923364.7872</v>
      </c>
      <c r="M8" s="67">
        <f t="shared" ref="M8:M71" si="3">E8+F8+G8+H8+K8+L8</f>
        <v>431306438.48609996</v>
      </c>
      <c r="N8" s="66"/>
      <c r="O8" s="175"/>
      <c r="P8" s="68">
        <v>27</v>
      </c>
      <c r="Q8" s="173"/>
      <c r="R8" s="62" t="s">
        <v>133</v>
      </c>
      <c r="S8" s="62">
        <v>73206423.4516</v>
      </c>
      <c r="T8" s="62">
        <f t="shared" ref="T8:T25" si="4">-11651464.66</f>
        <v>-11651464.66</v>
      </c>
      <c r="U8" s="62">
        <v>73586918.477599993</v>
      </c>
      <c r="V8" s="62">
        <v>4760986.8469000002</v>
      </c>
      <c r="W8" s="62">
        <v>4403800.2577999998</v>
      </c>
      <c r="X8" s="62">
        <v>0</v>
      </c>
      <c r="Y8" s="62">
        <f t="shared" si="1"/>
        <v>4403800.2577999998</v>
      </c>
      <c r="Z8" s="62">
        <v>125640190.7862</v>
      </c>
      <c r="AA8" s="67">
        <f t="shared" ref="AA8:AA71" si="5">S8+T8+U8+V8+Y8+Z8</f>
        <v>269946855.16009998</v>
      </c>
    </row>
    <row r="9" spans="1:27" ht="24.9" customHeight="1">
      <c r="A9" s="175"/>
      <c r="B9" s="170"/>
      <c r="C9" s="58">
        <v>3</v>
      </c>
      <c r="D9" s="62" t="s">
        <v>134</v>
      </c>
      <c r="E9" s="62">
        <v>82889143.266000003</v>
      </c>
      <c r="F9" s="62">
        <v>0</v>
      </c>
      <c r="G9" s="62">
        <v>83319964.842099994</v>
      </c>
      <c r="H9" s="62">
        <v>5342420.4633999998</v>
      </c>
      <c r="I9" s="62">
        <v>4986273.2433000002</v>
      </c>
      <c r="J9" s="62">
        <f t="shared" si="2"/>
        <v>2493136.6216500001</v>
      </c>
      <c r="K9" s="62">
        <f t="shared" si="0"/>
        <v>2493136.6216500001</v>
      </c>
      <c r="L9" s="62">
        <v>120057962.72750001</v>
      </c>
      <c r="M9" s="67">
        <f t="shared" si="3"/>
        <v>294102627.92065001</v>
      </c>
      <c r="N9" s="66"/>
      <c r="O9" s="175"/>
      <c r="P9" s="68">
        <v>28</v>
      </c>
      <c r="Q9" s="173"/>
      <c r="R9" s="62" t="s">
        <v>135</v>
      </c>
      <c r="S9" s="62">
        <v>73272691.552200004</v>
      </c>
      <c r="T9" s="62">
        <f t="shared" si="4"/>
        <v>-11651464.66</v>
      </c>
      <c r="U9" s="62">
        <v>73653531.011000007</v>
      </c>
      <c r="V9" s="62">
        <v>4689462.3400999997</v>
      </c>
      <c r="W9" s="62">
        <v>4407786.6769000003</v>
      </c>
      <c r="X9" s="62">
        <v>0</v>
      </c>
      <c r="Y9" s="62">
        <f t="shared" si="1"/>
        <v>4407786.6769000003</v>
      </c>
      <c r="Z9" s="62">
        <v>123631414.07520001</v>
      </c>
      <c r="AA9" s="67">
        <f t="shared" si="5"/>
        <v>268003420.99540001</v>
      </c>
    </row>
    <row r="10" spans="1:27" ht="24.9" customHeight="1">
      <c r="A10" s="175"/>
      <c r="B10" s="170"/>
      <c r="C10" s="58">
        <v>4</v>
      </c>
      <c r="D10" s="62" t="s">
        <v>136</v>
      </c>
      <c r="E10" s="62">
        <v>84455059.608099997</v>
      </c>
      <c r="F10" s="62">
        <v>0</v>
      </c>
      <c r="G10" s="62">
        <v>84894020.133599997</v>
      </c>
      <c r="H10" s="62">
        <v>5538803.5571999997</v>
      </c>
      <c r="I10" s="62">
        <v>5080472.3921999997</v>
      </c>
      <c r="J10" s="62">
        <f t="shared" si="2"/>
        <v>2540236.1960999998</v>
      </c>
      <c r="K10" s="62">
        <f t="shared" si="0"/>
        <v>2540236.1960999998</v>
      </c>
      <c r="L10" s="62">
        <v>125573411.9446</v>
      </c>
      <c r="M10" s="67">
        <f t="shared" si="3"/>
        <v>303001531.43959999</v>
      </c>
      <c r="N10" s="66"/>
      <c r="O10" s="175"/>
      <c r="P10" s="68">
        <v>29</v>
      </c>
      <c r="Q10" s="173"/>
      <c r="R10" s="62" t="s">
        <v>137</v>
      </c>
      <c r="S10" s="62">
        <v>86840299.190300003</v>
      </c>
      <c r="T10" s="62">
        <f t="shared" si="4"/>
        <v>-11651464.66</v>
      </c>
      <c r="U10" s="62">
        <v>87291657.149700001</v>
      </c>
      <c r="V10" s="62">
        <v>5458462.8536</v>
      </c>
      <c r="W10" s="62">
        <v>5223958.6902000001</v>
      </c>
      <c r="X10" s="62">
        <v>0</v>
      </c>
      <c r="Y10" s="62">
        <f t="shared" si="1"/>
        <v>5223958.6902000001</v>
      </c>
      <c r="Z10" s="62">
        <v>145228911.0871</v>
      </c>
      <c r="AA10" s="67">
        <f t="shared" si="5"/>
        <v>318391824.31089997</v>
      </c>
    </row>
    <row r="11" spans="1:27" ht="24.9" customHeight="1">
      <c r="A11" s="175"/>
      <c r="B11" s="170"/>
      <c r="C11" s="58">
        <v>5</v>
      </c>
      <c r="D11" s="62" t="s">
        <v>138</v>
      </c>
      <c r="E11" s="62">
        <v>76870644.857600003</v>
      </c>
      <c r="F11" s="62">
        <v>0</v>
      </c>
      <c r="G11" s="62">
        <v>77270184.9067</v>
      </c>
      <c r="H11" s="62">
        <v>5053623.9056000002</v>
      </c>
      <c r="I11" s="62">
        <v>4624224.8929000003</v>
      </c>
      <c r="J11" s="62">
        <f t="shared" si="2"/>
        <v>2312112.4464500002</v>
      </c>
      <c r="K11" s="62">
        <f t="shared" si="0"/>
        <v>2312112.4464500002</v>
      </c>
      <c r="L11" s="62">
        <v>111947067.241</v>
      </c>
      <c r="M11" s="67">
        <f t="shared" si="3"/>
        <v>273453633.35734999</v>
      </c>
      <c r="N11" s="66"/>
      <c r="O11" s="175"/>
      <c r="P11" s="68">
        <v>30</v>
      </c>
      <c r="Q11" s="173"/>
      <c r="R11" s="62" t="s">
        <v>139</v>
      </c>
      <c r="S11" s="62">
        <v>87519648.914199993</v>
      </c>
      <c r="T11" s="62">
        <f t="shared" si="4"/>
        <v>-11651464.66</v>
      </c>
      <c r="U11" s="62">
        <v>87974537.836899996</v>
      </c>
      <c r="V11" s="62">
        <v>5381317.1552999998</v>
      </c>
      <c r="W11" s="62">
        <v>5264825.6025</v>
      </c>
      <c r="X11" s="62">
        <v>0</v>
      </c>
      <c r="Y11" s="62">
        <f t="shared" si="1"/>
        <v>5264825.6025</v>
      </c>
      <c r="Z11" s="62">
        <v>143062262.35330001</v>
      </c>
      <c r="AA11" s="67">
        <f t="shared" si="5"/>
        <v>317551127.20219994</v>
      </c>
    </row>
    <row r="12" spans="1:27" ht="24.9" customHeight="1">
      <c r="A12" s="175"/>
      <c r="B12" s="170"/>
      <c r="C12" s="58">
        <v>6</v>
      </c>
      <c r="D12" s="62" t="s">
        <v>140</v>
      </c>
      <c r="E12" s="62">
        <v>79387506.639200002</v>
      </c>
      <c r="F12" s="62">
        <v>0</v>
      </c>
      <c r="G12" s="62">
        <v>79800128.237000003</v>
      </c>
      <c r="H12" s="62">
        <v>5194745.3975</v>
      </c>
      <c r="I12" s="62">
        <v>4775629.0462999996</v>
      </c>
      <c r="J12" s="62">
        <f t="shared" si="2"/>
        <v>2387814.5231499998</v>
      </c>
      <c r="K12" s="62">
        <f t="shared" si="0"/>
        <v>2387814.5231499998</v>
      </c>
      <c r="L12" s="62">
        <v>115910485.9183</v>
      </c>
      <c r="M12" s="67">
        <f t="shared" si="3"/>
        <v>282680680.71515</v>
      </c>
      <c r="N12" s="66"/>
      <c r="O12" s="175"/>
      <c r="P12" s="68">
        <v>31</v>
      </c>
      <c r="Q12" s="173"/>
      <c r="R12" s="62" t="s">
        <v>110</v>
      </c>
      <c r="S12" s="62">
        <v>151319153.58340001</v>
      </c>
      <c r="T12" s="62">
        <f t="shared" si="4"/>
        <v>-11651464.66</v>
      </c>
      <c r="U12" s="62">
        <v>152105644.47549999</v>
      </c>
      <c r="V12" s="62">
        <v>8813874.8827</v>
      </c>
      <c r="W12" s="62">
        <v>9102743.9418000001</v>
      </c>
      <c r="X12" s="62">
        <v>0</v>
      </c>
      <c r="Y12" s="62">
        <f t="shared" si="1"/>
        <v>9102743.9418000001</v>
      </c>
      <c r="Z12" s="62">
        <v>239466171.00409999</v>
      </c>
      <c r="AA12" s="67">
        <f t="shared" si="5"/>
        <v>549156123.22750008</v>
      </c>
    </row>
    <row r="13" spans="1:27" ht="24.9" customHeight="1">
      <c r="A13" s="175"/>
      <c r="B13" s="170"/>
      <c r="C13" s="58">
        <v>7</v>
      </c>
      <c r="D13" s="62" t="s">
        <v>141</v>
      </c>
      <c r="E13" s="62">
        <v>77027145.022</v>
      </c>
      <c r="F13" s="62">
        <v>0</v>
      </c>
      <c r="G13" s="62">
        <v>77427498.490700006</v>
      </c>
      <c r="H13" s="62">
        <v>5024657.2872000001</v>
      </c>
      <c r="I13" s="62">
        <v>4633639.3054</v>
      </c>
      <c r="J13" s="62">
        <f t="shared" si="2"/>
        <v>2316819.6527</v>
      </c>
      <c r="K13" s="62">
        <f t="shared" si="0"/>
        <v>2316819.6527</v>
      </c>
      <c r="L13" s="62">
        <v>111133535.33419999</v>
      </c>
      <c r="M13" s="67">
        <f t="shared" si="3"/>
        <v>272929655.78680003</v>
      </c>
      <c r="N13" s="66"/>
      <c r="O13" s="175"/>
      <c r="P13" s="68">
        <v>32</v>
      </c>
      <c r="Q13" s="173"/>
      <c r="R13" s="62" t="s">
        <v>142</v>
      </c>
      <c r="S13" s="62">
        <v>75792422.873400003</v>
      </c>
      <c r="T13" s="62">
        <f t="shared" si="4"/>
        <v>-11651464.66</v>
      </c>
      <c r="U13" s="62">
        <v>76186358.795399994</v>
      </c>
      <c r="V13" s="62">
        <v>4768499.6993000004</v>
      </c>
      <c r="W13" s="62">
        <v>4559363.4501</v>
      </c>
      <c r="X13" s="62">
        <v>0</v>
      </c>
      <c r="Y13" s="62">
        <f t="shared" si="1"/>
        <v>4559363.4501</v>
      </c>
      <c r="Z13" s="62">
        <v>125851190.39560001</v>
      </c>
      <c r="AA13" s="67">
        <f t="shared" si="5"/>
        <v>275506370.55379999</v>
      </c>
    </row>
    <row r="14" spans="1:27" ht="24.9" customHeight="1">
      <c r="A14" s="175"/>
      <c r="B14" s="170"/>
      <c r="C14" s="58">
        <v>8</v>
      </c>
      <c r="D14" s="62" t="s">
        <v>143</v>
      </c>
      <c r="E14" s="62">
        <v>75106269.493599996</v>
      </c>
      <c r="F14" s="62">
        <v>0</v>
      </c>
      <c r="G14" s="62">
        <v>75496639.089900002</v>
      </c>
      <c r="H14" s="62">
        <v>4842484.0635000002</v>
      </c>
      <c r="I14" s="62">
        <v>4518087.2575000003</v>
      </c>
      <c r="J14" s="62">
        <f t="shared" si="2"/>
        <v>2259043.6287500001</v>
      </c>
      <c r="K14" s="62">
        <f t="shared" si="0"/>
        <v>2259043.6287500001</v>
      </c>
      <c r="L14" s="62">
        <v>106017172.4905</v>
      </c>
      <c r="M14" s="67">
        <f t="shared" si="3"/>
        <v>263721608.76624998</v>
      </c>
      <c r="N14" s="66"/>
      <c r="O14" s="175"/>
      <c r="P14" s="68">
        <v>33</v>
      </c>
      <c r="Q14" s="173"/>
      <c r="R14" s="62" t="s">
        <v>144</v>
      </c>
      <c r="S14" s="62">
        <v>75009566.591700003</v>
      </c>
      <c r="T14" s="62">
        <f t="shared" si="4"/>
        <v>-11651464.66</v>
      </c>
      <c r="U14" s="62">
        <v>75399433.568499997</v>
      </c>
      <c r="V14" s="62">
        <v>4404072.5650000004</v>
      </c>
      <c r="W14" s="62">
        <v>4512270.0049000001</v>
      </c>
      <c r="X14" s="62">
        <v>0</v>
      </c>
      <c r="Y14" s="62">
        <f t="shared" si="1"/>
        <v>4512270.0049000001</v>
      </c>
      <c r="Z14" s="62">
        <v>115616198.60259999</v>
      </c>
      <c r="AA14" s="67">
        <f t="shared" si="5"/>
        <v>263290076.67269999</v>
      </c>
    </row>
    <row r="15" spans="1:27" ht="24.9" customHeight="1">
      <c r="A15" s="175"/>
      <c r="B15" s="170"/>
      <c r="C15" s="58">
        <v>9</v>
      </c>
      <c r="D15" s="62" t="s">
        <v>145</v>
      </c>
      <c r="E15" s="62">
        <v>81028969.245000005</v>
      </c>
      <c r="F15" s="62">
        <v>0</v>
      </c>
      <c r="G15" s="62">
        <v>81450122.448599994</v>
      </c>
      <c r="H15" s="62">
        <v>5286136.8267000001</v>
      </c>
      <c r="I15" s="62">
        <v>4874372.7507999996</v>
      </c>
      <c r="J15" s="62">
        <f t="shared" si="2"/>
        <v>2437186.3753999998</v>
      </c>
      <c r="K15" s="62">
        <f t="shared" si="0"/>
        <v>2437186.3753999998</v>
      </c>
      <c r="L15" s="62">
        <v>118477228.18350001</v>
      </c>
      <c r="M15" s="67">
        <f t="shared" si="3"/>
        <v>288679643.07920003</v>
      </c>
      <c r="N15" s="66"/>
      <c r="O15" s="175"/>
      <c r="P15" s="68">
        <v>34</v>
      </c>
      <c r="Q15" s="173"/>
      <c r="R15" s="62" t="s">
        <v>146</v>
      </c>
      <c r="S15" s="62">
        <v>89788350.973700002</v>
      </c>
      <c r="T15" s="62">
        <f t="shared" si="4"/>
        <v>-11651464.66</v>
      </c>
      <c r="U15" s="62">
        <v>90255031.619100004</v>
      </c>
      <c r="V15" s="62">
        <v>5506364.0118000004</v>
      </c>
      <c r="W15" s="62">
        <v>5401301.4778000005</v>
      </c>
      <c r="X15" s="62">
        <v>0</v>
      </c>
      <c r="Y15" s="62">
        <f t="shared" si="1"/>
        <v>5401301.4778000005</v>
      </c>
      <c r="Z15" s="62">
        <v>146574222.4391</v>
      </c>
      <c r="AA15" s="67">
        <f t="shared" si="5"/>
        <v>325873805.86150002</v>
      </c>
    </row>
    <row r="16" spans="1:27" ht="24.9" customHeight="1">
      <c r="A16" s="175"/>
      <c r="B16" s="170"/>
      <c r="C16" s="58">
        <v>10</v>
      </c>
      <c r="D16" s="62" t="s">
        <v>147</v>
      </c>
      <c r="E16" s="62">
        <v>82228008.260199994</v>
      </c>
      <c r="F16" s="62">
        <v>0</v>
      </c>
      <c r="G16" s="62">
        <v>82655393.545200005</v>
      </c>
      <c r="H16" s="62">
        <v>5443126.7538999999</v>
      </c>
      <c r="I16" s="62">
        <v>4946502.0542000001</v>
      </c>
      <c r="J16" s="62">
        <f t="shared" si="2"/>
        <v>2473251.0271000001</v>
      </c>
      <c r="K16" s="62">
        <f t="shared" si="0"/>
        <v>2473251.0271000001</v>
      </c>
      <c r="L16" s="62">
        <v>122886314.29359999</v>
      </c>
      <c r="M16" s="67">
        <f t="shared" si="3"/>
        <v>295686093.88</v>
      </c>
      <c r="N16" s="66"/>
      <c r="O16" s="175"/>
      <c r="P16" s="68">
        <v>35</v>
      </c>
      <c r="Q16" s="173"/>
      <c r="R16" s="62" t="s">
        <v>148</v>
      </c>
      <c r="S16" s="62">
        <v>74084043.885199994</v>
      </c>
      <c r="T16" s="62">
        <f t="shared" si="4"/>
        <v>-11651464.66</v>
      </c>
      <c r="U16" s="62">
        <v>74469100.399100006</v>
      </c>
      <c r="V16" s="62">
        <v>4725179.7674000002</v>
      </c>
      <c r="W16" s="62">
        <v>4456594.3285999997</v>
      </c>
      <c r="X16" s="62">
        <v>0</v>
      </c>
      <c r="Y16" s="62">
        <f t="shared" si="1"/>
        <v>4456594.3285999997</v>
      </c>
      <c r="Z16" s="62">
        <v>124634543.4831</v>
      </c>
      <c r="AA16" s="67">
        <f t="shared" si="5"/>
        <v>270717997.20340002</v>
      </c>
    </row>
    <row r="17" spans="1:27" ht="24.9" customHeight="1">
      <c r="A17" s="175"/>
      <c r="B17" s="170"/>
      <c r="C17" s="58">
        <v>11</v>
      </c>
      <c r="D17" s="62" t="s">
        <v>149</v>
      </c>
      <c r="E17" s="62">
        <v>89922904.334399998</v>
      </c>
      <c r="F17" s="62">
        <v>0</v>
      </c>
      <c r="G17" s="62">
        <v>90390284.329400003</v>
      </c>
      <c r="H17" s="62">
        <v>6014255.9474999998</v>
      </c>
      <c r="I17" s="62">
        <v>5409395.6599000003</v>
      </c>
      <c r="J17" s="62">
        <f t="shared" si="2"/>
        <v>2704697.8299500002</v>
      </c>
      <c r="K17" s="62">
        <f t="shared" si="0"/>
        <v>2704697.8299500002</v>
      </c>
      <c r="L17" s="62">
        <v>138926565.02970001</v>
      </c>
      <c r="M17" s="67">
        <f t="shared" si="3"/>
        <v>327958707.47095001</v>
      </c>
      <c r="N17" s="66"/>
      <c r="O17" s="175"/>
      <c r="P17" s="68">
        <v>36</v>
      </c>
      <c r="Q17" s="173"/>
      <c r="R17" s="62" t="s">
        <v>150</v>
      </c>
      <c r="S17" s="62">
        <v>93766900.442300007</v>
      </c>
      <c r="T17" s="62">
        <f t="shared" si="4"/>
        <v>-11651464.66</v>
      </c>
      <c r="U17" s="62">
        <v>94254259.850899994</v>
      </c>
      <c r="V17" s="62">
        <v>5738733.4894000003</v>
      </c>
      <c r="W17" s="62">
        <v>5640634.8087999998</v>
      </c>
      <c r="X17" s="62">
        <v>0</v>
      </c>
      <c r="Y17" s="62">
        <f t="shared" si="1"/>
        <v>5640634.8087999998</v>
      </c>
      <c r="Z17" s="62">
        <v>153100354.74950001</v>
      </c>
      <c r="AA17" s="67">
        <f t="shared" si="5"/>
        <v>340849418.68089998</v>
      </c>
    </row>
    <row r="18" spans="1:27" ht="24.9" customHeight="1">
      <c r="A18" s="175"/>
      <c r="B18" s="170"/>
      <c r="C18" s="58">
        <v>12</v>
      </c>
      <c r="D18" s="62" t="s">
        <v>151</v>
      </c>
      <c r="E18" s="62">
        <v>86579771.413800001</v>
      </c>
      <c r="F18" s="62">
        <v>0</v>
      </c>
      <c r="G18" s="62">
        <v>87029775.263600007</v>
      </c>
      <c r="H18" s="62">
        <v>5785535.3135000002</v>
      </c>
      <c r="I18" s="62">
        <v>5208286.4002999999</v>
      </c>
      <c r="J18" s="62">
        <f t="shared" si="2"/>
        <v>2604143.2001499999</v>
      </c>
      <c r="K18" s="62">
        <f t="shared" si="0"/>
        <v>2604143.2001499999</v>
      </c>
      <c r="L18" s="62">
        <v>132502911.05</v>
      </c>
      <c r="M18" s="67">
        <f t="shared" si="3"/>
        <v>314502136.24105</v>
      </c>
      <c r="N18" s="66"/>
      <c r="O18" s="175"/>
      <c r="P18" s="68">
        <v>37</v>
      </c>
      <c r="Q18" s="173"/>
      <c r="R18" s="62" t="s">
        <v>152</v>
      </c>
      <c r="S18" s="62">
        <v>82342370.559200004</v>
      </c>
      <c r="T18" s="62">
        <f t="shared" si="4"/>
        <v>-11651464.66</v>
      </c>
      <c r="U18" s="62">
        <v>82770350.249500006</v>
      </c>
      <c r="V18" s="62">
        <v>5282242.5345000001</v>
      </c>
      <c r="W18" s="62">
        <v>4953381.6243000003</v>
      </c>
      <c r="X18" s="62">
        <v>0</v>
      </c>
      <c r="Y18" s="62">
        <f t="shared" si="1"/>
        <v>4953381.6243000003</v>
      </c>
      <c r="Z18" s="62">
        <v>140279736.47799999</v>
      </c>
      <c r="AA18" s="67">
        <f t="shared" si="5"/>
        <v>303976616.78549999</v>
      </c>
    </row>
    <row r="19" spans="1:27" ht="24.9" customHeight="1">
      <c r="A19" s="175"/>
      <c r="B19" s="170"/>
      <c r="C19" s="58">
        <v>13</v>
      </c>
      <c r="D19" s="62" t="s">
        <v>153</v>
      </c>
      <c r="E19" s="62">
        <v>66114223.195500001</v>
      </c>
      <c r="F19" s="62">
        <v>0</v>
      </c>
      <c r="G19" s="62">
        <v>66457856.061300002</v>
      </c>
      <c r="H19" s="62">
        <v>4557174.9753999999</v>
      </c>
      <c r="I19" s="62">
        <v>3977162.3777000001</v>
      </c>
      <c r="J19" s="62">
        <f t="shared" si="2"/>
        <v>1988581.18885</v>
      </c>
      <c r="K19" s="62">
        <f t="shared" si="0"/>
        <v>1988581.18885</v>
      </c>
      <c r="L19" s="62">
        <v>98004223.123400003</v>
      </c>
      <c r="M19" s="67">
        <f t="shared" si="3"/>
        <v>237122058.54444999</v>
      </c>
      <c r="N19" s="66"/>
      <c r="O19" s="175"/>
      <c r="P19" s="68">
        <v>38</v>
      </c>
      <c r="Q19" s="173"/>
      <c r="R19" s="62" t="s">
        <v>154</v>
      </c>
      <c r="S19" s="62">
        <v>85624013.126200005</v>
      </c>
      <c r="T19" s="62">
        <f t="shared" si="4"/>
        <v>-11651464.66</v>
      </c>
      <c r="U19" s="62">
        <v>86069049.361699998</v>
      </c>
      <c r="V19" s="62">
        <v>5449210.7489</v>
      </c>
      <c r="W19" s="62">
        <v>5150791.8746999996</v>
      </c>
      <c r="X19" s="62">
        <v>0</v>
      </c>
      <c r="Y19" s="62">
        <f t="shared" si="1"/>
        <v>5150791.8746999996</v>
      </c>
      <c r="Z19" s="62">
        <v>144969064.3127</v>
      </c>
      <c r="AA19" s="67">
        <f t="shared" si="5"/>
        <v>315610664.76419997</v>
      </c>
    </row>
    <row r="20" spans="1:27" ht="24.9" customHeight="1">
      <c r="A20" s="175"/>
      <c r="B20" s="170"/>
      <c r="C20" s="58">
        <v>14</v>
      </c>
      <c r="D20" s="62" t="s">
        <v>155</v>
      </c>
      <c r="E20" s="62">
        <v>62468910.353699997</v>
      </c>
      <c r="F20" s="62">
        <v>0</v>
      </c>
      <c r="G20" s="62">
        <v>62793596.4749</v>
      </c>
      <c r="H20" s="62">
        <v>4344224.1594000002</v>
      </c>
      <c r="I20" s="62">
        <v>3757875.2047999999</v>
      </c>
      <c r="J20" s="62">
        <f t="shared" si="2"/>
        <v>1878937.6024</v>
      </c>
      <c r="K20" s="62">
        <f t="shared" si="0"/>
        <v>1878937.6024</v>
      </c>
      <c r="L20" s="62">
        <v>92023466.891800001</v>
      </c>
      <c r="M20" s="67">
        <f t="shared" si="3"/>
        <v>223509135.4822</v>
      </c>
      <c r="N20" s="66"/>
      <c r="O20" s="175"/>
      <c r="P20" s="68">
        <v>39</v>
      </c>
      <c r="Q20" s="173"/>
      <c r="R20" s="62" t="s">
        <v>156</v>
      </c>
      <c r="S20" s="62">
        <v>67407805.866099998</v>
      </c>
      <c r="T20" s="62">
        <f t="shared" si="4"/>
        <v>-11651464.66</v>
      </c>
      <c r="U20" s="62">
        <v>67758162.209700003</v>
      </c>
      <c r="V20" s="62">
        <v>4340813.9889000002</v>
      </c>
      <c r="W20" s="62">
        <v>4054979.0422999999</v>
      </c>
      <c r="X20" s="62">
        <v>0</v>
      </c>
      <c r="Y20" s="62">
        <f t="shared" si="1"/>
        <v>4054979.0422999999</v>
      </c>
      <c r="Z20" s="62">
        <v>113839571.8198</v>
      </c>
      <c r="AA20" s="67">
        <f t="shared" si="5"/>
        <v>245749868.26680002</v>
      </c>
    </row>
    <row r="21" spans="1:27" ht="24.9" customHeight="1">
      <c r="A21" s="175"/>
      <c r="B21" s="170"/>
      <c r="C21" s="58">
        <v>15</v>
      </c>
      <c r="D21" s="62" t="s">
        <v>157</v>
      </c>
      <c r="E21" s="62">
        <v>65048433.719700001</v>
      </c>
      <c r="F21" s="62">
        <v>0</v>
      </c>
      <c r="G21" s="62">
        <v>65386527.077100001</v>
      </c>
      <c r="H21" s="62">
        <v>4610401.4729000004</v>
      </c>
      <c r="I21" s="62">
        <v>3913048.8239000002</v>
      </c>
      <c r="J21" s="62">
        <f t="shared" si="2"/>
        <v>1956524.4119500001</v>
      </c>
      <c r="K21" s="62">
        <f t="shared" si="0"/>
        <v>1956524.4119500001</v>
      </c>
      <c r="L21" s="62">
        <v>99499097.444399998</v>
      </c>
      <c r="M21" s="67">
        <f t="shared" si="3"/>
        <v>236500984.12605</v>
      </c>
      <c r="N21" s="66"/>
      <c r="O21" s="175"/>
      <c r="P21" s="68">
        <v>40</v>
      </c>
      <c r="Q21" s="173"/>
      <c r="R21" s="62" t="s">
        <v>158</v>
      </c>
      <c r="S21" s="62">
        <v>74319499.819299996</v>
      </c>
      <c r="T21" s="62">
        <f t="shared" si="4"/>
        <v>-11651464.66</v>
      </c>
      <c r="U21" s="62">
        <v>74705780.130400002</v>
      </c>
      <c r="V21" s="62">
        <v>4878242.9292000001</v>
      </c>
      <c r="W21" s="62">
        <v>4470758.3985000001</v>
      </c>
      <c r="X21" s="62">
        <v>0</v>
      </c>
      <c r="Y21" s="62">
        <f t="shared" si="1"/>
        <v>4470758.3985000001</v>
      </c>
      <c r="Z21" s="62">
        <v>128933345.7878</v>
      </c>
      <c r="AA21" s="67">
        <f t="shared" si="5"/>
        <v>275656162.4052</v>
      </c>
    </row>
    <row r="22" spans="1:27" ht="24.9" customHeight="1">
      <c r="A22" s="175"/>
      <c r="B22" s="170"/>
      <c r="C22" s="58">
        <v>16</v>
      </c>
      <c r="D22" s="62" t="s">
        <v>159</v>
      </c>
      <c r="E22" s="62">
        <v>96966238.083299994</v>
      </c>
      <c r="F22" s="62">
        <v>0</v>
      </c>
      <c r="G22" s="62">
        <v>97470226.251900002</v>
      </c>
      <c r="H22" s="62">
        <v>5794751.5573000005</v>
      </c>
      <c r="I22" s="62">
        <v>5833093.9301000005</v>
      </c>
      <c r="J22" s="62">
        <f t="shared" si="2"/>
        <v>2916546.9650500002</v>
      </c>
      <c r="K22" s="62">
        <f t="shared" si="0"/>
        <v>2916546.9650500002</v>
      </c>
      <c r="L22" s="62">
        <v>132761750.6663</v>
      </c>
      <c r="M22" s="67">
        <f t="shared" si="3"/>
        <v>335909513.52385002</v>
      </c>
      <c r="N22" s="66"/>
      <c r="O22" s="175"/>
      <c r="P22" s="68">
        <v>41</v>
      </c>
      <c r="Q22" s="173"/>
      <c r="R22" s="62" t="s">
        <v>160</v>
      </c>
      <c r="S22" s="62">
        <v>91638582.6699</v>
      </c>
      <c r="T22" s="62">
        <f t="shared" si="4"/>
        <v>-11651464.66</v>
      </c>
      <c r="U22" s="62">
        <v>92114880.011800006</v>
      </c>
      <c r="V22" s="62">
        <v>5542224.8826000001</v>
      </c>
      <c r="W22" s="62">
        <v>5512603.8805</v>
      </c>
      <c r="X22" s="62">
        <v>0</v>
      </c>
      <c r="Y22" s="62">
        <f t="shared" si="1"/>
        <v>5512603.8805</v>
      </c>
      <c r="Z22" s="62">
        <v>147581380.47920001</v>
      </c>
      <c r="AA22" s="67">
        <f t="shared" si="5"/>
        <v>330738207.26400006</v>
      </c>
    </row>
    <row r="23" spans="1:27" ht="24.9" customHeight="1">
      <c r="A23" s="175"/>
      <c r="B23" s="171"/>
      <c r="C23" s="58">
        <v>17</v>
      </c>
      <c r="D23" s="62" t="s">
        <v>161</v>
      </c>
      <c r="E23" s="62">
        <v>83784517.962099999</v>
      </c>
      <c r="F23" s="62">
        <v>0</v>
      </c>
      <c r="G23" s="62">
        <v>84219993.305000007</v>
      </c>
      <c r="H23" s="62">
        <v>5058796.8361999998</v>
      </c>
      <c r="I23" s="62">
        <v>5040135.3380000005</v>
      </c>
      <c r="J23" s="62">
        <f t="shared" si="2"/>
        <v>2520067.6690000002</v>
      </c>
      <c r="K23" s="62">
        <f t="shared" si="0"/>
        <v>2520067.6690000002</v>
      </c>
      <c r="L23" s="62">
        <v>112092349.78829999</v>
      </c>
      <c r="M23" s="67">
        <f t="shared" si="3"/>
        <v>287675725.56059998</v>
      </c>
      <c r="N23" s="66"/>
      <c r="O23" s="175"/>
      <c r="P23" s="68">
        <v>42</v>
      </c>
      <c r="Q23" s="173"/>
      <c r="R23" s="62" t="s">
        <v>162</v>
      </c>
      <c r="S23" s="62">
        <v>107141236.353</v>
      </c>
      <c r="T23" s="62">
        <f t="shared" si="4"/>
        <v>-11651464.66</v>
      </c>
      <c r="U23" s="62">
        <v>107698109.7201</v>
      </c>
      <c r="V23" s="62">
        <v>6778662.8819000004</v>
      </c>
      <c r="W23" s="62">
        <v>6445180.3821999999</v>
      </c>
      <c r="X23" s="62">
        <v>0</v>
      </c>
      <c r="Y23" s="62">
        <f t="shared" si="1"/>
        <v>6445180.3821999999</v>
      </c>
      <c r="Z23" s="62">
        <v>182306930.7543</v>
      </c>
      <c r="AA23" s="67">
        <f t="shared" si="5"/>
        <v>398718655.43150002</v>
      </c>
    </row>
    <row r="24" spans="1:27" ht="24.9" customHeight="1">
      <c r="A24" s="58"/>
      <c r="B24" s="184" t="s">
        <v>163</v>
      </c>
      <c r="C24" s="182"/>
      <c r="D24" s="63"/>
      <c r="E24" s="63">
        <f>SUM(E7:E23)</f>
        <v>1378294400.6262002</v>
      </c>
      <c r="F24" s="63">
        <f t="shared" ref="F24:G24" si="6">SUM(F7:F23)</f>
        <v>0</v>
      </c>
      <c r="G24" s="63">
        <f t="shared" si="6"/>
        <v>1385458173.1371999</v>
      </c>
      <c r="H24" s="63">
        <f t="shared" ref="H24:M24" si="7">SUM(H7:H23)</f>
        <v>90287690.529400006</v>
      </c>
      <c r="I24" s="63">
        <f t="shared" si="7"/>
        <v>82912577.212899983</v>
      </c>
      <c r="J24" s="63">
        <f t="shared" si="7"/>
        <v>41456288.606449991</v>
      </c>
      <c r="K24" s="63">
        <f t="shared" si="7"/>
        <v>41456288.606449991</v>
      </c>
      <c r="L24" s="63">
        <f t="shared" si="7"/>
        <v>2026003135.1520002</v>
      </c>
      <c r="M24" s="63">
        <f t="shared" si="7"/>
        <v>4921499688.0512514</v>
      </c>
      <c r="N24" s="66"/>
      <c r="O24" s="175"/>
      <c r="P24" s="68">
        <v>43</v>
      </c>
      <c r="Q24" s="173"/>
      <c r="R24" s="62" t="s">
        <v>164</v>
      </c>
      <c r="S24" s="62">
        <v>69920582.086700007</v>
      </c>
      <c r="T24" s="62">
        <f t="shared" si="4"/>
        <v>-11651464.66</v>
      </c>
      <c r="U24" s="62">
        <v>70283998.744000003</v>
      </c>
      <c r="V24" s="62">
        <v>4619210.8942</v>
      </c>
      <c r="W24" s="62">
        <v>4206137.4249</v>
      </c>
      <c r="X24" s="62">
        <v>0</v>
      </c>
      <c r="Y24" s="62">
        <f t="shared" si="1"/>
        <v>4206137.4249</v>
      </c>
      <c r="Z24" s="62">
        <v>121658391.4746</v>
      </c>
      <c r="AA24" s="67">
        <f t="shared" si="5"/>
        <v>259036855.96439999</v>
      </c>
    </row>
    <row r="25" spans="1:27" ht="24.9" customHeight="1">
      <c r="A25" s="175">
        <v>2</v>
      </c>
      <c r="B25" s="169" t="s">
        <v>165</v>
      </c>
      <c r="C25" s="58">
        <v>1</v>
      </c>
      <c r="D25" s="62" t="s">
        <v>166</v>
      </c>
      <c r="E25" s="62">
        <v>85923757.104900002</v>
      </c>
      <c r="F25" s="62">
        <v>0</v>
      </c>
      <c r="G25" s="62">
        <v>86370351.278699994</v>
      </c>
      <c r="H25" s="62">
        <v>4690380.0020000003</v>
      </c>
      <c r="I25" s="62">
        <v>5168823.2515000002</v>
      </c>
      <c r="J25" s="62">
        <v>0</v>
      </c>
      <c r="K25" s="62">
        <f t="shared" ref="K25:K56" si="8">I25-J25</f>
        <v>5168823.2515000002</v>
      </c>
      <c r="L25" s="62">
        <v>126097000.00579999</v>
      </c>
      <c r="M25" s="67">
        <f t="shared" si="3"/>
        <v>308250311.64289999</v>
      </c>
      <c r="N25" s="66"/>
      <c r="O25" s="175"/>
      <c r="P25" s="68">
        <v>44</v>
      </c>
      <c r="Q25" s="174"/>
      <c r="R25" s="62" t="s">
        <v>167</v>
      </c>
      <c r="S25" s="62">
        <v>82216871.3345</v>
      </c>
      <c r="T25" s="62">
        <f t="shared" si="4"/>
        <v>-11651464.66</v>
      </c>
      <c r="U25" s="62">
        <v>82644198.734599993</v>
      </c>
      <c r="V25" s="62">
        <v>5124867.1029000003</v>
      </c>
      <c r="W25" s="62">
        <v>4945832.102</v>
      </c>
      <c r="X25" s="62">
        <v>0</v>
      </c>
      <c r="Y25" s="62">
        <f t="shared" si="1"/>
        <v>4945832.102</v>
      </c>
      <c r="Z25" s="62">
        <v>135859823.41909999</v>
      </c>
      <c r="AA25" s="67">
        <f t="shared" si="5"/>
        <v>299140128.03310001</v>
      </c>
    </row>
    <row r="26" spans="1:27" ht="24.9" customHeight="1">
      <c r="A26" s="175"/>
      <c r="B26" s="170"/>
      <c r="C26" s="58">
        <v>2</v>
      </c>
      <c r="D26" s="62" t="s">
        <v>168</v>
      </c>
      <c r="E26" s="62">
        <v>104968533.505</v>
      </c>
      <c r="F26" s="62">
        <v>0</v>
      </c>
      <c r="G26" s="62">
        <v>105514114.11149999</v>
      </c>
      <c r="H26" s="62">
        <v>4932763.6277999999</v>
      </c>
      <c r="I26" s="62">
        <v>6314479.4285000004</v>
      </c>
      <c r="J26" s="62">
        <v>0</v>
      </c>
      <c r="K26" s="62">
        <f t="shared" si="8"/>
        <v>6314479.4285000004</v>
      </c>
      <c r="L26" s="62">
        <v>132904381.1988</v>
      </c>
      <c r="M26" s="67">
        <f t="shared" si="3"/>
        <v>354634271.87159997</v>
      </c>
      <c r="N26" s="66"/>
      <c r="O26" s="69"/>
      <c r="P26" s="182"/>
      <c r="Q26" s="183"/>
      <c r="R26" s="63"/>
      <c r="S26" s="63">
        <f>1615961718.76+2179038667.96</f>
        <v>3795000386.7200003</v>
      </c>
      <c r="T26" s="63">
        <f>SUM(T7:T25)+-291286616.5</f>
        <v>-512664445.03999996</v>
      </c>
      <c r="U26" s="63">
        <f>1624360782.23+2190364359.56</f>
        <v>3814725141.79</v>
      </c>
      <c r="V26" s="63">
        <f>100722337.51+135847140.15</f>
        <v>236569477.66000003</v>
      </c>
      <c r="W26" s="63">
        <f>97209675.03+131082090.83</f>
        <v>228291765.86000001</v>
      </c>
      <c r="X26" s="63">
        <v>0</v>
      </c>
      <c r="Y26" s="63">
        <f>W26</f>
        <v>228291765.86000001</v>
      </c>
      <c r="Z26" s="63">
        <f>SUM(Z7:Z25)+3613466383.11</f>
        <v>6288884430.2823</v>
      </c>
      <c r="AA26" s="70">
        <f t="shared" si="5"/>
        <v>13850806757.272301</v>
      </c>
    </row>
    <row r="27" spans="1:27" ht="24.9" customHeight="1">
      <c r="A27" s="175"/>
      <c r="B27" s="170"/>
      <c r="C27" s="58">
        <v>3</v>
      </c>
      <c r="D27" s="62" t="s">
        <v>169</v>
      </c>
      <c r="E27" s="62">
        <v>89380736.350999996</v>
      </c>
      <c r="F27" s="62">
        <v>0</v>
      </c>
      <c r="G27" s="62">
        <v>89845298.393600002</v>
      </c>
      <c r="H27" s="62">
        <v>4545466.2231000001</v>
      </c>
      <c r="I27" s="62">
        <v>5376781.0422999999</v>
      </c>
      <c r="J27" s="62">
        <v>0</v>
      </c>
      <c r="K27" s="62">
        <f t="shared" si="8"/>
        <v>5376781.0422999999</v>
      </c>
      <c r="L27" s="62">
        <v>122027074.36570001</v>
      </c>
      <c r="M27" s="67">
        <f t="shared" si="3"/>
        <v>311175356.3757</v>
      </c>
      <c r="N27" s="66"/>
      <c r="O27" s="169">
        <v>20</v>
      </c>
      <c r="P27" s="68">
        <v>1</v>
      </c>
      <c r="Q27" s="169" t="s">
        <v>105</v>
      </c>
      <c r="R27" s="62" t="s">
        <v>170</v>
      </c>
      <c r="S27" s="62">
        <v>83544372.464100003</v>
      </c>
      <c r="T27" s="62">
        <v>0</v>
      </c>
      <c r="U27" s="62">
        <v>83978599.635399997</v>
      </c>
      <c r="V27" s="62">
        <v>4312271.7836999996</v>
      </c>
      <c r="W27" s="62">
        <v>5025689.1629999997</v>
      </c>
      <c r="X27" s="62">
        <v>0</v>
      </c>
      <c r="Y27" s="62">
        <f t="shared" ref="Y27:Y58" si="9">W27-X27</f>
        <v>5025689.1629999997</v>
      </c>
      <c r="Z27" s="62">
        <v>116043976.5562</v>
      </c>
      <c r="AA27" s="67">
        <f t="shared" si="5"/>
        <v>292904909.60239995</v>
      </c>
    </row>
    <row r="28" spans="1:27" ht="24.9" customHeight="1">
      <c r="A28" s="175"/>
      <c r="B28" s="170"/>
      <c r="C28" s="58">
        <v>4</v>
      </c>
      <c r="D28" s="62" t="s">
        <v>171</v>
      </c>
      <c r="E28" s="62">
        <v>78254122.524800003</v>
      </c>
      <c r="F28" s="62">
        <v>0</v>
      </c>
      <c r="G28" s="62">
        <v>78660853.286699995</v>
      </c>
      <c r="H28" s="62">
        <v>4239824.0213000001</v>
      </c>
      <c r="I28" s="62">
        <v>4707449.2742999997</v>
      </c>
      <c r="J28" s="62">
        <v>0</v>
      </c>
      <c r="K28" s="62">
        <f t="shared" si="8"/>
        <v>4707449.2742999997</v>
      </c>
      <c r="L28" s="62">
        <v>113443066.39</v>
      </c>
      <c r="M28" s="67">
        <f t="shared" si="3"/>
        <v>279305315.4971</v>
      </c>
      <c r="N28" s="66"/>
      <c r="O28" s="170"/>
      <c r="P28" s="68">
        <v>2</v>
      </c>
      <c r="Q28" s="170"/>
      <c r="R28" s="62" t="s">
        <v>172</v>
      </c>
      <c r="S28" s="62">
        <v>86087577.891100004</v>
      </c>
      <c r="T28" s="62">
        <v>0</v>
      </c>
      <c r="U28" s="62">
        <v>86535023.533899993</v>
      </c>
      <c r="V28" s="62">
        <v>4627883.3076999998</v>
      </c>
      <c r="W28" s="62">
        <v>5178678.0427000001</v>
      </c>
      <c r="X28" s="62">
        <v>0</v>
      </c>
      <c r="Y28" s="62">
        <f t="shared" si="9"/>
        <v>5178678.0427000001</v>
      </c>
      <c r="Z28" s="62">
        <v>124907974.46709999</v>
      </c>
      <c r="AA28" s="67">
        <f t="shared" si="5"/>
        <v>307337137.24250001</v>
      </c>
    </row>
    <row r="29" spans="1:27" ht="24.9" customHeight="1">
      <c r="A29" s="175"/>
      <c r="B29" s="170"/>
      <c r="C29" s="58">
        <v>5</v>
      </c>
      <c r="D29" s="62" t="s">
        <v>173</v>
      </c>
      <c r="E29" s="62">
        <v>77435258.4542</v>
      </c>
      <c r="F29" s="62">
        <v>0</v>
      </c>
      <c r="G29" s="62">
        <v>77837733.118200004</v>
      </c>
      <c r="H29" s="62">
        <v>4387158.409</v>
      </c>
      <c r="I29" s="62">
        <v>4658189.7471000003</v>
      </c>
      <c r="J29" s="62">
        <v>0</v>
      </c>
      <c r="K29" s="62">
        <f t="shared" si="8"/>
        <v>4658189.7471000003</v>
      </c>
      <c r="L29" s="62">
        <v>117580975.19769999</v>
      </c>
      <c r="M29" s="67">
        <f t="shared" si="3"/>
        <v>281899314.92620003</v>
      </c>
      <c r="N29" s="66"/>
      <c r="O29" s="170"/>
      <c r="P29" s="68">
        <v>3</v>
      </c>
      <c r="Q29" s="170"/>
      <c r="R29" s="62" t="s">
        <v>174</v>
      </c>
      <c r="S29" s="62">
        <v>93655151.829500005</v>
      </c>
      <c r="T29" s="62">
        <v>0</v>
      </c>
      <c r="U29" s="62">
        <v>94141930.417600006</v>
      </c>
      <c r="V29" s="62">
        <v>4846661.5152000003</v>
      </c>
      <c r="W29" s="62">
        <v>5633912.4674000004</v>
      </c>
      <c r="X29" s="62">
        <v>0</v>
      </c>
      <c r="Y29" s="62">
        <f t="shared" si="9"/>
        <v>5633912.4674000004</v>
      </c>
      <c r="Z29" s="62">
        <v>131052393.8802</v>
      </c>
      <c r="AA29" s="67">
        <f t="shared" si="5"/>
        <v>329330050.1099</v>
      </c>
    </row>
    <row r="30" spans="1:27" ht="24.9" customHeight="1">
      <c r="A30" s="175"/>
      <c r="B30" s="170"/>
      <c r="C30" s="58">
        <v>6</v>
      </c>
      <c r="D30" s="62" t="s">
        <v>175</v>
      </c>
      <c r="E30" s="62">
        <v>82789449.775800005</v>
      </c>
      <c r="F30" s="62">
        <v>0</v>
      </c>
      <c r="G30" s="62">
        <v>83219753.188700005</v>
      </c>
      <c r="H30" s="62">
        <v>4668271.7752</v>
      </c>
      <c r="I30" s="62">
        <v>4980276.0889999997</v>
      </c>
      <c r="J30" s="62">
        <v>0</v>
      </c>
      <c r="K30" s="62">
        <f t="shared" si="8"/>
        <v>4980276.0889999997</v>
      </c>
      <c r="L30" s="62">
        <v>125476087.0741</v>
      </c>
      <c r="M30" s="67">
        <f t="shared" si="3"/>
        <v>301133837.90280002</v>
      </c>
      <c r="N30" s="66"/>
      <c r="O30" s="170"/>
      <c r="P30" s="68">
        <v>4</v>
      </c>
      <c r="Q30" s="170"/>
      <c r="R30" s="62" t="s">
        <v>176</v>
      </c>
      <c r="S30" s="62">
        <v>87811019.125499994</v>
      </c>
      <c r="T30" s="62">
        <v>0</v>
      </c>
      <c r="U30" s="62">
        <v>88267422.463300005</v>
      </c>
      <c r="V30" s="62">
        <v>4743086.3551000003</v>
      </c>
      <c r="W30" s="62">
        <v>5282353.2477000002</v>
      </c>
      <c r="X30" s="62">
        <v>0</v>
      </c>
      <c r="Y30" s="62">
        <f t="shared" si="9"/>
        <v>5282353.2477000002</v>
      </c>
      <c r="Z30" s="62">
        <v>128143469.6709</v>
      </c>
      <c r="AA30" s="67">
        <f t="shared" si="5"/>
        <v>314247350.86250001</v>
      </c>
    </row>
    <row r="31" spans="1:27" ht="24.9" customHeight="1">
      <c r="A31" s="175"/>
      <c r="B31" s="170"/>
      <c r="C31" s="58">
        <v>7</v>
      </c>
      <c r="D31" s="62" t="s">
        <v>177</v>
      </c>
      <c r="E31" s="62">
        <v>90177560.449000001</v>
      </c>
      <c r="F31" s="62">
        <v>0</v>
      </c>
      <c r="G31" s="62">
        <v>90646264.035400003</v>
      </c>
      <c r="H31" s="62">
        <v>4590641.9550999999</v>
      </c>
      <c r="I31" s="62">
        <v>5424714.7346000001</v>
      </c>
      <c r="J31" s="62">
        <v>0</v>
      </c>
      <c r="K31" s="62">
        <f t="shared" si="8"/>
        <v>5424714.7346000001</v>
      </c>
      <c r="L31" s="62">
        <v>123295841.7068</v>
      </c>
      <c r="M31" s="67">
        <f t="shared" si="3"/>
        <v>314135022.88090003</v>
      </c>
      <c r="N31" s="66"/>
      <c r="O31" s="170"/>
      <c r="P31" s="68">
        <v>5</v>
      </c>
      <c r="Q31" s="170"/>
      <c r="R31" s="62" t="s">
        <v>178</v>
      </c>
      <c r="S31" s="62">
        <v>82122462.959399998</v>
      </c>
      <c r="T31" s="62">
        <v>0</v>
      </c>
      <c r="U31" s="62">
        <v>82549299.665999994</v>
      </c>
      <c r="V31" s="62">
        <v>4339032.9585999995</v>
      </c>
      <c r="W31" s="62">
        <v>4940152.8788000001</v>
      </c>
      <c r="X31" s="62">
        <v>0</v>
      </c>
      <c r="Y31" s="62">
        <f t="shared" si="9"/>
        <v>4940152.8788000001</v>
      </c>
      <c r="Z31" s="62">
        <v>116795568.2436</v>
      </c>
      <c r="AA31" s="67">
        <f t="shared" si="5"/>
        <v>290746516.70639998</v>
      </c>
    </row>
    <row r="32" spans="1:27" ht="24.9" customHeight="1">
      <c r="A32" s="175"/>
      <c r="B32" s="170"/>
      <c r="C32" s="58">
        <v>8</v>
      </c>
      <c r="D32" s="62" t="s">
        <v>179</v>
      </c>
      <c r="E32" s="62">
        <v>94333250.780100003</v>
      </c>
      <c r="F32" s="62">
        <v>0</v>
      </c>
      <c r="G32" s="62">
        <v>94823553.830400005</v>
      </c>
      <c r="H32" s="62">
        <v>4584787.6679999996</v>
      </c>
      <c r="I32" s="62">
        <v>5674704.1382999998</v>
      </c>
      <c r="J32" s="62">
        <v>0</v>
      </c>
      <c r="K32" s="62">
        <f t="shared" si="8"/>
        <v>5674704.1382999998</v>
      </c>
      <c r="L32" s="62">
        <v>123131423.1567</v>
      </c>
      <c r="M32" s="67">
        <f t="shared" si="3"/>
        <v>322547719.57350004</v>
      </c>
      <c r="N32" s="66"/>
      <c r="O32" s="170"/>
      <c r="P32" s="68">
        <v>6</v>
      </c>
      <c r="Q32" s="170"/>
      <c r="R32" s="62" t="s">
        <v>180</v>
      </c>
      <c r="S32" s="62">
        <v>76816097.237599999</v>
      </c>
      <c r="T32" s="62">
        <v>0</v>
      </c>
      <c r="U32" s="62">
        <v>77215353.772</v>
      </c>
      <c r="V32" s="62">
        <v>4206858.7539999997</v>
      </c>
      <c r="W32" s="62">
        <v>4620943.5302999998</v>
      </c>
      <c r="X32" s="62">
        <v>0</v>
      </c>
      <c r="Y32" s="62">
        <f t="shared" si="9"/>
        <v>4620943.5302999998</v>
      </c>
      <c r="Z32" s="62">
        <v>113083435.4973</v>
      </c>
      <c r="AA32" s="67">
        <f t="shared" si="5"/>
        <v>275942688.79119998</v>
      </c>
    </row>
    <row r="33" spans="1:27" ht="24.9" customHeight="1">
      <c r="A33" s="175"/>
      <c r="B33" s="170"/>
      <c r="C33" s="58">
        <v>9</v>
      </c>
      <c r="D33" s="62" t="s">
        <v>181</v>
      </c>
      <c r="E33" s="62">
        <v>82018068.030000001</v>
      </c>
      <c r="F33" s="62">
        <v>0</v>
      </c>
      <c r="G33" s="62">
        <v>82444362.1373</v>
      </c>
      <c r="H33" s="62">
        <v>4851718.0597999999</v>
      </c>
      <c r="I33" s="62">
        <v>4933872.9050000003</v>
      </c>
      <c r="J33" s="62">
        <v>0</v>
      </c>
      <c r="K33" s="62">
        <f t="shared" si="8"/>
        <v>4933872.9050000003</v>
      </c>
      <c r="L33" s="62">
        <v>130628204.0282</v>
      </c>
      <c r="M33" s="67">
        <f t="shared" si="3"/>
        <v>304876225.16030002</v>
      </c>
      <c r="N33" s="66"/>
      <c r="O33" s="170"/>
      <c r="P33" s="68">
        <v>7</v>
      </c>
      <c r="Q33" s="170"/>
      <c r="R33" s="62" t="s">
        <v>182</v>
      </c>
      <c r="S33" s="62">
        <v>77067480.406200007</v>
      </c>
      <c r="T33" s="62">
        <v>0</v>
      </c>
      <c r="U33" s="62">
        <v>77468043.520500004</v>
      </c>
      <c r="V33" s="62">
        <v>3992392.8160999999</v>
      </c>
      <c r="W33" s="62">
        <v>4636065.7177999998</v>
      </c>
      <c r="X33" s="62">
        <v>0</v>
      </c>
      <c r="Y33" s="62">
        <f t="shared" si="9"/>
        <v>4636065.7177999998</v>
      </c>
      <c r="Z33" s="62">
        <v>107060126.83849999</v>
      </c>
      <c r="AA33" s="67">
        <f t="shared" si="5"/>
        <v>270224109.29909998</v>
      </c>
    </row>
    <row r="34" spans="1:27" ht="24.9" customHeight="1">
      <c r="A34" s="175"/>
      <c r="B34" s="170"/>
      <c r="C34" s="58">
        <v>10</v>
      </c>
      <c r="D34" s="62" t="s">
        <v>183</v>
      </c>
      <c r="E34" s="62">
        <v>73436393.797700003</v>
      </c>
      <c r="F34" s="62">
        <v>0</v>
      </c>
      <c r="G34" s="62">
        <v>73818084.109099999</v>
      </c>
      <c r="H34" s="62">
        <v>4085693.9985000002</v>
      </c>
      <c r="I34" s="62">
        <v>4417634.3372</v>
      </c>
      <c r="J34" s="62">
        <v>0</v>
      </c>
      <c r="K34" s="62">
        <f t="shared" si="8"/>
        <v>4417634.3372</v>
      </c>
      <c r="L34" s="62">
        <v>109114301.1336</v>
      </c>
      <c r="M34" s="67">
        <f t="shared" si="3"/>
        <v>264872107.37609997</v>
      </c>
      <c r="N34" s="66"/>
      <c r="O34" s="170"/>
      <c r="P34" s="68">
        <v>8</v>
      </c>
      <c r="Q34" s="170"/>
      <c r="R34" s="62" t="s">
        <v>184</v>
      </c>
      <c r="S34" s="62">
        <v>82516140.341100007</v>
      </c>
      <c r="T34" s="62">
        <v>0</v>
      </c>
      <c r="U34" s="62">
        <v>82945023.210800007</v>
      </c>
      <c r="V34" s="62">
        <v>4279710.1129999999</v>
      </c>
      <c r="W34" s="62">
        <v>4963834.9064999996</v>
      </c>
      <c r="X34" s="62">
        <v>0</v>
      </c>
      <c r="Y34" s="62">
        <f t="shared" si="9"/>
        <v>4963834.9064999996</v>
      </c>
      <c r="Z34" s="62">
        <v>115129477.05580001</v>
      </c>
      <c r="AA34" s="67">
        <f t="shared" si="5"/>
        <v>289834185.62720007</v>
      </c>
    </row>
    <row r="35" spans="1:27" ht="24.9" customHeight="1">
      <c r="A35" s="175"/>
      <c r="B35" s="170"/>
      <c r="C35" s="58">
        <v>11</v>
      </c>
      <c r="D35" s="62" t="s">
        <v>185</v>
      </c>
      <c r="E35" s="62">
        <v>74627796.430500001</v>
      </c>
      <c r="F35" s="62">
        <v>0</v>
      </c>
      <c r="G35" s="62">
        <v>75015679.132699996</v>
      </c>
      <c r="H35" s="62">
        <v>4283143.9532000003</v>
      </c>
      <c r="I35" s="62">
        <v>4489304.2669000002</v>
      </c>
      <c r="J35" s="62">
        <v>0</v>
      </c>
      <c r="K35" s="62">
        <f t="shared" si="8"/>
        <v>4489304.2669000002</v>
      </c>
      <c r="L35" s="62">
        <v>114659713.30239999</v>
      </c>
      <c r="M35" s="67">
        <f t="shared" si="3"/>
        <v>273075637.08570004</v>
      </c>
      <c r="N35" s="66"/>
      <c r="O35" s="170"/>
      <c r="P35" s="68">
        <v>9</v>
      </c>
      <c r="Q35" s="170"/>
      <c r="R35" s="62" t="s">
        <v>186</v>
      </c>
      <c r="S35" s="62">
        <v>77396216.429299995</v>
      </c>
      <c r="T35" s="62">
        <v>0</v>
      </c>
      <c r="U35" s="62">
        <v>77798488.170000002</v>
      </c>
      <c r="V35" s="62">
        <v>4100083.0112000001</v>
      </c>
      <c r="W35" s="62">
        <v>4655841.1380000003</v>
      </c>
      <c r="X35" s="62">
        <v>0</v>
      </c>
      <c r="Y35" s="62">
        <f t="shared" si="9"/>
        <v>4655841.1380000003</v>
      </c>
      <c r="Z35" s="62">
        <v>110084622.4329</v>
      </c>
      <c r="AA35" s="67">
        <f t="shared" si="5"/>
        <v>274035251.1814</v>
      </c>
    </row>
    <row r="36" spans="1:27" ht="24.9" customHeight="1">
      <c r="A36" s="175"/>
      <c r="B36" s="170"/>
      <c r="C36" s="58">
        <v>12</v>
      </c>
      <c r="D36" s="62" t="s">
        <v>187</v>
      </c>
      <c r="E36" s="62">
        <v>73065416.983999997</v>
      </c>
      <c r="F36" s="62">
        <v>0</v>
      </c>
      <c r="G36" s="62">
        <v>73445179.120000005</v>
      </c>
      <c r="H36" s="62">
        <v>4071457.2327999999</v>
      </c>
      <c r="I36" s="62">
        <v>4395317.8831000002</v>
      </c>
      <c r="J36" s="62">
        <v>0</v>
      </c>
      <c r="K36" s="62">
        <f t="shared" si="8"/>
        <v>4395317.8831000002</v>
      </c>
      <c r="L36" s="62">
        <v>108714459.3917</v>
      </c>
      <c r="M36" s="67">
        <f t="shared" si="3"/>
        <v>263691830.61160001</v>
      </c>
      <c r="N36" s="66"/>
      <c r="O36" s="170"/>
      <c r="P36" s="68">
        <v>10</v>
      </c>
      <c r="Q36" s="170"/>
      <c r="R36" s="62" t="s">
        <v>188</v>
      </c>
      <c r="S36" s="62">
        <v>93316118.908399999</v>
      </c>
      <c r="T36" s="62">
        <v>0</v>
      </c>
      <c r="U36" s="62">
        <v>93801135.351400003</v>
      </c>
      <c r="V36" s="62">
        <v>4942974.8490000004</v>
      </c>
      <c r="W36" s="62">
        <v>5613517.6277999999</v>
      </c>
      <c r="X36" s="62">
        <v>0</v>
      </c>
      <c r="Y36" s="62">
        <f t="shared" si="9"/>
        <v>5613517.6277999999</v>
      </c>
      <c r="Z36" s="62">
        <v>133757368.5864</v>
      </c>
      <c r="AA36" s="67">
        <f t="shared" si="5"/>
        <v>331431115.32300001</v>
      </c>
    </row>
    <row r="37" spans="1:27" ht="24.9" customHeight="1">
      <c r="A37" s="175"/>
      <c r="B37" s="170"/>
      <c r="C37" s="58">
        <v>13</v>
      </c>
      <c r="D37" s="62" t="s">
        <v>189</v>
      </c>
      <c r="E37" s="62">
        <v>84720921.810699999</v>
      </c>
      <c r="F37" s="62">
        <v>0</v>
      </c>
      <c r="G37" s="62">
        <v>85161264.171800002</v>
      </c>
      <c r="H37" s="62">
        <v>4447225.3676000005</v>
      </c>
      <c r="I37" s="62">
        <v>5096465.5795</v>
      </c>
      <c r="J37" s="62">
        <v>0</v>
      </c>
      <c r="K37" s="62">
        <f t="shared" si="8"/>
        <v>5096465.5795</v>
      </c>
      <c r="L37" s="62">
        <v>119267964.9149</v>
      </c>
      <c r="M37" s="67">
        <f t="shared" si="3"/>
        <v>298693841.84450001</v>
      </c>
      <c r="N37" s="66"/>
      <c r="O37" s="170"/>
      <c r="P37" s="68">
        <v>11</v>
      </c>
      <c r="Q37" s="170"/>
      <c r="R37" s="62" t="s">
        <v>190</v>
      </c>
      <c r="S37" s="62">
        <v>77015389.265000001</v>
      </c>
      <c r="T37" s="62">
        <v>0</v>
      </c>
      <c r="U37" s="62">
        <v>77415681.632200003</v>
      </c>
      <c r="V37" s="62">
        <v>4049160.5745999999</v>
      </c>
      <c r="W37" s="62">
        <v>4632932.1268999996</v>
      </c>
      <c r="X37" s="62">
        <v>0</v>
      </c>
      <c r="Y37" s="62">
        <f t="shared" si="9"/>
        <v>4632932.1268999996</v>
      </c>
      <c r="Z37" s="62">
        <v>108654458.016</v>
      </c>
      <c r="AA37" s="67">
        <f t="shared" si="5"/>
        <v>271767621.61469996</v>
      </c>
    </row>
    <row r="38" spans="1:27" ht="24.9" customHeight="1">
      <c r="A38" s="175"/>
      <c r="B38" s="170"/>
      <c r="C38" s="58">
        <v>14</v>
      </c>
      <c r="D38" s="62" t="s">
        <v>191</v>
      </c>
      <c r="E38" s="62">
        <v>82131916.2456</v>
      </c>
      <c r="F38" s="62">
        <v>0</v>
      </c>
      <c r="G38" s="62">
        <v>82558802.086199999</v>
      </c>
      <c r="H38" s="62">
        <v>4466706.7856000001</v>
      </c>
      <c r="I38" s="62">
        <v>4940721.55</v>
      </c>
      <c r="J38" s="62">
        <v>0</v>
      </c>
      <c r="K38" s="62">
        <f t="shared" si="8"/>
        <v>4940721.55</v>
      </c>
      <c r="L38" s="62">
        <v>119815103.5202</v>
      </c>
      <c r="M38" s="67">
        <f t="shared" si="3"/>
        <v>293913250.18760002</v>
      </c>
      <c r="N38" s="66"/>
      <c r="O38" s="170"/>
      <c r="P38" s="68">
        <v>12</v>
      </c>
      <c r="Q38" s="170"/>
      <c r="R38" s="62" t="s">
        <v>192</v>
      </c>
      <c r="S38" s="62">
        <v>85538831.410300002</v>
      </c>
      <c r="T38" s="62">
        <v>0</v>
      </c>
      <c r="U38" s="62">
        <v>85983424.908399999</v>
      </c>
      <c r="V38" s="62">
        <v>4494265.7030999996</v>
      </c>
      <c r="W38" s="62">
        <v>5145667.6896000002</v>
      </c>
      <c r="X38" s="62">
        <v>0</v>
      </c>
      <c r="Y38" s="62">
        <f t="shared" si="9"/>
        <v>5145667.6896000002</v>
      </c>
      <c r="Z38" s="62">
        <v>121155303.60969999</v>
      </c>
      <c r="AA38" s="67">
        <f t="shared" si="5"/>
        <v>302317493.3211</v>
      </c>
    </row>
    <row r="39" spans="1:27" ht="24.9" customHeight="1">
      <c r="A39" s="175"/>
      <c r="B39" s="170"/>
      <c r="C39" s="58">
        <v>15</v>
      </c>
      <c r="D39" s="62" t="s">
        <v>193</v>
      </c>
      <c r="E39" s="62">
        <v>78373609.786699995</v>
      </c>
      <c r="F39" s="62">
        <v>0</v>
      </c>
      <c r="G39" s="62">
        <v>78780961.591299996</v>
      </c>
      <c r="H39" s="62">
        <v>4428783.9146999996</v>
      </c>
      <c r="I39" s="62">
        <v>4714637.1413000003</v>
      </c>
      <c r="J39" s="62">
        <v>0</v>
      </c>
      <c r="K39" s="62">
        <f t="shared" si="8"/>
        <v>4714637.1413000003</v>
      </c>
      <c r="L39" s="62">
        <v>118750033.8928</v>
      </c>
      <c r="M39" s="67">
        <f t="shared" si="3"/>
        <v>285048026.32679999</v>
      </c>
      <c r="N39" s="66"/>
      <c r="O39" s="170"/>
      <c r="P39" s="68">
        <v>13</v>
      </c>
      <c r="Q39" s="170"/>
      <c r="R39" s="62" t="s">
        <v>194</v>
      </c>
      <c r="S39" s="62">
        <v>93217934.305000007</v>
      </c>
      <c r="T39" s="62">
        <v>0</v>
      </c>
      <c r="U39" s="62">
        <v>93702440.427100003</v>
      </c>
      <c r="V39" s="62">
        <v>4730624.7024999997</v>
      </c>
      <c r="W39" s="62">
        <v>5607611.2418999998</v>
      </c>
      <c r="X39" s="62">
        <v>0</v>
      </c>
      <c r="Y39" s="62">
        <f t="shared" si="9"/>
        <v>5607611.2418999998</v>
      </c>
      <c r="Z39" s="62">
        <v>127793482.252</v>
      </c>
      <c r="AA39" s="67">
        <f t="shared" si="5"/>
        <v>325052092.9285</v>
      </c>
    </row>
    <row r="40" spans="1:27" ht="24.9" customHeight="1">
      <c r="A40" s="175"/>
      <c r="B40" s="170"/>
      <c r="C40" s="58">
        <v>16</v>
      </c>
      <c r="D40" s="62" t="s">
        <v>195</v>
      </c>
      <c r="E40" s="62">
        <v>73014812.418799996</v>
      </c>
      <c r="F40" s="62">
        <v>0</v>
      </c>
      <c r="G40" s="62">
        <v>73394311.534500003</v>
      </c>
      <c r="H40" s="62">
        <v>4230338.8208999997</v>
      </c>
      <c r="I40" s="62">
        <v>4392273.7186000003</v>
      </c>
      <c r="J40" s="62">
        <v>0</v>
      </c>
      <c r="K40" s="62">
        <f t="shared" si="8"/>
        <v>4392273.7186000003</v>
      </c>
      <c r="L40" s="62">
        <v>113176673.08840001</v>
      </c>
      <c r="M40" s="67">
        <f t="shared" si="3"/>
        <v>268208409.5812</v>
      </c>
      <c r="N40" s="66"/>
      <c r="O40" s="170"/>
      <c r="P40" s="68">
        <v>14</v>
      </c>
      <c r="Q40" s="170"/>
      <c r="R40" s="62" t="s">
        <v>196</v>
      </c>
      <c r="S40" s="62">
        <v>92999971.545000002</v>
      </c>
      <c r="T40" s="62">
        <v>0</v>
      </c>
      <c r="U40" s="62">
        <v>93483344.791800007</v>
      </c>
      <c r="V40" s="62">
        <v>4995421.3726000004</v>
      </c>
      <c r="W40" s="62">
        <v>5594499.4901000001</v>
      </c>
      <c r="X40" s="62">
        <v>0</v>
      </c>
      <c r="Y40" s="62">
        <f t="shared" si="9"/>
        <v>5594499.4901000001</v>
      </c>
      <c r="Z40" s="62">
        <v>135230337.22009999</v>
      </c>
      <c r="AA40" s="67">
        <f t="shared" si="5"/>
        <v>332303574.41960001</v>
      </c>
    </row>
    <row r="41" spans="1:27" ht="24.9" customHeight="1">
      <c r="A41" s="175"/>
      <c r="B41" s="170"/>
      <c r="C41" s="58">
        <v>17</v>
      </c>
      <c r="D41" s="62" t="s">
        <v>197</v>
      </c>
      <c r="E41" s="62">
        <v>69390139.151700005</v>
      </c>
      <c r="F41" s="62">
        <v>0</v>
      </c>
      <c r="G41" s="62">
        <v>69750798.798299998</v>
      </c>
      <c r="H41" s="62">
        <v>3887741.9917000001</v>
      </c>
      <c r="I41" s="62">
        <v>4174228.1384999999</v>
      </c>
      <c r="J41" s="62">
        <v>0</v>
      </c>
      <c r="K41" s="62">
        <f t="shared" si="8"/>
        <v>4174228.1384999999</v>
      </c>
      <c r="L41" s="62">
        <v>103554788.75229999</v>
      </c>
      <c r="M41" s="67">
        <f t="shared" si="3"/>
        <v>250757696.83249998</v>
      </c>
      <c r="N41" s="66"/>
      <c r="O41" s="170"/>
      <c r="P41" s="68">
        <v>15</v>
      </c>
      <c r="Q41" s="170"/>
      <c r="R41" s="62" t="s">
        <v>198</v>
      </c>
      <c r="S41" s="62">
        <v>81212726.627700001</v>
      </c>
      <c r="T41" s="62">
        <v>0</v>
      </c>
      <c r="U41" s="62">
        <v>81634834.921900004</v>
      </c>
      <c r="V41" s="62">
        <v>4495000.8509</v>
      </c>
      <c r="W41" s="62">
        <v>4885426.8465</v>
      </c>
      <c r="X41" s="62">
        <v>0</v>
      </c>
      <c r="Y41" s="62">
        <f t="shared" si="9"/>
        <v>4885426.8465</v>
      </c>
      <c r="Z41" s="62">
        <v>121175950.3495</v>
      </c>
      <c r="AA41" s="67">
        <f t="shared" si="5"/>
        <v>293403939.59650004</v>
      </c>
    </row>
    <row r="42" spans="1:27" ht="24.9" customHeight="1">
      <c r="A42" s="175"/>
      <c r="B42" s="170"/>
      <c r="C42" s="58">
        <v>18</v>
      </c>
      <c r="D42" s="62" t="s">
        <v>199</v>
      </c>
      <c r="E42" s="62">
        <v>78607604.181600004</v>
      </c>
      <c r="F42" s="62">
        <v>0</v>
      </c>
      <c r="G42" s="62">
        <v>79016172.186800003</v>
      </c>
      <c r="H42" s="62">
        <v>4410826.5837000003</v>
      </c>
      <c r="I42" s="62">
        <v>4728713.2910000002</v>
      </c>
      <c r="J42" s="62">
        <v>0</v>
      </c>
      <c r="K42" s="62">
        <f t="shared" si="8"/>
        <v>4728713.2910000002</v>
      </c>
      <c r="L42" s="62">
        <v>118245699.5042</v>
      </c>
      <c r="M42" s="67">
        <f t="shared" si="3"/>
        <v>285009015.74730003</v>
      </c>
      <c r="N42" s="66"/>
      <c r="O42" s="170"/>
      <c r="P42" s="68">
        <v>16</v>
      </c>
      <c r="Q42" s="170"/>
      <c r="R42" s="62" t="s">
        <v>200</v>
      </c>
      <c r="S42" s="62">
        <v>91492252.041099995</v>
      </c>
      <c r="T42" s="62">
        <v>0</v>
      </c>
      <c r="U42" s="62">
        <v>91967788.820299998</v>
      </c>
      <c r="V42" s="62">
        <v>4494956.0247999998</v>
      </c>
      <c r="W42" s="62">
        <v>5503801.2258000001</v>
      </c>
      <c r="X42" s="62">
        <v>0</v>
      </c>
      <c r="Y42" s="62">
        <f t="shared" si="9"/>
        <v>5503801.2258000001</v>
      </c>
      <c r="Z42" s="62">
        <v>121174691.40189999</v>
      </c>
      <c r="AA42" s="67">
        <f t="shared" si="5"/>
        <v>314633489.51390004</v>
      </c>
    </row>
    <row r="43" spans="1:27" ht="24.9" customHeight="1">
      <c r="A43" s="175"/>
      <c r="B43" s="170"/>
      <c r="C43" s="58">
        <v>19</v>
      </c>
      <c r="D43" s="62" t="s">
        <v>201</v>
      </c>
      <c r="E43" s="62">
        <v>98944799.051899999</v>
      </c>
      <c r="F43" s="62">
        <v>0</v>
      </c>
      <c r="G43" s="62">
        <v>99459070.916600004</v>
      </c>
      <c r="H43" s="62">
        <v>4801961.1015999997</v>
      </c>
      <c r="I43" s="62">
        <v>5952116.0991000002</v>
      </c>
      <c r="J43" s="62">
        <v>0</v>
      </c>
      <c r="K43" s="62">
        <f t="shared" si="8"/>
        <v>5952116.0991000002</v>
      </c>
      <c r="L43" s="62">
        <v>129230772.2476</v>
      </c>
      <c r="M43" s="67">
        <f t="shared" si="3"/>
        <v>338388719.41680002</v>
      </c>
      <c r="N43" s="66"/>
      <c r="O43" s="170"/>
      <c r="P43" s="68">
        <v>17</v>
      </c>
      <c r="Q43" s="170"/>
      <c r="R43" s="62" t="s">
        <v>202</v>
      </c>
      <c r="S43" s="62">
        <v>94446187.052399993</v>
      </c>
      <c r="T43" s="62">
        <v>0</v>
      </c>
      <c r="U43" s="62">
        <v>94937077.096100003</v>
      </c>
      <c r="V43" s="62">
        <v>4792027.4786</v>
      </c>
      <c r="W43" s="62">
        <v>5681497.9244999997</v>
      </c>
      <c r="X43" s="62">
        <v>0</v>
      </c>
      <c r="Y43" s="62">
        <f t="shared" si="9"/>
        <v>5681497.9244999997</v>
      </c>
      <c r="Z43" s="62">
        <v>129517988.60609999</v>
      </c>
      <c r="AA43" s="67">
        <f t="shared" si="5"/>
        <v>329374778.15769994</v>
      </c>
    </row>
    <row r="44" spans="1:27" ht="24.9" customHeight="1">
      <c r="A44" s="175"/>
      <c r="B44" s="170"/>
      <c r="C44" s="58">
        <v>20</v>
      </c>
      <c r="D44" s="62" t="s">
        <v>203</v>
      </c>
      <c r="E44" s="62">
        <v>84774010.274700001</v>
      </c>
      <c r="F44" s="62">
        <v>0</v>
      </c>
      <c r="G44" s="62">
        <v>85214628.566400006</v>
      </c>
      <c r="H44" s="62">
        <v>3540940.4753</v>
      </c>
      <c r="I44" s="62">
        <v>5099659.1651999997</v>
      </c>
      <c r="J44" s="62">
        <v>0</v>
      </c>
      <c r="K44" s="62">
        <f t="shared" si="8"/>
        <v>5099659.1651999997</v>
      </c>
      <c r="L44" s="62">
        <v>93814815.136000007</v>
      </c>
      <c r="M44" s="67">
        <f t="shared" si="3"/>
        <v>272444053.61760002</v>
      </c>
      <c r="N44" s="66"/>
      <c r="O44" s="170"/>
      <c r="P44" s="68">
        <v>18</v>
      </c>
      <c r="Q44" s="170"/>
      <c r="R44" s="62" t="s">
        <v>204</v>
      </c>
      <c r="S44" s="62">
        <v>90410967.494100004</v>
      </c>
      <c r="T44" s="62">
        <v>0</v>
      </c>
      <c r="U44" s="62">
        <v>90880884.228400007</v>
      </c>
      <c r="V44" s="62">
        <v>4626323.3597999997</v>
      </c>
      <c r="W44" s="62">
        <v>5438755.5515999999</v>
      </c>
      <c r="X44" s="62">
        <v>0</v>
      </c>
      <c r="Y44" s="62">
        <f t="shared" si="9"/>
        <v>5438755.5515999999</v>
      </c>
      <c r="Z44" s="62">
        <v>124864163.0923</v>
      </c>
      <c r="AA44" s="67">
        <f t="shared" si="5"/>
        <v>316221093.72620004</v>
      </c>
    </row>
    <row r="45" spans="1:27" ht="24.9" customHeight="1">
      <c r="A45" s="175"/>
      <c r="B45" s="170"/>
      <c r="C45" s="64">
        <v>21</v>
      </c>
      <c r="D45" s="62" t="s">
        <v>205</v>
      </c>
      <c r="E45" s="62">
        <v>82152411.804199994</v>
      </c>
      <c r="F45" s="62">
        <v>0</v>
      </c>
      <c r="G45" s="62">
        <v>82579404.171700001</v>
      </c>
      <c r="H45" s="62">
        <v>4819084.6673999997</v>
      </c>
      <c r="I45" s="62">
        <v>4941954.4792999998</v>
      </c>
      <c r="J45" s="62">
        <v>0</v>
      </c>
      <c r="K45" s="62">
        <f t="shared" si="8"/>
        <v>4941954.4792999998</v>
      </c>
      <c r="L45" s="62">
        <v>129711690.21170001</v>
      </c>
      <c r="M45" s="67">
        <f t="shared" si="3"/>
        <v>304204545.33429998</v>
      </c>
      <c r="N45" s="66"/>
      <c r="O45" s="170"/>
      <c r="P45" s="68">
        <v>19</v>
      </c>
      <c r="Q45" s="170"/>
      <c r="R45" s="62" t="s">
        <v>206</v>
      </c>
      <c r="S45" s="62">
        <v>99145938.127399996</v>
      </c>
      <c r="T45" s="62">
        <v>0</v>
      </c>
      <c r="U45" s="62">
        <v>99661255.425099999</v>
      </c>
      <c r="V45" s="62">
        <v>5176231.8832</v>
      </c>
      <c r="W45" s="62">
        <v>5964215.8065999998</v>
      </c>
      <c r="X45" s="62">
        <v>0</v>
      </c>
      <c r="Y45" s="62">
        <f t="shared" si="9"/>
        <v>5964215.8065999998</v>
      </c>
      <c r="Z45" s="62">
        <v>140308428.0582</v>
      </c>
      <c r="AA45" s="67">
        <f t="shared" si="5"/>
        <v>350256069.30050004</v>
      </c>
    </row>
    <row r="46" spans="1:27" ht="24.9" customHeight="1">
      <c r="A46" s="58"/>
      <c r="B46" s="187" t="s">
        <v>207</v>
      </c>
      <c r="C46" s="187"/>
      <c r="D46" s="63"/>
      <c r="E46" s="63">
        <f>SUM(E25:E45)</f>
        <v>1738520568.9129</v>
      </c>
      <c r="F46" s="63">
        <f t="shared" ref="F46:M46" si="10">SUM(F25:F45)</f>
        <v>0</v>
      </c>
      <c r="G46" s="63">
        <f t="shared" si="10"/>
        <v>1747556639.7659001</v>
      </c>
      <c r="H46" s="63">
        <f t="shared" si="10"/>
        <v>92964916.634299979</v>
      </c>
      <c r="I46" s="63">
        <f t="shared" si="10"/>
        <v>104582316.26030001</v>
      </c>
      <c r="J46" s="63">
        <f t="shared" si="10"/>
        <v>0</v>
      </c>
      <c r="K46" s="63">
        <f t="shared" si="10"/>
        <v>104582316.26030001</v>
      </c>
      <c r="L46" s="63">
        <f t="shared" si="10"/>
        <v>2492640068.2196002</v>
      </c>
      <c r="M46" s="63">
        <f t="shared" si="10"/>
        <v>6176264509.7930012</v>
      </c>
      <c r="N46" s="66"/>
      <c r="O46" s="170"/>
      <c r="P46" s="68">
        <v>20</v>
      </c>
      <c r="Q46" s="170"/>
      <c r="R46" s="62" t="s">
        <v>208</v>
      </c>
      <c r="S46" s="62">
        <v>78952140.525099993</v>
      </c>
      <c r="T46" s="62">
        <v>0</v>
      </c>
      <c r="U46" s="62">
        <v>79362499.279899999</v>
      </c>
      <c r="V46" s="62">
        <v>4330767.0278000003</v>
      </c>
      <c r="W46" s="62">
        <v>4749439.1941999998</v>
      </c>
      <c r="X46" s="62">
        <v>0</v>
      </c>
      <c r="Y46" s="62">
        <f t="shared" si="9"/>
        <v>4749439.1941999998</v>
      </c>
      <c r="Z46" s="62">
        <v>116563418.3154</v>
      </c>
      <c r="AA46" s="67">
        <f t="shared" si="5"/>
        <v>283958264.34240001</v>
      </c>
    </row>
    <row r="47" spans="1:27" ht="24.9" customHeight="1">
      <c r="A47" s="175">
        <v>3</v>
      </c>
      <c r="B47" s="169" t="s">
        <v>209</v>
      </c>
      <c r="C47" s="65">
        <v>1</v>
      </c>
      <c r="D47" s="62" t="s">
        <v>210</v>
      </c>
      <c r="E47" s="62">
        <v>78885736.364700004</v>
      </c>
      <c r="F47" s="62">
        <v>0</v>
      </c>
      <c r="G47" s="62">
        <v>79295749.979599997</v>
      </c>
      <c r="H47" s="62">
        <v>4283836.0729</v>
      </c>
      <c r="I47" s="62">
        <v>4745444.5903000003</v>
      </c>
      <c r="J47" s="62">
        <f>I47/2</f>
        <v>2372722.2951500001</v>
      </c>
      <c r="K47" s="62">
        <f t="shared" si="8"/>
        <v>2372722.2951500001</v>
      </c>
      <c r="L47" s="62">
        <v>117212142.9464</v>
      </c>
      <c r="M47" s="67">
        <f t="shared" si="3"/>
        <v>282050187.65875</v>
      </c>
      <c r="N47" s="66"/>
      <c r="O47" s="170"/>
      <c r="P47" s="68">
        <v>21</v>
      </c>
      <c r="Q47" s="170"/>
      <c r="R47" s="62" t="s">
        <v>105</v>
      </c>
      <c r="S47" s="62">
        <v>108737963.5994</v>
      </c>
      <c r="T47" s="62">
        <v>0</v>
      </c>
      <c r="U47" s="62">
        <v>109303136.05760001</v>
      </c>
      <c r="V47" s="62">
        <v>5828182.5143999998</v>
      </c>
      <c r="W47" s="62">
        <v>6541232.9896999998</v>
      </c>
      <c r="X47" s="62">
        <v>0</v>
      </c>
      <c r="Y47" s="62">
        <f t="shared" si="9"/>
        <v>6541232.9896999998</v>
      </c>
      <c r="Z47" s="62">
        <v>158618561.22729999</v>
      </c>
      <c r="AA47" s="67">
        <f t="shared" si="5"/>
        <v>389029076.38839996</v>
      </c>
    </row>
    <row r="48" spans="1:27" ht="24.9" customHeight="1">
      <c r="A48" s="175"/>
      <c r="B48" s="170"/>
      <c r="C48" s="58">
        <v>2</v>
      </c>
      <c r="D48" s="62" t="s">
        <v>211</v>
      </c>
      <c r="E48" s="62">
        <v>61593863.011399999</v>
      </c>
      <c r="F48" s="62">
        <v>0</v>
      </c>
      <c r="G48" s="62">
        <v>61914001.0185</v>
      </c>
      <c r="H48" s="62">
        <v>3579645.1181000001</v>
      </c>
      <c r="I48" s="62">
        <v>3705235.9208999998</v>
      </c>
      <c r="J48" s="62">
        <f t="shared" ref="J48:J77" si="11">I48/2</f>
        <v>1852617.9604499999</v>
      </c>
      <c r="K48" s="62">
        <f t="shared" si="8"/>
        <v>1852617.9604499999</v>
      </c>
      <c r="L48" s="62">
        <v>97434832.302499995</v>
      </c>
      <c r="M48" s="67">
        <f t="shared" si="3"/>
        <v>226374959.41095001</v>
      </c>
      <c r="N48" s="66"/>
      <c r="O48" s="170"/>
      <c r="P48" s="68">
        <v>22</v>
      </c>
      <c r="Q48" s="170"/>
      <c r="R48" s="62" t="s">
        <v>212</v>
      </c>
      <c r="S48" s="62">
        <v>76512704.967399999</v>
      </c>
      <c r="T48" s="62">
        <v>0</v>
      </c>
      <c r="U48" s="62">
        <v>76910384.601300001</v>
      </c>
      <c r="V48" s="62">
        <v>4027267.5129999998</v>
      </c>
      <c r="W48" s="62">
        <v>4602692.6869999999</v>
      </c>
      <c r="X48" s="62">
        <v>0</v>
      </c>
      <c r="Y48" s="62">
        <f t="shared" si="9"/>
        <v>4602692.6869999999</v>
      </c>
      <c r="Z48" s="62">
        <v>108039588.0325</v>
      </c>
      <c r="AA48" s="67">
        <f t="shared" si="5"/>
        <v>270092637.80120003</v>
      </c>
    </row>
    <row r="49" spans="1:27" ht="24.9" customHeight="1">
      <c r="A49" s="175"/>
      <c r="B49" s="170"/>
      <c r="C49" s="58">
        <v>3</v>
      </c>
      <c r="D49" s="62" t="s">
        <v>213</v>
      </c>
      <c r="E49" s="62">
        <v>81321348.494900003</v>
      </c>
      <c r="F49" s="62">
        <v>0</v>
      </c>
      <c r="G49" s="62">
        <v>81744021.358199999</v>
      </c>
      <c r="H49" s="62">
        <v>4583875.0137</v>
      </c>
      <c r="I49" s="62">
        <v>4891961.0954999998</v>
      </c>
      <c r="J49" s="62">
        <f t="shared" si="11"/>
        <v>2445980.5477499999</v>
      </c>
      <c r="K49" s="62">
        <f t="shared" si="8"/>
        <v>2445980.5477499999</v>
      </c>
      <c r="L49" s="62">
        <v>125638782.47840001</v>
      </c>
      <c r="M49" s="67">
        <f t="shared" si="3"/>
        <v>295734007.89295</v>
      </c>
      <c r="N49" s="66"/>
      <c r="O49" s="170"/>
      <c r="P49" s="68">
        <v>23</v>
      </c>
      <c r="Q49" s="170"/>
      <c r="R49" s="62" t="s">
        <v>214</v>
      </c>
      <c r="S49" s="62">
        <v>72284223.600400001</v>
      </c>
      <c r="T49" s="62">
        <v>0</v>
      </c>
      <c r="U49" s="62">
        <v>72659925.434400007</v>
      </c>
      <c r="V49" s="62">
        <v>3863078.5159999998</v>
      </c>
      <c r="W49" s="62">
        <v>4348324.4709999999</v>
      </c>
      <c r="X49" s="62">
        <v>0</v>
      </c>
      <c r="Y49" s="62">
        <f t="shared" si="9"/>
        <v>4348324.4709999999</v>
      </c>
      <c r="Z49" s="62">
        <v>103428314.94589999</v>
      </c>
      <c r="AA49" s="67">
        <f t="shared" si="5"/>
        <v>256583866.96769997</v>
      </c>
    </row>
    <row r="50" spans="1:27" ht="24.9" customHeight="1">
      <c r="A50" s="175"/>
      <c r="B50" s="170"/>
      <c r="C50" s="58">
        <v>4</v>
      </c>
      <c r="D50" s="62" t="s">
        <v>215</v>
      </c>
      <c r="E50" s="62">
        <v>62342050.359200001</v>
      </c>
      <c r="F50" s="62">
        <v>0</v>
      </c>
      <c r="G50" s="62">
        <v>62666077.1175</v>
      </c>
      <c r="H50" s="62">
        <v>3705624.3572999998</v>
      </c>
      <c r="I50" s="62">
        <v>3750243.8243</v>
      </c>
      <c r="J50" s="62">
        <f t="shared" si="11"/>
        <v>1875121.91215</v>
      </c>
      <c r="K50" s="62">
        <f t="shared" si="8"/>
        <v>1875121.91215</v>
      </c>
      <c r="L50" s="62">
        <v>100972978.4974</v>
      </c>
      <c r="M50" s="67">
        <f t="shared" si="3"/>
        <v>231561852.24355</v>
      </c>
      <c r="N50" s="66"/>
      <c r="O50" s="170"/>
      <c r="P50" s="68">
        <v>24</v>
      </c>
      <c r="Q50" s="170"/>
      <c r="R50" s="62" t="s">
        <v>216</v>
      </c>
      <c r="S50" s="62">
        <v>87932674.549999997</v>
      </c>
      <c r="T50" s="62">
        <v>0</v>
      </c>
      <c r="U50" s="62">
        <v>88389710.199599996</v>
      </c>
      <c r="V50" s="62">
        <v>4776732.8172000004</v>
      </c>
      <c r="W50" s="62">
        <v>5289671.5425000004</v>
      </c>
      <c r="X50" s="62">
        <v>0</v>
      </c>
      <c r="Y50" s="62">
        <f t="shared" si="9"/>
        <v>5289671.5425000004</v>
      </c>
      <c r="Z50" s="62">
        <v>129088435.70200001</v>
      </c>
      <c r="AA50" s="67">
        <f t="shared" si="5"/>
        <v>315477224.81129998</v>
      </c>
    </row>
    <row r="51" spans="1:27" ht="24.9" customHeight="1">
      <c r="A51" s="175"/>
      <c r="B51" s="170"/>
      <c r="C51" s="58">
        <v>5</v>
      </c>
      <c r="D51" s="62" t="s">
        <v>217</v>
      </c>
      <c r="E51" s="62">
        <v>83777478.789900005</v>
      </c>
      <c r="F51" s="62">
        <v>0</v>
      </c>
      <c r="G51" s="62">
        <v>84212917.546200007</v>
      </c>
      <c r="H51" s="62">
        <v>4764174.5069000004</v>
      </c>
      <c r="I51" s="62">
        <v>5039711.8901000004</v>
      </c>
      <c r="J51" s="62">
        <f t="shared" si="11"/>
        <v>2519855.9450500002</v>
      </c>
      <c r="K51" s="62">
        <f t="shared" si="8"/>
        <v>2519855.9450500002</v>
      </c>
      <c r="L51" s="62">
        <v>130702521.3145</v>
      </c>
      <c r="M51" s="67">
        <f t="shared" si="3"/>
        <v>305976948.10255003</v>
      </c>
      <c r="N51" s="66"/>
      <c r="O51" s="170"/>
      <c r="P51" s="68">
        <v>25</v>
      </c>
      <c r="Q51" s="170"/>
      <c r="R51" s="62" t="s">
        <v>218</v>
      </c>
      <c r="S51" s="62">
        <v>87503570.391200006</v>
      </c>
      <c r="T51" s="62">
        <v>0</v>
      </c>
      <c r="U51" s="62">
        <v>87958375.7447</v>
      </c>
      <c r="V51" s="62">
        <v>4613045.8723999998</v>
      </c>
      <c r="W51" s="62">
        <v>5263858.3839999996</v>
      </c>
      <c r="X51" s="62">
        <v>0</v>
      </c>
      <c r="Y51" s="62">
        <f t="shared" si="9"/>
        <v>5263858.3839999996</v>
      </c>
      <c r="Z51" s="62">
        <v>124491262.82799999</v>
      </c>
      <c r="AA51" s="67">
        <f t="shared" si="5"/>
        <v>309830113.22030002</v>
      </c>
    </row>
    <row r="52" spans="1:27" ht="24.9" customHeight="1">
      <c r="A52" s="175"/>
      <c r="B52" s="170"/>
      <c r="C52" s="58">
        <v>6</v>
      </c>
      <c r="D52" s="62" t="s">
        <v>219</v>
      </c>
      <c r="E52" s="62">
        <v>73021510.044599995</v>
      </c>
      <c r="F52" s="62">
        <v>0</v>
      </c>
      <c r="G52" s="62">
        <v>73401043.971599996</v>
      </c>
      <c r="H52" s="62">
        <v>3981959.2625000002</v>
      </c>
      <c r="I52" s="62">
        <v>4392676.6204000004</v>
      </c>
      <c r="J52" s="62">
        <f t="shared" si="11"/>
        <v>2196338.3102000002</v>
      </c>
      <c r="K52" s="62">
        <f t="shared" si="8"/>
        <v>2196338.3102000002</v>
      </c>
      <c r="L52" s="62">
        <v>108733886.5649</v>
      </c>
      <c r="M52" s="67">
        <f t="shared" si="3"/>
        <v>261334738.15380001</v>
      </c>
      <c r="N52" s="66"/>
      <c r="O52" s="170"/>
      <c r="P52" s="68">
        <v>26</v>
      </c>
      <c r="Q52" s="170"/>
      <c r="R52" s="62" t="s">
        <v>220</v>
      </c>
      <c r="S52" s="62">
        <v>83003424.881899998</v>
      </c>
      <c r="T52" s="62">
        <v>0</v>
      </c>
      <c r="U52" s="62">
        <v>83434840.444000006</v>
      </c>
      <c r="V52" s="62">
        <v>4559666.9661999997</v>
      </c>
      <c r="W52" s="62">
        <v>4993147.9598000003</v>
      </c>
      <c r="X52" s="62">
        <v>0</v>
      </c>
      <c r="Y52" s="62">
        <f t="shared" si="9"/>
        <v>4993147.9598000003</v>
      </c>
      <c r="Z52" s="62">
        <v>122992108.0853</v>
      </c>
      <c r="AA52" s="67">
        <f t="shared" si="5"/>
        <v>298983188.33720005</v>
      </c>
    </row>
    <row r="53" spans="1:27" ht="24.9" customHeight="1">
      <c r="A53" s="175"/>
      <c r="B53" s="170"/>
      <c r="C53" s="58">
        <v>7</v>
      </c>
      <c r="D53" s="62" t="s">
        <v>221</v>
      </c>
      <c r="E53" s="62">
        <v>82819110.178900003</v>
      </c>
      <c r="F53" s="62">
        <v>0</v>
      </c>
      <c r="G53" s="62">
        <v>83249567.753600001</v>
      </c>
      <c r="H53" s="62">
        <v>4554531.8562000003</v>
      </c>
      <c r="I53" s="62">
        <v>4982060.3380000005</v>
      </c>
      <c r="J53" s="62">
        <f t="shared" si="11"/>
        <v>2491030.1690000002</v>
      </c>
      <c r="K53" s="62">
        <f t="shared" si="8"/>
        <v>2491030.1690000002</v>
      </c>
      <c r="L53" s="62">
        <v>124814675.4121</v>
      </c>
      <c r="M53" s="67">
        <f t="shared" si="3"/>
        <v>297928915.36980003</v>
      </c>
      <c r="N53" s="66"/>
      <c r="O53" s="170"/>
      <c r="P53" s="68">
        <v>27</v>
      </c>
      <c r="Q53" s="170"/>
      <c r="R53" s="62" t="s">
        <v>222</v>
      </c>
      <c r="S53" s="62">
        <v>84746685.484300002</v>
      </c>
      <c r="T53" s="62">
        <v>0</v>
      </c>
      <c r="U53" s="62">
        <v>85187161.753700003</v>
      </c>
      <c r="V53" s="62">
        <v>4525312.2520000003</v>
      </c>
      <c r="W53" s="62">
        <v>5098015.4171000002</v>
      </c>
      <c r="X53" s="62">
        <v>0</v>
      </c>
      <c r="Y53" s="62">
        <f t="shared" si="9"/>
        <v>5098015.4171000002</v>
      </c>
      <c r="Z53" s="62">
        <v>122027250.6829</v>
      </c>
      <c r="AA53" s="67">
        <f t="shared" si="5"/>
        <v>301584425.59000003</v>
      </c>
    </row>
    <row r="54" spans="1:27" ht="24.9" customHeight="1">
      <c r="A54" s="175"/>
      <c r="B54" s="170"/>
      <c r="C54" s="58">
        <v>8</v>
      </c>
      <c r="D54" s="62" t="s">
        <v>223</v>
      </c>
      <c r="E54" s="62">
        <v>66358734.040100001</v>
      </c>
      <c r="F54" s="62">
        <v>0</v>
      </c>
      <c r="G54" s="62">
        <v>66703637.766400002</v>
      </c>
      <c r="H54" s="62">
        <v>3712662.0532</v>
      </c>
      <c r="I54" s="62">
        <v>3991871.1542000002</v>
      </c>
      <c r="J54" s="62">
        <f t="shared" si="11"/>
        <v>1995935.5771000001</v>
      </c>
      <c r="K54" s="62">
        <f t="shared" si="8"/>
        <v>1995935.5771000001</v>
      </c>
      <c r="L54" s="62">
        <v>101170633.26270001</v>
      </c>
      <c r="M54" s="67">
        <f t="shared" si="3"/>
        <v>239941602.69950002</v>
      </c>
      <c r="N54" s="66"/>
      <c r="O54" s="170"/>
      <c r="P54" s="68">
        <v>28</v>
      </c>
      <c r="Q54" s="170"/>
      <c r="R54" s="62" t="s">
        <v>224</v>
      </c>
      <c r="S54" s="62">
        <v>71383368.901899993</v>
      </c>
      <c r="T54" s="62">
        <v>0</v>
      </c>
      <c r="U54" s="62">
        <v>71754388.486399993</v>
      </c>
      <c r="V54" s="62">
        <v>4007041.9819</v>
      </c>
      <c r="W54" s="62">
        <v>4294132.7216999996</v>
      </c>
      <c r="X54" s="62">
        <v>0</v>
      </c>
      <c r="Y54" s="62">
        <f t="shared" si="9"/>
        <v>4294132.7216999996</v>
      </c>
      <c r="Z54" s="62">
        <v>107471550.8979</v>
      </c>
      <c r="AA54" s="67">
        <f t="shared" si="5"/>
        <v>258910482.98980004</v>
      </c>
    </row>
    <row r="55" spans="1:27" ht="24.9" customHeight="1">
      <c r="A55" s="175"/>
      <c r="B55" s="170"/>
      <c r="C55" s="58">
        <v>9</v>
      </c>
      <c r="D55" s="62" t="s">
        <v>225</v>
      </c>
      <c r="E55" s="62">
        <v>77011606.9146</v>
      </c>
      <c r="F55" s="62">
        <v>0</v>
      </c>
      <c r="G55" s="62">
        <v>77411879.622799993</v>
      </c>
      <c r="H55" s="62">
        <v>4266004.2549000001</v>
      </c>
      <c r="I55" s="62">
        <v>4632704.5960999997</v>
      </c>
      <c r="J55" s="62">
        <f t="shared" si="11"/>
        <v>2316352.2980499999</v>
      </c>
      <c r="K55" s="62">
        <f t="shared" si="8"/>
        <v>2316352.2980499999</v>
      </c>
      <c r="L55" s="62">
        <v>116711333.611</v>
      </c>
      <c r="M55" s="67">
        <f t="shared" si="3"/>
        <v>277717176.70134997</v>
      </c>
      <c r="N55" s="66"/>
      <c r="O55" s="170"/>
      <c r="P55" s="68">
        <v>29</v>
      </c>
      <c r="Q55" s="170"/>
      <c r="R55" s="62" t="s">
        <v>226</v>
      </c>
      <c r="S55" s="62">
        <v>85414717.136899993</v>
      </c>
      <c r="T55" s="62">
        <v>0</v>
      </c>
      <c r="U55" s="62">
        <v>85858665.543300003</v>
      </c>
      <c r="V55" s="62">
        <v>4512581.6427999996</v>
      </c>
      <c r="W55" s="62">
        <v>5138201.4803999998</v>
      </c>
      <c r="X55" s="62">
        <v>0</v>
      </c>
      <c r="Y55" s="62">
        <f t="shared" si="9"/>
        <v>5138201.4803999998</v>
      </c>
      <c r="Z55" s="62">
        <v>121669709.57870001</v>
      </c>
      <c r="AA55" s="67">
        <f t="shared" si="5"/>
        <v>302593875.38209999</v>
      </c>
    </row>
    <row r="56" spans="1:27" ht="24.9" customHeight="1">
      <c r="A56" s="175"/>
      <c r="B56" s="170"/>
      <c r="C56" s="58">
        <v>10</v>
      </c>
      <c r="D56" s="62" t="s">
        <v>227</v>
      </c>
      <c r="E56" s="62">
        <v>83785063.081499994</v>
      </c>
      <c r="F56" s="62">
        <v>0</v>
      </c>
      <c r="G56" s="62">
        <v>84220541.257599995</v>
      </c>
      <c r="H56" s="62">
        <v>4737027.8277000003</v>
      </c>
      <c r="I56" s="62">
        <v>5040168.1300999997</v>
      </c>
      <c r="J56" s="62">
        <f t="shared" si="11"/>
        <v>2520084.0650499999</v>
      </c>
      <c r="K56" s="62">
        <f t="shared" si="8"/>
        <v>2520084.0650499999</v>
      </c>
      <c r="L56" s="62">
        <v>129940102.67820001</v>
      </c>
      <c r="M56" s="67">
        <f t="shared" si="3"/>
        <v>305202818.91005003</v>
      </c>
      <c r="N56" s="66"/>
      <c r="O56" s="170"/>
      <c r="P56" s="68">
        <v>30</v>
      </c>
      <c r="Q56" s="170"/>
      <c r="R56" s="62" t="s">
        <v>228</v>
      </c>
      <c r="S56" s="62">
        <v>77049215.896300003</v>
      </c>
      <c r="T56" s="62">
        <v>0</v>
      </c>
      <c r="U56" s="62">
        <v>77449684.079699993</v>
      </c>
      <c r="V56" s="62">
        <v>4351476.6807000004</v>
      </c>
      <c r="W56" s="62">
        <v>4634966.9993000003</v>
      </c>
      <c r="X56" s="62">
        <v>0</v>
      </c>
      <c r="Y56" s="62">
        <f t="shared" si="9"/>
        <v>4634966.9993000003</v>
      </c>
      <c r="Z56" s="62">
        <v>117145052.0835</v>
      </c>
      <c r="AA56" s="67">
        <f t="shared" si="5"/>
        <v>280630395.73950005</v>
      </c>
    </row>
    <row r="57" spans="1:27" ht="24.9" customHeight="1">
      <c r="A57" s="175"/>
      <c r="B57" s="170"/>
      <c r="C57" s="58">
        <v>11</v>
      </c>
      <c r="D57" s="62" t="s">
        <v>229</v>
      </c>
      <c r="E57" s="62">
        <v>64483304.612499997</v>
      </c>
      <c r="F57" s="62">
        <v>0</v>
      </c>
      <c r="G57" s="62">
        <v>64818460.675499998</v>
      </c>
      <c r="H57" s="62">
        <v>3690777.9567999998</v>
      </c>
      <c r="I57" s="62">
        <v>3879052.9586999998</v>
      </c>
      <c r="J57" s="62">
        <f t="shared" si="11"/>
        <v>1939526.4793499999</v>
      </c>
      <c r="K57" s="62">
        <f t="shared" ref="K57:K77" si="12">I57-J57</f>
        <v>1939526.4793499999</v>
      </c>
      <c r="L57" s="62">
        <v>100556015.0688</v>
      </c>
      <c r="M57" s="67">
        <f t="shared" si="3"/>
        <v>235488084.79294997</v>
      </c>
      <c r="N57" s="66"/>
      <c r="O57" s="170"/>
      <c r="P57" s="68">
        <v>31</v>
      </c>
      <c r="Q57" s="170"/>
      <c r="R57" s="62" t="s">
        <v>230</v>
      </c>
      <c r="S57" s="62">
        <v>79829741.897499993</v>
      </c>
      <c r="T57" s="62">
        <v>0</v>
      </c>
      <c r="U57" s="62">
        <v>80244662.041099995</v>
      </c>
      <c r="V57" s="62">
        <v>4192846.1187</v>
      </c>
      <c r="W57" s="62">
        <v>4802232.1180999996</v>
      </c>
      <c r="X57" s="62">
        <v>0</v>
      </c>
      <c r="Y57" s="62">
        <f t="shared" si="9"/>
        <v>4802232.1180999996</v>
      </c>
      <c r="Z57" s="62">
        <v>112689888.4931</v>
      </c>
      <c r="AA57" s="67">
        <f t="shared" si="5"/>
        <v>281759370.66850001</v>
      </c>
    </row>
    <row r="58" spans="1:27" ht="24.9" customHeight="1">
      <c r="A58" s="175"/>
      <c r="B58" s="170"/>
      <c r="C58" s="58">
        <v>12</v>
      </c>
      <c r="D58" s="62" t="s">
        <v>231</v>
      </c>
      <c r="E58" s="62">
        <v>76272162.123199999</v>
      </c>
      <c r="F58" s="62">
        <v>0</v>
      </c>
      <c r="G58" s="62">
        <v>76668591.520400003</v>
      </c>
      <c r="H58" s="62">
        <v>4219412.0185000002</v>
      </c>
      <c r="I58" s="62">
        <v>4588222.6092999997</v>
      </c>
      <c r="J58" s="62">
        <f t="shared" si="11"/>
        <v>2294111.3046499998</v>
      </c>
      <c r="K58" s="62">
        <f t="shared" si="12"/>
        <v>2294111.3046499998</v>
      </c>
      <c r="L58" s="62">
        <v>115402783.5274</v>
      </c>
      <c r="M58" s="67">
        <f t="shared" si="3"/>
        <v>274857060.49414998</v>
      </c>
      <c r="N58" s="66"/>
      <c r="O58" s="170"/>
      <c r="P58" s="68">
        <v>32</v>
      </c>
      <c r="Q58" s="170"/>
      <c r="R58" s="62" t="s">
        <v>232</v>
      </c>
      <c r="S58" s="62">
        <v>85655674.273699999</v>
      </c>
      <c r="T58" s="62">
        <v>0</v>
      </c>
      <c r="U58" s="62">
        <v>86100875.069999993</v>
      </c>
      <c r="V58" s="62">
        <v>4620746.9944000002</v>
      </c>
      <c r="W58" s="62">
        <v>5152696.4802999999</v>
      </c>
      <c r="X58" s="62">
        <v>0</v>
      </c>
      <c r="Y58" s="62">
        <f t="shared" si="9"/>
        <v>5152696.4802999999</v>
      </c>
      <c r="Z58" s="62">
        <v>124707550.01710001</v>
      </c>
      <c r="AA58" s="67">
        <f t="shared" si="5"/>
        <v>306237542.8355</v>
      </c>
    </row>
    <row r="59" spans="1:27" ht="24.9" customHeight="1">
      <c r="A59" s="175"/>
      <c r="B59" s="170"/>
      <c r="C59" s="58">
        <v>13</v>
      </c>
      <c r="D59" s="62" t="s">
        <v>233</v>
      </c>
      <c r="E59" s="62">
        <v>76293666.534199998</v>
      </c>
      <c r="F59" s="62">
        <v>0</v>
      </c>
      <c r="G59" s="62">
        <v>76690207.701800004</v>
      </c>
      <c r="H59" s="62">
        <v>4220478.8794</v>
      </c>
      <c r="I59" s="62">
        <v>4589516.2270999998</v>
      </c>
      <c r="J59" s="62">
        <f t="shared" si="11"/>
        <v>2294758.1135499999</v>
      </c>
      <c r="K59" s="62">
        <f t="shared" si="12"/>
        <v>2294758.1135499999</v>
      </c>
      <c r="L59" s="62">
        <v>115432746.4791</v>
      </c>
      <c r="M59" s="67">
        <f t="shared" si="3"/>
        <v>274931857.70805001</v>
      </c>
      <c r="N59" s="66"/>
      <c r="O59" s="170"/>
      <c r="P59" s="68">
        <v>33</v>
      </c>
      <c r="Q59" s="170"/>
      <c r="R59" s="62" t="s">
        <v>234</v>
      </c>
      <c r="S59" s="62">
        <v>83016483.776600003</v>
      </c>
      <c r="T59" s="62">
        <v>0</v>
      </c>
      <c r="U59" s="62">
        <v>83447967.213</v>
      </c>
      <c r="V59" s="62">
        <v>4203936.0930000003</v>
      </c>
      <c r="W59" s="62">
        <v>4993933.5296999998</v>
      </c>
      <c r="X59" s="62">
        <v>0</v>
      </c>
      <c r="Y59" s="62">
        <f t="shared" ref="Y59:Y82" si="13">W59-X59</f>
        <v>4993933.5296999998</v>
      </c>
      <c r="Z59" s="62">
        <v>113001352.117</v>
      </c>
      <c r="AA59" s="67">
        <f t="shared" si="5"/>
        <v>288663672.72930002</v>
      </c>
    </row>
    <row r="60" spans="1:27" ht="24.9" customHeight="1">
      <c r="A60" s="175"/>
      <c r="B60" s="170"/>
      <c r="C60" s="58">
        <v>14</v>
      </c>
      <c r="D60" s="62" t="s">
        <v>235</v>
      </c>
      <c r="E60" s="62">
        <v>78685567.524700001</v>
      </c>
      <c r="F60" s="62">
        <v>0</v>
      </c>
      <c r="G60" s="62">
        <v>79094540.749400005</v>
      </c>
      <c r="H60" s="62">
        <v>4319580.3958999999</v>
      </c>
      <c r="I60" s="62">
        <v>4733403.2482000003</v>
      </c>
      <c r="J60" s="62">
        <f t="shared" si="11"/>
        <v>2366701.6241000001</v>
      </c>
      <c r="K60" s="62">
        <f t="shared" si="12"/>
        <v>2366701.6241000001</v>
      </c>
      <c r="L60" s="62">
        <v>118216027.7229</v>
      </c>
      <c r="M60" s="67">
        <f t="shared" si="3"/>
        <v>282682418.01700002</v>
      </c>
      <c r="N60" s="66"/>
      <c r="O60" s="171"/>
      <c r="P60" s="68">
        <v>34</v>
      </c>
      <c r="Q60" s="171"/>
      <c r="R60" s="62" t="s">
        <v>236</v>
      </c>
      <c r="S60" s="62">
        <v>81362965.415700004</v>
      </c>
      <c r="T60" s="62">
        <v>0</v>
      </c>
      <c r="U60" s="62">
        <v>81785854.585700005</v>
      </c>
      <c r="V60" s="62">
        <v>4360432.9331999999</v>
      </c>
      <c r="W60" s="62">
        <v>4894464.6001000004</v>
      </c>
      <c r="X60" s="62">
        <v>0</v>
      </c>
      <c r="Y60" s="62">
        <f t="shared" si="13"/>
        <v>4894464.6001000004</v>
      </c>
      <c r="Z60" s="62">
        <v>117396589.80400001</v>
      </c>
      <c r="AA60" s="67">
        <f t="shared" si="5"/>
        <v>289800307.3387</v>
      </c>
    </row>
    <row r="61" spans="1:27" ht="24.9" customHeight="1">
      <c r="A61" s="175"/>
      <c r="B61" s="170"/>
      <c r="C61" s="58">
        <v>15</v>
      </c>
      <c r="D61" s="62" t="s">
        <v>237</v>
      </c>
      <c r="E61" s="62">
        <v>71886977.031299993</v>
      </c>
      <c r="F61" s="62">
        <v>0</v>
      </c>
      <c r="G61" s="62">
        <v>72260614.150999993</v>
      </c>
      <c r="H61" s="62">
        <v>3926177.6779999998</v>
      </c>
      <c r="I61" s="62">
        <v>4324427.7353999997</v>
      </c>
      <c r="J61" s="62">
        <f t="shared" si="11"/>
        <v>2162213.8676999998</v>
      </c>
      <c r="K61" s="62">
        <f t="shared" si="12"/>
        <v>2162213.8676999998</v>
      </c>
      <c r="L61" s="62">
        <v>107167252.2335</v>
      </c>
      <c r="M61" s="67">
        <f t="shared" si="3"/>
        <v>257403234.96149999</v>
      </c>
      <c r="N61" s="66"/>
      <c r="O61" s="58"/>
      <c r="P61" s="182" t="s">
        <v>238</v>
      </c>
      <c r="Q61" s="183"/>
      <c r="R61" s="63"/>
      <c r="S61" s="63">
        <f>SUM(S27:S60)</f>
        <v>2889198390.7585001</v>
      </c>
      <c r="T61" s="63">
        <f t="shared" ref="T61:AA61" si="14">SUM(T27:T60)</f>
        <v>0</v>
      </c>
      <c r="U61" s="63">
        <f t="shared" si="14"/>
        <v>2904215182.5266004</v>
      </c>
      <c r="V61" s="63">
        <f t="shared" si="14"/>
        <v>153018083.33739999</v>
      </c>
      <c r="W61" s="63">
        <f t="shared" si="14"/>
        <v>173802407.19840005</v>
      </c>
      <c r="X61" s="63">
        <f t="shared" si="14"/>
        <v>0</v>
      </c>
      <c r="Y61" s="63">
        <f t="shared" si="14"/>
        <v>173802407.19840005</v>
      </c>
      <c r="Z61" s="63">
        <f t="shared" si="14"/>
        <v>4125263848.6453004</v>
      </c>
      <c r="AA61" s="63">
        <f t="shared" si="14"/>
        <v>10245497912.4662</v>
      </c>
    </row>
    <row r="62" spans="1:27" ht="24.9" customHeight="1">
      <c r="A62" s="175"/>
      <c r="B62" s="170"/>
      <c r="C62" s="58">
        <v>16</v>
      </c>
      <c r="D62" s="62" t="s">
        <v>239</v>
      </c>
      <c r="E62" s="62">
        <v>73400224.912599996</v>
      </c>
      <c r="F62" s="62">
        <v>0</v>
      </c>
      <c r="G62" s="62">
        <v>73781727.234099999</v>
      </c>
      <c r="H62" s="62">
        <v>4175742.4430999998</v>
      </c>
      <c r="I62" s="62">
        <v>4415458.5643999996</v>
      </c>
      <c r="J62" s="62">
        <f t="shared" si="11"/>
        <v>2207729.2821999998</v>
      </c>
      <c r="K62" s="62">
        <f t="shared" si="12"/>
        <v>2207729.2821999998</v>
      </c>
      <c r="L62" s="62">
        <v>114176316.8241</v>
      </c>
      <c r="M62" s="67">
        <f t="shared" si="3"/>
        <v>267741740.6961</v>
      </c>
      <c r="N62" s="66"/>
      <c r="O62" s="169">
        <v>21</v>
      </c>
      <c r="P62" s="68">
        <v>1</v>
      </c>
      <c r="Q62" s="169" t="s">
        <v>106</v>
      </c>
      <c r="R62" s="62" t="s">
        <v>240</v>
      </c>
      <c r="S62" s="62">
        <v>65144384.562700003</v>
      </c>
      <c r="T62" s="62">
        <v>0</v>
      </c>
      <c r="U62" s="62">
        <v>65482976.6307</v>
      </c>
      <c r="V62" s="62">
        <v>3526954.2338999999</v>
      </c>
      <c r="W62" s="62">
        <v>3918820.8358</v>
      </c>
      <c r="X62" s="62">
        <f>W62/2</f>
        <v>1959410.4179</v>
      </c>
      <c r="Y62" s="62">
        <f t="shared" si="13"/>
        <v>1959410.4179</v>
      </c>
      <c r="Z62" s="62">
        <v>98940089.872400001</v>
      </c>
      <c r="AA62" s="67">
        <f t="shared" si="5"/>
        <v>235053815.71759999</v>
      </c>
    </row>
    <row r="63" spans="1:27" ht="24.9" customHeight="1">
      <c r="A63" s="175"/>
      <c r="B63" s="170"/>
      <c r="C63" s="58">
        <v>17</v>
      </c>
      <c r="D63" s="62" t="s">
        <v>241</v>
      </c>
      <c r="E63" s="62">
        <v>68514746.847800002</v>
      </c>
      <c r="F63" s="62">
        <v>0</v>
      </c>
      <c r="G63" s="62">
        <v>68870856.587400004</v>
      </c>
      <c r="H63" s="62">
        <v>3969354.1664</v>
      </c>
      <c r="I63" s="62">
        <v>4121568.1030000001</v>
      </c>
      <c r="J63" s="62">
        <f t="shared" si="11"/>
        <v>2060784.0515000001</v>
      </c>
      <c r="K63" s="62">
        <f t="shared" si="12"/>
        <v>2060784.0515000001</v>
      </c>
      <c r="L63" s="62">
        <v>108379870.5138</v>
      </c>
      <c r="M63" s="67">
        <f t="shared" si="3"/>
        <v>251795612.16689998</v>
      </c>
      <c r="N63" s="66"/>
      <c r="O63" s="170"/>
      <c r="P63" s="68">
        <v>2</v>
      </c>
      <c r="Q63" s="170"/>
      <c r="R63" s="62" t="s">
        <v>242</v>
      </c>
      <c r="S63" s="62">
        <v>106443344.69329999</v>
      </c>
      <c r="T63" s="62">
        <v>0</v>
      </c>
      <c r="U63" s="62">
        <v>106996590.7243</v>
      </c>
      <c r="V63" s="62">
        <v>4585360.9400000004</v>
      </c>
      <c r="W63" s="62">
        <v>6403198.0625</v>
      </c>
      <c r="X63" s="62">
        <f t="shared" ref="X63:X121" si="15">W63/2</f>
        <v>3201599.03125</v>
      </c>
      <c r="Y63" s="62">
        <f t="shared" si="13"/>
        <v>3201599.03125</v>
      </c>
      <c r="Z63" s="62">
        <v>128665604.0574</v>
      </c>
      <c r="AA63" s="67">
        <f t="shared" si="5"/>
        <v>349892499.44624996</v>
      </c>
    </row>
    <row r="64" spans="1:27" ht="24.9" customHeight="1">
      <c r="A64" s="175"/>
      <c r="B64" s="170"/>
      <c r="C64" s="58">
        <v>18</v>
      </c>
      <c r="D64" s="62" t="s">
        <v>243</v>
      </c>
      <c r="E64" s="62">
        <v>85123036.576199993</v>
      </c>
      <c r="F64" s="62">
        <v>0</v>
      </c>
      <c r="G64" s="62">
        <v>85565468.954400003</v>
      </c>
      <c r="H64" s="62">
        <v>4632995.4414999997</v>
      </c>
      <c r="I64" s="62">
        <v>5120655.1659000004</v>
      </c>
      <c r="J64" s="62">
        <f t="shared" si="11"/>
        <v>2560327.5829500002</v>
      </c>
      <c r="K64" s="62">
        <f t="shared" si="12"/>
        <v>2560327.5829500002</v>
      </c>
      <c r="L64" s="62">
        <v>127018337.20389999</v>
      </c>
      <c r="M64" s="67">
        <f t="shared" si="3"/>
        <v>304900165.75895</v>
      </c>
      <c r="N64" s="66"/>
      <c r="O64" s="170"/>
      <c r="P64" s="68">
        <v>3</v>
      </c>
      <c r="Q64" s="170"/>
      <c r="R64" s="62" t="s">
        <v>244</v>
      </c>
      <c r="S64" s="62">
        <v>89656351.545100003</v>
      </c>
      <c r="T64" s="62">
        <v>0</v>
      </c>
      <c r="U64" s="62">
        <v>90122346.115099996</v>
      </c>
      <c r="V64" s="62">
        <v>4688048.5436000004</v>
      </c>
      <c r="W64" s="62">
        <v>5393360.9298999999</v>
      </c>
      <c r="X64" s="62">
        <f t="shared" si="15"/>
        <v>2696680.4649499999</v>
      </c>
      <c r="Y64" s="62">
        <f t="shared" si="13"/>
        <v>2696680.4649499999</v>
      </c>
      <c r="Z64" s="62">
        <v>131549601.10519999</v>
      </c>
      <c r="AA64" s="67">
        <f t="shared" si="5"/>
        <v>318713027.77394998</v>
      </c>
    </row>
    <row r="65" spans="1:27" ht="24.9" customHeight="1">
      <c r="A65" s="175"/>
      <c r="B65" s="170"/>
      <c r="C65" s="58">
        <v>19</v>
      </c>
      <c r="D65" s="62" t="s">
        <v>245</v>
      </c>
      <c r="E65" s="62">
        <v>71028871.538800001</v>
      </c>
      <c r="F65" s="62">
        <v>0</v>
      </c>
      <c r="G65" s="62">
        <v>71398048.600899994</v>
      </c>
      <c r="H65" s="62">
        <v>4010585.2026</v>
      </c>
      <c r="I65" s="62">
        <v>4272807.6041999999</v>
      </c>
      <c r="J65" s="62">
        <f t="shared" si="11"/>
        <v>2136403.8021</v>
      </c>
      <c r="K65" s="62">
        <f t="shared" si="12"/>
        <v>2136403.8021</v>
      </c>
      <c r="L65" s="62">
        <v>109537850.47040001</v>
      </c>
      <c r="M65" s="67">
        <f t="shared" si="3"/>
        <v>258111759.61480001</v>
      </c>
      <c r="N65" s="66"/>
      <c r="O65" s="170"/>
      <c r="P65" s="68">
        <v>4</v>
      </c>
      <c r="Q65" s="170"/>
      <c r="R65" s="62" t="s">
        <v>246</v>
      </c>
      <c r="S65" s="62">
        <v>74026416.914199993</v>
      </c>
      <c r="T65" s="62">
        <v>0</v>
      </c>
      <c r="U65" s="62">
        <v>74411173.908299997</v>
      </c>
      <c r="V65" s="62">
        <v>3986995.415</v>
      </c>
      <c r="W65" s="62">
        <v>4453127.7246000003</v>
      </c>
      <c r="X65" s="62">
        <f t="shared" si="15"/>
        <v>2226563.8623000002</v>
      </c>
      <c r="Y65" s="62">
        <f t="shared" si="13"/>
        <v>2226563.8623000002</v>
      </c>
      <c r="Z65" s="62">
        <v>111860416.7898</v>
      </c>
      <c r="AA65" s="67">
        <f t="shared" si="5"/>
        <v>266511566.88959998</v>
      </c>
    </row>
    <row r="66" spans="1:27" ht="24.9" customHeight="1">
      <c r="A66" s="175"/>
      <c r="B66" s="170"/>
      <c r="C66" s="58">
        <v>20</v>
      </c>
      <c r="D66" s="62" t="s">
        <v>247</v>
      </c>
      <c r="E66" s="62">
        <v>74734215.682999998</v>
      </c>
      <c r="F66" s="62">
        <v>0</v>
      </c>
      <c r="G66" s="62">
        <v>75122651.505999997</v>
      </c>
      <c r="H66" s="62">
        <v>4186482.7738999999</v>
      </c>
      <c r="I66" s="62">
        <v>4495706.0157000003</v>
      </c>
      <c r="J66" s="62">
        <f t="shared" si="11"/>
        <v>2247853.0078500002</v>
      </c>
      <c r="K66" s="62">
        <f t="shared" si="12"/>
        <v>2247853.0078500002</v>
      </c>
      <c r="L66" s="62">
        <v>114477960.65710001</v>
      </c>
      <c r="M66" s="67">
        <f t="shared" si="3"/>
        <v>270769163.62785</v>
      </c>
      <c r="N66" s="66"/>
      <c r="O66" s="170"/>
      <c r="P66" s="68">
        <v>5</v>
      </c>
      <c r="Q66" s="170"/>
      <c r="R66" s="62" t="s">
        <v>248</v>
      </c>
      <c r="S66" s="62">
        <v>98588757.011700004</v>
      </c>
      <c r="T66" s="62">
        <v>0</v>
      </c>
      <c r="U66" s="62">
        <v>99101178.325200006</v>
      </c>
      <c r="V66" s="62">
        <v>5067573.1045000004</v>
      </c>
      <c r="W66" s="62">
        <v>5930698.0601000004</v>
      </c>
      <c r="X66" s="62">
        <f t="shared" si="15"/>
        <v>2965349.0300500002</v>
      </c>
      <c r="Y66" s="62">
        <f t="shared" si="13"/>
        <v>2965349.0300500002</v>
      </c>
      <c r="Z66" s="62">
        <v>142208606.43309999</v>
      </c>
      <c r="AA66" s="67">
        <f t="shared" si="5"/>
        <v>347931463.90454996</v>
      </c>
    </row>
    <row r="67" spans="1:27" ht="24.9" customHeight="1">
      <c r="A67" s="175"/>
      <c r="B67" s="170"/>
      <c r="C67" s="58">
        <v>21</v>
      </c>
      <c r="D67" s="62" t="s">
        <v>249</v>
      </c>
      <c r="E67" s="62">
        <v>77734439.000100002</v>
      </c>
      <c r="F67" s="62">
        <v>0</v>
      </c>
      <c r="G67" s="62">
        <v>78138468.673999995</v>
      </c>
      <c r="H67" s="62">
        <v>4366235.3887999998</v>
      </c>
      <c r="I67" s="62">
        <v>4676187.2302000001</v>
      </c>
      <c r="J67" s="62">
        <f t="shared" si="11"/>
        <v>2338093.6151000001</v>
      </c>
      <c r="K67" s="62">
        <f t="shared" si="12"/>
        <v>2338093.6151000001</v>
      </c>
      <c r="L67" s="62">
        <v>119526340.33310001</v>
      </c>
      <c r="M67" s="67">
        <f t="shared" si="3"/>
        <v>282103577.01109999</v>
      </c>
      <c r="N67" s="66"/>
      <c r="O67" s="170"/>
      <c r="P67" s="68">
        <v>6</v>
      </c>
      <c r="Q67" s="170"/>
      <c r="R67" s="62" t="s">
        <v>250</v>
      </c>
      <c r="S67" s="62">
        <v>120617380.32260001</v>
      </c>
      <c r="T67" s="62">
        <v>0</v>
      </c>
      <c r="U67" s="62">
        <v>121244296.8022</v>
      </c>
      <c r="V67" s="62">
        <v>5341935.6617999999</v>
      </c>
      <c r="W67" s="62">
        <v>7255850.3137999997</v>
      </c>
      <c r="X67" s="62">
        <f t="shared" si="15"/>
        <v>3627925.1568999998</v>
      </c>
      <c r="Y67" s="62">
        <f t="shared" si="13"/>
        <v>3627925.1568999998</v>
      </c>
      <c r="Z67" s="62">
        <v>149914120.80840001</v>
      </c>
      <c r="AA67" s="67">
        <f t="shared" si="5"/>
        <v>400745658.75190002</v>
      </c>
    </row>
    <row r="68" spans="1:27" ht="24.9" customHeight="1">
      <c r="A68" s="175"/>
      <c r="B68" s="170"/>
      <c r="C68" s="58">
        <v>22</v>
      </c>
      <c r="D68" s="62" t="s">
        <v>251</v>
      </c>
      <c r="E68" s="62">
        <v>66814784.875</v>
      </c>
      <c r="F68" s="62">
        <v>0</v>
      </c>
      <c r="G68" s="62">
        <v>67162058.954400003</v>
      </c>
      <c r="H68" s="62">
        <v>3969757.6011999999</v>
      </c>
      <c r="I68" s="62">
        <v>4019305.3147999998</v>
      </c>
      <c r="J68" s="62">
        <f t="shared" si="11"/>
        <v>2009652.6573999999</v>
      </c>
      <c r="K68" s="62">
        <f t="shared" si="12"/>
        <v>2009652.6573999999</v>
      </c>
      <c r="L68" s="62">
        <v>108391201.04170001</v>
      </c>
      <c r="M68" s="67">
        <f t="shared" si="3"/>
        <v>248347455.12970003</v>
      </c>
      <c r="N68" s="66"/>
      <c r="O68" s="170"/>
      <c r="P68" s="68">
        <v>7</v>
      </c>
      <c r="Q68" s="170"/>
      <c r="R68" s="62" t="s">
        <v>252</v>
      </c>
      <c r="S68" s="62">
        <v>82173283.353400007</v>
      </c>
      <c r="T68" s="62">
        <v>0</v>
      </c>
      <c r="U68" s="62">
        <v>82600384.202199996</v>
      </c>
      <c r="V68" s="62">
        <v>4024416.2337000002</v>
      </c>
      <c r="W68" s="62">
        <v>4943210.0267000003</v>
      </c>
      <c r="X68" s="62">
        <f t="shared" si="15"/>
        <v>2471605.0133500001</v>
      </c>
      <c r="Y68" s="62">
        <f t="shared" si="13"/>
        <v>2471605.0133500001</v>
      </c>
      <c r="Z68" s="62">
        <v>112911386.20460001</v>
      </c>
      <c r="AA68" s="67">
        <f t="shared" si="5"/>
        <v>284181075.00725001</v>
      </c>
    </row>
    <row r="69" spans="1:27" ht="24.9" customHeight="1">
      <c r="A69" s="175"/>
      <c r="B69" s="170"/>
      <c r="C69" s="58">
        <v>23</v>
      </c>
      <c r="D69" s="62" t="s">
        <v>253</v>
      </c>
      <c r="E69" s="62">
        <v>69767633.048099995</v>
      </c>
      <c r="F69" s="62">
        <v>0</v>
      </c>
      <c r="G69" s="62">
        <v>70130254.743000001</v>
      </c>
      <c r="H69" s="62">
        <v>4142929.7463000002</v>
      </c>
      <c r="I69" s="62">
        <v>4196936.6337000001</v>
      </c>
      <c r="J69" s="62">
        <f t="shared" si="11"/>
        <v>2098468.3168500001</v>
      </c>
      <c r="K69" s="62">
        <f t="shared" si="12"/>
        <v>2098468.3168500001</v>
      </c>
      <c r="L69" s="62">
        <v>113254767.2174</v>
      </c>
      <c r="M69" s="67">
        <f t="shared" si="3"/>
        <v>259394053.07165003</v>
      </c>
      <c r="N69" s="66"/>
      <c r="O69" s="170"/>
      <c r="P69" s="68">
        <v>8</v>
      </c>
      <c r="Q69" s="170"/>
      <c r="R69" s="62" t="s">
        <v>254</v>
      </c>
      <c r="S69" s="62">
        <v>87297179.197400004</v>
      </c>
      <c r="T69" s="62">
        <v>0</v>
      </c>
      <c r="U69" s="62">
        <v>87750911.819600001</v>
      </c>
      <c r="V69" s="62">
        <v>4228930.7799000004</v>
      </c>
      <c r="W69" s="62">
        <v>5251442.7304999996</v>
      </c>
      <c r="X69" s="62">
        <f t="shared" si="15"/>
        <v>2625721.3652499998</v>
      </c>
      <c r="Y69" s="62">
        <f t="shared" si="13"/>
        <v>2625721.3652499998</v>
      </c>
      <c r="Z69" s="62">
        <v>118655208.5073</v>
      </c>
      <c r="AA69" s="67">
        <f t="shared" si="5"/>
        <v>300557951.66945004</v>
      </c>
    </row>
    <row r="70" spans="1:27" ht="24.9" customHeight="1">
      <c r="A70" s="175"/>
      <c r="B70" s="170"/>
      <c r="C70" s="58">
        <v>24</v>
      </c>
      <c r="D70" s="62" t="s">
        <v>255</v>
      </c>
      <c r="E70" s="62">
        <v>71461678.065200001</v>
      </c>
      <c r="F70" s="62">
        <v>0</v>
      </c>
      <c r="G70" s="62">
        <v>71833104.666600004</v>
      </c>
      <c r="H70" s="62">
        <v>3820970.8481999999</v>
      </c>
      <c r="I70" s="62">
        <v>4298843.4819999998</v>
      </c>
      <c r="J70" s="62">
        <f t="shared" si="11"/>
        <v>2149421.7409999999</v>
      </c>
      <c r="K70" s="62">
        <f t="shared" si="12"/>
        <v>2149421.7409999999</v>
      </c>
      <c r="L70" s="62">
        <v>104212502.3334</v>
      </c>
      <c r="M70" s="67">
        <f t="shared" si="3"/>
        <v>253477677.65439999</v>
      </c>
      <c r="N70" s="66"/>
      <c r="O70" s="170"/>
      <c r="P70" s="68">
        <v>9</v>
      </c>
      <c r="Q70" s="170"/>
      <c r="R70" s="62" t="s">
        <v>256</v>
      </c>
      <c r="S70" s="62">
        <v>108450499.62639999</v>
      </c>
      <c r="T70" s="62">
        <v>0</v>
      </c>
      <c r="U70" s="62">
        <v>109014177.97229999</v>
      </c>
      <c r="V70" s="62">
        <v>5313094.5564999999</v>
      </c>
      <c r="W70" s="62">
        <v>6523940.3279999997</v>
      </c>
      <c r="X70" s="62">
        <f t="shared" si="15"/>
        <v>3261970.1639999999</v>
      </c>
      <c r="Y70" s="62">
        <f t="shared" si="13"/>
        <v>3261970.1639999999</v>
      </c>
      <c r="Z70" s="62">
        <v>149104113.95460001</v>
      </c>
      <c r="AA70" s="67">
        <f t="shared" si="5"/>
        <v>375143856.27380002</v>
      </c>
    </row>
    <row r="71" spans="1:27" ht="24.9" customHeight="1">
      <c r="A71" s="175"/>
      <c r="B71" s="170"/>
      <c r="C71" s="58">
        <v>25</v>
      </c>
      <c r="D71" s="62" t="s">
        <v>257</v>
      </c>
      <c r="E71" s="62">
        <v>84197687.391000003</v>
      </c>
      <c r="F71" s="62">
        <v>0</v>
      </c>
      <c r="G71" s="62">
        <v>84635310.208100006</v>
      </c>
      <c r="H71" s="62">
        <v>4584744.6398999998</v>
      </c>
      <c r="I71" s="62">
        <v>5064989.9278999995</v>
      </c>
      <c r="J71" s="62">
        <f t="shared" si="11"/>
        <v>2532494.9639499998</v>
      </c>
      <c r="K71" s="62">
        <f t="shared" si="12"/>
        <v>2532494.9639499998</v>
      </c>
      <c r="L71" s="62">
        <v>125663206.0609</v>
      </c>
      <c r="M71" s="67">
        <f t="shared" si="3"/>
        <v>301613443.26384997</v>
      </c>
      <c r="N71" s="66"/>
      <c r="O71" s="170"/>
      <c r="P71" s="68">
        <v>10</v>
      </c>
      <c r="Q71" s="170"/>
      <c r="R71" s="62" t="s">
        <v>258</v>
      </c>
      <c r="S71" s="62">
        <v>75514881.337200001</v>
      </c>
      <c r="T71" s="62">
        <v>0</v>
      </c>
      <c r="U71" s="62">
        <v>75907374.719500005</v>
      </c>
      <c r="V71" s="62">
        <v>4022183.8944999999</v>
      </c>
      <c r="W71" s="62">
        <v>4542667.6816999996</v>
      </c>
      <c r="X71" s="62">
        <f t="shared" si="15"/>
        <v>2271333.8408499998</v>
      </c>
      <c r="Y71" s="62">
        <f t="shared" si="13"/>
        <v>2271333.8408499998</v>
      </c>
      <c r="Z71" s="62">
        <v>112848690.61660001</v>
      </c>
      <c r="AA71" s="67">
        <f t="shared" si="5"/>
        <v>270564464.40864998</v>
      </c>
    </row>
    <row r="72" spans="1:27" ht="24.9" customHeight="1">
      <c r="A72" s="175"/>
      <c r="B72" s="170"/>
      <c r="C72" s="58">
        <v>26</v>
      </c>
      <c r="D72" s="62" t="s">
        <v>259</v>
      </c>
      <c r="E72" s="62">
        <v>62719422.156999998</v>
      </c>
      <c r="F72" s="62">
        <v>0</v>
      </c>
      <c r="G72" s="62">
        <v>63045410.329099998</v>
      </c>
      <c r="H72" s="62">
        <v>3514512.8114999998</v>
      </c>
      <c r="I72" s="62">
        <v>3772944.9745999998</v>
      </c>
      <c r="J72" s="62">
        <f t="shared" si="11"/>
        <v>1886472.4872999999</v>
      </c>
      <c r="K72" s="62">
        <f t="shared" si="12"/>
        <v>1886472.4872999999</v>
      </c>
      <c r="L72" s="62">
        <v>95605581.512199998</v>
      </c>
      <c r="M72" s="67">
        <f t="shared" ref="M72:M135" si="16">E72+F72+G72+H72+K72+L72</f>
        <v>226771399.29709998</v>
      </c>
      <c r="N72" s="66"/>
      <c r="O72" s="170"/>
      <c r="P72" s="68">
        <v>11</v>
      </c>
      <c r="Q72" s="170"/>
      <c r="R72" s="62" t="s">
        <v>260</v>
      </c>
      <c r="S72" s="62">
        <v>79763422.940200001</v>
      </c>
      <c r="T72" s="62">
        <v>0</v>
      </c>
      <c r="U72" s="62">
        <v>80177998.386800006</v>
      </c>
      <c r="V72" s="62">
        <v>4289410.1385000004</v>
      </c>
      <c r="W72" s="62">
        <v>4798242.6398</v>
      </c>
      <c r="X72" s="62">
        <f t="shared" si="15"/>
        <v>2399121.3199</v>
      </c>
      <c r="Y72" s="62">
        <f t="shared" si="13"/>
        <v>2399121.3199</v>
      </c>
      <c r="Z72" s="62">
        <v>120353780.54189999</v>
      </c>
      <c r="AA72" s="67">
        <f t="shared" ref="AA72:AA135" si="17">S72+T72+U72+V72+Y72+Z72</f>
        <v>286983733.32730001</v>
      </c>
    </row>
    <row r="73" spans="1:27" ht="24.9" customHeight="1">
      <c r="A73" s="175"/>
      <c r="B73" s="170"/>
      <c r="C73" s="58">
        <v>27</v>
      </c>
      <c r="D73" s="62" t="s">
        <v>261</v>
      </c>
      <c r="E73" s="62">
        <v>76957243.175899997</v>
      </c>
      <c r="F73" s="62">
        <v>0</v>
      </c>
      <c r="G73" s="62">
        <v>77357233.325200006</v>
      </c>
      <c r="H73" s="62">
        <v>4175742.4430999998</v>
      </c>
      <c r="I73" s="62">
        <v>4629434.2950999998</v>
      </c>
      <c r="J73" s="62">
        <f t="shared" si="11"/>
        <v>2314717.1475499999</v>
      </c>
      <c r="K73" s="62">
        <f t="shared" si="12"/>
        <v>2314717.1475499999</v>
      </c>
      <c r="L73" s="62">
        <v>114176316.8241</v>
      </c>
      <c r="M73" s="67">
        <f t="shared" si="16"/>
        <v>274981252.91584998</v>
      </c>
      <c r="N73" s="66"/>
      <c r="O73" s="170"/>
      <c r="P73" s="68">
        <v>12</v>
      </c>
      <c r="Q73" s="170"/>
      <c r="R73" s="62" t="s">
        <v>262</v>
      </c>
      <c r="S73" s="62">
        <v>87996393.151700005</v>
      </c>
      <c r="T73" s="62">
        <v>0</v>
      </c>
      <c r="U73" s="62">
        <v>88453759.982800007</v>
      </c>
      <c r="V73" s="62">
        <v>4668934.6994000003</v>
      </c>
      <c r="W73" s="62">
        <v>5293504.5941000003</v>
      </c>
      <c r="X73" s="62">
        <f t="shared" si="15"/>
        <v>2646752.2970500002</v>
      </c>
      <c r="Y73" s="62">
        <f t="shared" si="13"/>
        <v>2646752.2970500002</v>
      </c>
      <c r="Z73" s="62">
        <v>131012785.8698</v>
      </c>
      <c r="AA73" s="67">
        <f t="shared" si="17"/>
        <v>314778626.00075006</v>
      </c>
    </row>
    <row r="74" spans="1:27" ht="24.9" customHeight="1">
      <c r="A74" s="175"/>
      <c r="B74" s="170"/>
      <c r="C74" s="58">
        <v>28</v>
      </c>
      <c r="D74" s="62" t="s">
        <v>263</v>
      </c>
      <c r="E74" s="62">
        <v>62741757.310000002</v>
      </c>
      <c r="F74" s="62">
        <v>0</v>
      </c>
      <c r="G74" s="62">
        <v>63067861.570500001</v>
      </c>
      <c r="H74" s="62">
        <v>3607957.2755999998</v>
      </c>
      <c r="I74" s="62">
        <v>3774288.5663999999</v>
      </c>
      <c r="J74" s="62">
        <f t="shared" si="11"/>
        <v>1887144.2831999999</v>
      </c>
      <c r="K74" s="62">
        <f t="shared" si="12"/>
        <v>1887144.2831999999</v>
      </c>
      <c r="L74" s="62">
        <v>98229983.575200006</v>
      </c>
      <c r="M74" s="67">
        <f t="shared" si="16"/>
        <v>229534704.01450002</v>
      </c>
      <c r="N74" s="66"/>
      <c r="O74" s="170"/>
      <c r="P74" s="68">
        <v>13</v>
      </c>
      <c r="Q74" s="170"/>
      <c r="R74" s="62" t="s">
        <v>264</v>
      </c>
      <c r="S74" s="62">
        <v>73232220.3178</v>
      </c>
      <c r="T74" s="62">
        <v>0</v>
      </c>
      <c r="U74" s="62">
        <v>73612849.424799994</v>
      </c>
      <c r="V74" s="62">
        <v>3701148.4138000002</v>
      </c>
      <c r="W74" s="62">
        <v>4405352.0921999998</v>
      </c>
      <c r="X74" s="62">
        <f t="shared" si="15"/>
        <v>2202676.0460999999</v>
      </c>
      <c r="Y74" s="62">
        <f t="shared" si="13"/>
        <v>2202676.0460999999</v>
      </c>
      <c r="Z74" s="62">
        <v>103832360.0522</v>
      </c>
      <c r="AA74" s="67">
        <f t="shared" si="17"/>
        <v>256581254.25470001</v>
      </c>
    </row>
    <row r="75" spans="1:27" ht="24.9" customHeight="1">
      <c r="A75" s="175"/>
      <c r="B75" s="170"/>
      <c r="C75" s="58">
        <v>29</v>
      </c>
      <c r="D75" s="62" t="s">
        <v>265</v>
      </c>
      <c r="E75" s="62">
        <v>81825323.913299993</v>
      </c>
      <c r="F75" s="62">
        <v>0</v>
      </c>
      <c r="G75" s="62">
        <v>82250616.220899999</v>
      </c>
      <c r="H75" s="62">
        <v>4097449.1968999999</v>
      </c>
      <c r="I75" s="62">
        <v>4922278.2039999999</v>
      </c>
      <c r="J75" s="62">
        <f t="shared" si="11"/>
        <v>2461139.102</v>
      </c>
      <c r="K75" s="62">
        <f t="shared" si="12"/>
        <v>2461139.102</v>
      </c>
      <c r="L75" s="62">
        <v>111977439.03300001</v>
      </c>
      <c r="M75" s="67">
        <f t="shared" si="16"/>
        <v>282611967.46609998</v>
      </c>
      <c r="N75" s="66"/>
      <c r="O75" s="170"/>
      <c r="P75" s="68">
        <v>14</v>
      </c>
      <c r="Q75" s="170"/>
      <c r="R75" s="62" t="s">
        <v>266</v>
      </c>
      <c r="S75" s="62">
        <v>84038758.761600003</v>
      </c>
      <c r="T75" s="62">
        <v>0</v>
      </c>
      <c r="U75" s="62">
        <v>84475555.537100002</v>
      </c>
      <c r="V75" s="62">
        <v>4321559.4091999996</v>
      </c>
      <c r="W75" s="62">
        <v>5055429.4288999997</v>
      </c>
      <c r="X75" s="62">
        <f t="shared" si="15"/>
        <v>2527714.7144499999</v>
      </c>
      <c r="Y75" s="62">
        <f t="shared" si="13"/>
        <v>2527714.7144499999</v>
      </c>
      <c r="Z75" s="62">
        <v>121256697.72490001</v>
      </c>
      <c r="AA75" s="67">
        <f t="shared" si="17"/>
        <v>296620286.14725006</v>
      </c>
    </row>
    <row r="76" spans="1:27" ht="24.9" customHeight="1">
      <c r="A76" s="175"/>
      <c r="B76" s="170"/>
      <c r="C76" s="58">
        <v>30</v>
      </c>
      <c r="D76" s="62" t="s">
        <v>267</v>
      </c>
      <c r="E76" s="62">
        <v>67706427.365700006</v>
      </c>
      <c r="F76" s="62">
        <v>0</v>
      </c>
      <c r="G76" s="62">
        <v>68058335.813500002</v>
      </c>
      <c r="H76" s="62">
        <v>3674819.8692999999</v>
      </c>
      <c r="I76" s="62">
        <v>4072942.8953999998</v>
      </c>
      <c r="J76" s="62">
        <f t="shared" si="11"/>
        <v>2036471.4476999999</v>
      </c>
      <c r="K76" s="62">
        <f t="shared" si="12"/>
        <v>2036471.4476999999</v>
      </c>
      <c r="L76" s="62">
        <v>100107829.74089999</v>
      </c>
      <c r="M76" s="67">
        <f t="shared" si="16"/>
        <v>241583884.23710001</v>
      </c>
      <c r="N76" s="66"/>
      <c r="O76" s="170"/>
      <c r="P76" s="68">
        <v>15</v>
      </c>
      <c r="Q76" s="170"/>
      <c r="R76" s="62" t="s">
        <v>268</v>
      </c>
      <c r="S76" s="62">
        <v>97224886.431600004</v>
      </c>
      <c r="T76" s="62">
        <v>0</v>
      </c>
      <c r="U76" s="62">
        <v>97730218.941499993</v>
      </c>
      <c r="V76" s="62">
        <v>4510555.1634999998</v>
      </c>
      <c r="W76" s="62">
        <v>5848653.1611000001</v>
      </c>
      <c r="X76" s="62">
        <f t="shared" si="15"/>
        <v>2924326.5805500001</v>
      </c>
      <c r="Y76" s="62">
        <f t="shared" si="13"/>
        <v>2924326.5805500001</v>
      </c>
      <c r="Z76" s="62">
        <v>126564672.3857</v>
      </c>
      <c r="AA76" s="67">
        <f t="shared" si="17"/>
        <v>328954659.50285</v>
      </c>
    </row>
    <row r="77" spans="1:27" ht="24.9" customHeight="1">
      <c r="A77" s="175"/>
      <c r="B77" s="171"/>
      <c r="C77" s="58">
        <v>31</v>
      </c>
      <c r="D77" s="62" t="s">
        <v>269</v>
      </c>
      <c r="E77" s="62">
        <v>102341566.5729</v>
      </c>
      <c r="F77" s="62">
        <v>0</v>
      </c>
      <c r="G77" s="62">
        <v>102873493.3521</v>
      </c>
      <c r="H77" s="62">
        <v>5812253.2823000001</v>
      </c>
      <c r="I77" s="62">
        <v>6156451.7977999998</v>
      </c>
      <c r="J77" s="62">
        <f t="shared" si="11"/>
        <v>3078225.8988999999</v>
      </c>
      <c r="K77" s="62">
        <f t="shared" si="12"/>
        <v>3078225.8988999999</v>
      </c>
      <c r="L77" s="62">
        <v>160137973.984</v>
      </c>
      <c r="M77" s="67">
        <f t="shared" si="16"/>
        <v>374243513.09020001</v>
      </c>
      <c r="N77" s="66"/>
      <c r="O77" s="170"/>
      <c r="P77" s="68">
        <v>16</v>
      </c>
      <c r="Q77" s="170"/>
      <c r="R77" s="62" t="s">
        <v>270</v>
      </c>
      <c r="S77" s="62">
        <v>77895975.264599994</v>
      </c>
      <c r="T77" s="62">
        <v>0</v>
      </c>
      <c r="U77" s="62">
        <v>78300844.533399999</v>
      </c>
      <c r="V77" s="62">
        <v>4054046.2782000001</v>
      </c>
      <c r="W77" s="62">
        <v>4685904.5938999997</v>
      </c>
      <c r="X77" s="62">
        <f t="shared" si="15"/>
        <v>2342952.2969499999</v>
      </c>
      <c r="Y77" s="62">
        <f t="shared" si="13"/>
        <v>2342952.2969499999</v>
      </c>
      <c r="Z77" s="62">
        <v>113743550.5353</v>
      </c>
      <c r="AA77" s="67">
        <f t="shared" si="17"/>
        <v>276337368.90845001</v>
      </c>
    </row>
    <row r="78" spans="1:27" ht="24.9" customHeight="1">
      <c r="A78" s="58"/>
      <c r="B78" s="184" t="s">
        <v>271</v>
      </c>
      <c r="C78" s="182"/>
      <c r="D78" s="63"/>
      <c r="E78" s="63">
        <f>SUM(E47:E77)</f>
        <v>2315607237.5382996</v>
      </c>
      <c r="F78" s="63">
        <f t="shared" ref="F78:M78" si="18">SUM(F47:F77)</f>
        <v>0</v>
      </c>
      <c r="G78" s="63">
        <f t="shared" si="18"/>
        <v>2327642752.9302998</v>
      </c>
      <c r="H78" s="63">
        <f t="shared" si="18"/>
        <v>129288300.38259996</v>
      </c>
      <c r="I78" s="63">
        <f t="shared" si="18"/>
        <v>139297499.7137</v>
      </c>
      <c r="J78" s="63">
        <f t="shared" si="18"/>
        <v>69648749.856849998</v>
      </c>
      <c r="K78" s="63">
        <f t="shared" si="18"/>
        <v>69648749.856849998</v>
      </c>
      <c r="L78" s="63">
        <f t="shared" si="18"/>
        <v>3534980191.4250002</v>
      </c>
      <c r="M78" s="63">
        <f t="shared" si="18"/>
        <v>8377167232.13305</v>
      </c>
      <c r="N78" s="66"/>
      <c r="O78" s="170"/>
      <c r="P78" s="68">
        <v>17</v>
      </c>
      <c r="Q78" s="170"/>
      <c r="R78" s="62" t="s">
        <v>272</v>
      </c>
      <c r="S78" s="62">
        <v>76764054.484200001</v>
      </c>
      <c r="T78" s="62">
        <v>0</v>
      </c>
      <c r="U78" s="62">
        <v>77163040.523100004</v>
      </c>
      <c r="V78" s="62">
        <v>3741796.7108999998</v>
      </c>
      <c r="W78" s="62">
        <v>4617812.8502000002</v>
      </c>
      <c r="X78" s="62">
        <f t="shared" si="15"/>
        <v>2308906.4251000001</v>
      </c>
      <c r="Y78" s="62">
        <f t="shared" si="13"/>
        <v>2308906.4251000001</v>
      </c>
      <c r="Z78" s="62">
        <v>104973973.69059999</v>
      </c>
      <c r="AA78" s="67">
        <f t="shared" si="17"/>
        <v>264951771.83390003</v>
      </c>
    </row>
    <row r="79" spans="1:27" ht="24.9" customHeight="1">
      <c r="A79" s="175">
        <v>4</v>
      </c>
      <c r="B79" s="169" t="s">
        <v>273</v>
      </c>
      <c r="C79" s="58">
        <v>1</v>
      </c>
      <c r="D79" s="62" t="s">
        <v>274</v>
      </c>
      <c r="E79" s="62">
        <v>115111513.3557</v>
      </c>
      <c r="F79" s="62">
        <v>0</v>
      </c>
      <c r="G79" s="62">
        <v>115709812.7427</v>
      </c>
      <c r="H79" s="62">
        <v>7720229.3656000001</v>
      </c>
      <c r="I79" s="62">
        <v>6924639.7829999998</v>
      </c>
      <c r="J79" s="62">
        <v>0</v>
      </c>
      <c r="K79" s="62">
        <f t="shared" ref="K79:K110" si="19">I79-J79</f>
        <v>6924639.7829999998</v>
      </c>
      <c r="L79" s="62">
        <v>185613745.68849999</v>
      </c>
      <c r="M79" s="67">
        <f t="shared" si="16"/>
        <v>431079940.93549997</v>
      </c>
      <c r="N79" s="66"/>
      <c r="O79" s="170"/>
      <c r="P79" s="68">
        <v>18</v>
      </c>
      <c r="Q79" s="170"/>
      <c r="R79" s="62" t="s">
        <v>275</v>
      </c>
      <c r="S79" s="62">
        <v>79661843.599399999</v>
      </c>
      <c r="T79" s="62">
        <v>0</v>
      </c>
      <c r="U79" s="62">
        <v>80075891.080899999</v>
      </c>
      <c r="V79" s="62">
        <v>4075383.4963000002</v>
      </c>
      <c r="W79" s="62">
        <v>4792132.0404000003</v>
      </c>
      <c r="X79" s="62">
        <f t="shared" si="15"/>
        <v>2396066.0202000001</v>
      </c>
      <c r="Y79" s="62">
        <f t="shared" si="13"/>
        <v>2396066.0202000001</v>
      </c>
      <c r="Z79" s="62">
        <v>114342809.56910001</v>
      </c>
      <c r="AA79" s="67">
        <f t="shared" si="17"/>
        <v>280551993.76590002</v>
      </c>
    </row>
    <row r="80" spans="1:27" ht="24.9" customHeight="1">
      <c r="A80" s="175"/>
      <c r="B80" s="170"/>
      <c r="C80" s="58">
        <v>2</v>
      </c>
      <c r="D80" s="62" t="s">
        <v>276</v>
      </c>
      <c r="E80" s="62">
        <v>75703882.663599998</v>
      </c>
      <c r="F80" s="62">
        <v>0</v>
      </c>
      <c r="G80" s="62">
        <v>76097358.392199993</v>
      </c>
      <c r="H80" s="62">
        <v>5776202.5939999996</v>
      </c>
      <c r="I80" s="62">
        <v>4554037.2317000004</v>
      </c>
      <c r="J80" s="62">
        <v>0</v>
      </c>
      <c r="K80" s="62">
        <f t="shared" si="19"/>
        <v>4554037.2317000004</v>
      </c>
      <c r="L80" s="62">
        <v>131015456.54520001</v>
      </c>
      <c r="M80" s="67">
        <f t="shared" si="16"/>
        <v>293146937.4267</v>
      </c>
      <c r="N80" s="66"/>
      <c r="O80" s="170"/>
      <c r="P80" s="68">
        <v>19</v>
      </c>
      <c r="Q80" s="170"/>
      <c r="R80" s="62" t="s">
        <v>277</v>
      </c>
      <c r="S80" s="62">
        <v>96380173.686100006</v>
      </c>
      <c r="T80" s="62">
        <v>0</v>
      </c>
      <c r="U80" s="62">
        <v>96881115.747899994</v>
      </c>
      <c r="V80" s="62">
        <v>4282336.5817</v>
      </c>
      <c r="W80" s="62">
        <v>5797838.6830000002</v>
      </c>
      <c r="X80" s="62">
        <f t="shared" si="15"/>
        <v>2898919.3415000001</v>
      </c>
      <c r="Y80" s="62">
        <f t="shared" si="13"/>
        <v>2898919.3415000001</v>
      </c>
      <c r="Z80" s="62">
        <v>120155118.61849999</v>
      </c>
      <c r="AA80" s="67">
        <f t="shared" si="17"/>
        <v>320597663.97570002</v>
      </c>
    </row>
    <row r="81" spans="1:27" ht="24.9" customHeight="1">
      <c r="A81" s="175"/>
      <c r="B81" s="170"/>
      <c r="C81" s="58">
        <v>3</v>
      </c>
      <c r="D81" s="62" t="s">
        <v>278</v>
      </c>
      <c r="E81" s="62">
        <v>77877886.806700006</v>
      </c>
      <c r="F81" s="62">
        <v>0</v>
      </c>
      <c r="G81" s="62">
        <v>78282662.059699997</v>
      </c>
      <c r="H81" s="62">
        <v>5902477.6853</v>
      </c>
      <c r="I81" s="62">
        <v>4684816.466</v>
      </c>
      <c r="J81" s="62">
        <v>0</v>
      </c>
      <c r="K81" s="62">
        <f t="shared" si="19"/>
        <v>4684816.466</v>
      </c>
      <c r="L81" s="62">
        <v>134561911.79390001</v>
      </c>
      <c r="M81" s="67">
        <f t="shared" si="16"/>
        <v>301309754.81159997</v>
      </c>
      <c r="N81" s="66"/>
      <c r="O81" s="170"/>
      <c r="P81" s="68">
        <v>20</v>
      </c>
      <c r="Q81" s="170"/>
      <c r="R81" s="62" t="s">
        <v>279</v>
      </c>
      <c r="S81" s="62">
        <v>74061500.315099999</v>
      </c>
      <c r="T81" s="62">
        <v>0</v>
      </c>
      <c r="U81" s="62">
        <v>74446439.657399997</v>
      </c>
      <c r="V81" s="62">
        <v>3830014.4530000002</v>
      </c>
      <c r="W81" s="62">
        <v>4455238.1991999997</v>
      </c>
      <c r="X81" s="62">
        <f t="shared" si="15"/>
        <v>2227619.0995999998</v>
      </c>
      <c r="Y81" s="62">
        <f t="shared" si="13"/>
        <v>2227619.0995999998</v>
      </c>
      <c r="Z81" s="62">
        <v>107451582.4693</v>
      </c>
      <c r="AA81" s="67">
        <f t="shared" si="17"/>
        <v>262017155.99439999</v>
      </c>
    </row>
    <row r="82" spans="1:27" ht="24.9" customHeight="1">
      <c r="A82" s="175"/>
      <c r="B82" s="170"/>
      <c r="C82" s="58">
        <v>4</v>
      </c>
      <c r="D82" s="62" t="s">
        <v>280</v>
      </c>
      <c r="E82" s="62">
        <v>94130619.143700004</v>
      </c>
      <c r="F82" s="62">
        <v>0</v>
      </c>
      <c r="G82" s="62">
        <v>94619869.003199995</v>
      </c>
      <c r="H82" s="62">
        <v>6956661.7739000004</v>
      </c>
      <c r="I82" s="62">
        <v>5662514.6443999996</v>
      </c>
      <c r="J82" s="62">
        <v>0</v>
      </c>
      <c r="K82" s="62">
        <f t="shared" si="19"/>
        <v>5662514.6443999996</v>
      </c>
      <c r="L82" s="62">
        <v>164168833.1196</v>
      </c>
      <c r="M82" s="67">
        <f t="shared" si="16"/>
        <v>365538497.68480003</v>
      </c>
      <c r="N82" s="66"/>
      <c r="O82" s="171"/>
      <c r="P82" s="68">
        <v>21</v>
      </c>
      <c r="Q82" s="171"/>
      <c r="R82" s="62" t="s">
        <v>281</v>
      </c>
      <c r="S82" s="62">
        <v>88462601.111100003</v>
      </c>
      <c r="T82" s="62">
        <v>0</v>
      </c>
      <c r="U82" s="62">
        <v>88922391.087599993</v>
      </c>
      <c r="V82" s="62">
        <v>4419656.8212000001</v>
      </c>
      <c r="W82" s="62">
        <v>5321549.7659</v>
      </c>
      <c r="X82" s="62">
        <f t="shared" si="15"/>
        <v>2660774.88295</v>
      </c>
      <c r="Y82" s="62">
        <f t="shared" si="13"/>
        <v>2660774.88295</v>
      </c>
      <c r="Z82" s="62">
        <v>124011778.54359999</v>
      </c>
      <c r="AA82" s="67">
        <f t="shared" si="17"/>
        <v>308477202.44645</v>
      </c>
    </row>
    <row r="83" spans="1:27" ht="24.9" customHeight="1">
      <c r="A83" s="175"/>
      <c r="B83" s="170"/>
      <c r="C83" s="58">
        <v>5</v>
      </c>
      <c r="D83" s="62" t="s">
        <v>282</v>
      </c>
      <c r="E83" s="62">
        <v>71489142.828299999</v>
      </c>
      <c r="F83" s="62">
        <v>0</v>
      </c>
      <c r="G83" s="62">
        <v>71860712.179499999</v>
      </c>
      <c r="H83" s="62">
        <v>5411112.0334999999</v>
      </c>
      <c r="I83" s="62">
        <v>4300495.6502999999</v>
      </c>
      <c r="J83" s="62">
        <v>0</v>
      </c>
      <c r="K83" s="62">
        <f t="shared" si="19"/>
        <v>4300495.6502999999</v>
      </c>
      <c r="L83" s="62">
        <v>120761832.3284</v>
      </c>
      <c r="M83" s="67">
        <f t="shared" si="16"/>
        <v>273823295.01999998</v>
      </c>
      <c r="N83" s="66"/>
      <c r="O83" s="58"/>
      <c r="P83" s="182" t="s">
        <v>283</v>
      </c>
      <c r="Q83" s="185"/>
      <c r="R83" s="63"/>
      <c r="S83" s="63">
        <f>SUM(S62:S82)</f>
        <v>1823394308.6274002</v>
      </c>
      <c r="T83" s="62">
        <v>0</v>
      </c>
      <c r="U83" s="63">
        <f>SUM(U62:U82)</f>
        <v>1832871516.1226997</v>
      </c>
      <c r="V83" s="63">
        <f t="shared" ref="V83" si="20">SUM(V62:V82)</f>
        <v>90680335.529099986</v>
      </c>
      <c r="W83" s="63">
        <f t="shared" ref="W83:AA83" si="21">SUM(W62:W82)</f>
        <v>109687974.74229999</v>
      </c>
      <c r="X83" s="63">
        <f t="shared" si="21"/>
        <v>54843987.371149994</v>
      </c>
      <c r="Y83" s="63">
        <f t="shared" si="21"/>
        <v>54843987.371149994</v>
      </c>
      <c r="Z83" s="63">
        <f t="shared" si="21"/>
        <v>2544356948.3503003</v>
      </c>
      <c r="AA83" s="63">
        <f t="shared" si="21"/>
        <v>6346147096.0006504</v>
      </c>
    </row>
    <row r="84" spans="1:27" ht="24.9" customHeight="1">
      <c r="A84" s="175"/>
      <c r="B84" s="170"/>
      <c r="C84" s="58">
        <v>6</v>
      </c>
      <c r="D84" s="62" t="s">
        <v>284</v>
      </c>
      <c r="E84" s="62">
        <v>82299944.628900006</v>
      </c>
      <c r="F84" s="62">
        <v>0</v>
      </c>
      <c r="G84" s="62">
        <v>82727703.807699993</v>
      </c>
      <c r="H84" s="62">
        <v>6096422.2397999996</v>
      </c>
      <c r="I84" s="62">
        <v>4950829.4530999996</v>
      </c>
      <c r="J84" s="62">
        <v>0</v>
      </c>
      <c r="K84" s="62">
        <f t="shared" si="19"/>
        <v>4950829.4530999996</v>
      </c>
      <c r="L84" s="62">
        <v>140008874.2642</v>
      </c>
      <c r="M84" s="67">
        <f t="shared" si="16"/>
        <v>316083774.3937</v>
      </c>
      <c r="N84" s="66"/>
      <c r="O84" s="169">
        <v>22</v>
      </c>
      <c r="P84" s="72">
        <v>1</v>
      </c>
      <c r="Q84" s="175" t="s">
        <v>107</v>
      </c>
      <c r="R84" s="73" t="s">
        <v>285</v>
      </c>
      <c r="S84" s="62">
        <v>94490757.234799996</v>
      </c>
      <c r="T84" s="74">
        <v>0</v>
      </c>
      <c r="U84" s="74">
        <v>94981878.934799999</v>
      </c>
      <c r="V84" s="62">
        <v>4902469.7564000003</v>
      </c>
      <c r="W84" s="62">
        <v>5684179.085</v>
      </c>
      <c r="X84" s="62">
        <f t="shared" si="15"/>
        <v>2842089.5425</v>
      </c>
      <c r="Y84" s="62">
        <f t="shared" ref="Y84:Y104" si="22">W84-X84</f>
        <v>2842089.5425</v>
      </c>
      <c r="Z84" s="62">
        <v>134557394.14989999</v>
      </c>
      <c r="AA84" s="67">
        <f t="shared" si="17"/>
        <v>331774589.61839998</v>
      </c>
    </row>
    <row r="85" spans="1:27" ht="24.9" customHeight="1">
      <c r="A85" s="175"/>
      <c r="B85" s="170"/>
      <c r="C85" s="58">
        <v>7</v>
      </c>
      <c r="D85" s="62" t="s">
        <v>286</v>
      </c>
      <c r="E85" s="62">
        <v>76273482.822099999</v>
      </c>
      <c r="F85" s="62">
        <v>0</v>
      </c>
      <c r="G85" s="62">
        <v>76669919.083800003</v>
      </c>
      <c r="H85" s="62">
        <v>5821736.9347000001</v>
      </c>
      <c r="I85" s="62">
        <v>4588302.0571999997</v>
      </c>
      <c r="J85" s="62">
        <v>0</v>
      </c>
      <c r="K85" s="62">
        <f t="shared" si="19"/>
        <v>4588302.0571999997</v>
      </c>
      <c r="L85" s="62">
        <v>132294295.4666</v>
      </c>
      <c r="M85" s="67">
        <f t="shared" si="16"/>
        <v>295647736.36440003</v>
      </c>
      <c r="N85" s="66"/>
      <c r="O85" s="170"/>
      <c r="P85" s="72">
        <v>2</v>
      </c>
      <c r="Q85" s="175"/>
      <c r="R85" s="73" t="s">
        <v>287</v>
      </c>
      <c r="S85" s="62">
        <v>83551152.686299995</v>
      </c>
      <c r="T85" s="74">
        <v>0</v>
      </c>
      <c r="U85" s="74">
        <v>83985415.098299995</v>
      </c>
      <c r="V85" s="62">
        <v>4186390.9229000001</v>
      </c>
      <c r="W85" s="62">
        <v>5026097.0334999999</v>
      </c>
      <c r="X85" s="62">
        <f t="shared" si="15"/>
        <v>2513048.51675</v>
      </c>
      <c r="Y85" s="62">
        <f t="shared" si="22"/>
        <v>2513048.51675</v>
      </c>
      <c r="Z85" s="62">
        <v>114446210.6156</v>
      </c>
      <c r="AA85" s="67">
        <f t="shared" si="17"/>
        <v>288682217.83985001</v>
      </c>
    </row>
    <row r="86" spans="1:27" ht="24.9" customHeight="1">
      <c r="A86" s="175"/>
      <c r="B86" s="170"/>
      <c r="C86" s="58">
        <v>8</v>
      </c>
      <c r="D86" s="62" t="s">
        <v>288</v>
      </c>
      <c r="E86" s="62">
        <v>68197970.896899998</v>
      </c>
      <c r="F86" s="62">
        <v>0</v>
      </c>
      <c r="G86" s="62">
        <v>68552434.1734</v>
      </c>
      <c r="H86" s="62">
        <v>5265642.4111000001</v>
      </c>
      <c r="I86" s="62">
        <v>4102512.1521000001</v>
      </c>
      <c r="J86" s="62">
        <v>0</v>
      </c>
      <c r="K86" s="62">
        <f t="shared" si="19"/>
        <v>4102512.1521000001</v>
      </c>
      <c r="L86" s="62">
        <v>116676295.7387</v>
      </c>
      <c r="M86" s="67">
        <f t="shared" si="16"/>
        <v>262794855.37219998</v>
      </c>
      <c r="N86" s="66"/>
      <c r="O86" s="170"/>
      <c r="P86" s="72">
        <v>3</v>
      </c>
      <c r="Q86" s="175"/>
      <c r="R86" s="73" t="s">
        <v>289</v>
      </c>
      <c r="S86" s="62">
        <v>105445603.7384</v>
      </c>
      <c r="T86" s="74">
        <v>0</v>
      </c>
      <c r="U86" s="74">
        <v>105993663.94750001</v>
      </c>
      <c r="V86" s="62">
        <v>5486634.3766000001</v>
      </c>
      <c r="W86" s="62">
        <v>6343178.0305000003</v>
      </c>
      <c r="X86" s="62">
        <f t="shared" si="15"/>
        <v>3171589.0152500002</v>
      </c>
      <c r="Y86" s="62">
        <f t="shared" si="22"/>
        <v>3171589.0152500002</v>
      </c>
      <c r="Z86" s="62">
        <v>150963746.83360001</v>
      </c>
      <c r="AA86" s="67">
        <f t="shared" si="17"/>
        <v>371061237.91135001</v>
      </c>
    </row>
    <row r="87" spans="1:27" ht="24.9" customHeight="1">
      <c r="A87" s="175"/>
      <c r="B87" s="170"/>
      <c r="C87" s="58">
        <v>9</v>
      </c>
      <c r="D87" s="62" t="s">
        <v>290</v>
      </c>
      <c r="E87" s="62">
        <v>75746630.613100007</v>
      </c>
      <c r="F87" s="62">
        <v>0</v>
      </c>
      <c r="G87" s="62">
        <v>76140328.526999995</v>
      </c>
      <c r="H87" s="62">
        <v>5820132.1606999999</v>
      </c>
      <c r="I87" s="62">
        <v>4556608.7741999999</v>
      </c>
      <c r="J87" s="62">
        <v>0</v>
      </c>
      <c r="K87" s="62">
        <f t="shared" si="19"/>
        <v>4556608.7741999999</v>
      </c>
      <c r="L87" s="62">
        <v>132249225.1443</v>
      </c>
      <c r="M87" s="67">
        <f t="shared" si="16"/>
        <v>294512925.21929997</v>
      </c>
      <c r="N87" s="66"/>
      <c r="O87" s="170"/>
      <c r="P87" s="72">
        <v>4</v>
      </c>
      <c r="Q87" s="175"/>
      <c r="R87" s="73" t="s">
        <v>291</v>
      </c>
      <c r="S87" s="62">
        <v>83490749.095799997</v>
      </c>
      <c r="T87" s="74">
        <v>0</v>
      </c>
      <c r="U87" s="74">
        <v>83924697.556299999</v>
      </c>
      <c r="V87" s="62">
        <v>4344824.2500999998</v>
      </c>
      <c r="W87" s="62">
        <v>5022463.3996000001</v>
      </c>
      <c r="X87" s="62">
        <f t="shared" si="15"/>
        <v>2511231.6998000001</v>
      </c>
      <c r="Y87" s="62">
        <f t="shared" si="22"/>
        <v>2511231.6998000001</v>
      </c>
      <c r="Z87" s="62">
        <v>118895834.83679999</v>
      </c>
      <c r="AA87" s="67">
        <f t="shared" si="17"/>
        <v>293167337.43879998</v>
      </c>
    </row>
    <row r="88" spans="1:27" ht="24.9" customHeight="1">
      <c r="A88" s="175"/>
      <c r="B88" s="170"/>
      <c r="C88" s="58">
        <v>10</v>
      </c>
      <c r="D88" s="62" t="s">
        <v>292</v>
      </c>
      <c r="E88" s="62">
        <v>119833900.17820001</v>
      </c>
      <c r="F88" s="62">
        <v>0</v>
      </c>
      <c r="G88" s="62">
        <v>120456744.47</v>
      </c>
      <c r="H88" s="62">
        <v>8263620.1755999997</v>
      </c>
      <c r="I88" s="62">
        <v>7208719.3393999999</v>
      </c>
      <c r="J88" s="62">
        <v>0</v>
      </c>
      <c r="K88" s="62">
        <f t="shared" si="19"/>
        <v>7208719.3393999999</v>
      </c>
      <c r="L88" s="62">
        <v>200874959.68059999</v>
      </c>
      <c r="M88" s="67">
        <f t="shared" si="16"/>
        <v>456637943.84379995</v>
      </c>
      <c r="N88" s="66"/>
      <c r="O88" s="170"/>
      <c r="P88" s="72">
        <v>5</v>
      </c>
      <c r="Q88" s="175"/>
      <c r="R88" s="73" t="s">
        <v>293</v>
      </c>
      <c r="S88" s="62">
        <v>114157786.93440001</v>
      </c>
      <c r="T88" s="74">
        <v>0</v>
      </c>
      <c r="U88" s="74">
        <v>114751129.2679</v>
      </c>
      <c r="V88" s="62">
        <v>5423510.2786999997</v>
      </c>
      <c r="W88" s="62">
        <v>6867267.4859999996</v>
      </c>
      <c r="X88" s="62">
        <f t="shared" si="15"/>
        <v>3433633.7429999998</v>
      </c>
      <c r="Y88" s="62">
        <f t="shared" si="22"/>
        <v>3433633.7429999998</v>
      </c>
      <c r="Z88" s="62">
        <v>149190896.8935</v>
      </c>
      <c r="AA88" s="67">
        <f t="shared" si="17"/>
        <v>386956957.11750001</v>
      </c>
    </row>
    <row r="89" spans="1:27" ht="24.9" customHeight="1">
      <c r="A89" s="175"/>
      <c r="B89" s="170"/>
      <c r="C89" s="58">
        <v>11</v>
      </c>
      <c r="D89" s="62" t="s">
        <v>294</v>
      </c>
      <c r="E89" s="62">
        <v>83284705.339200005</v>
      </c>
      <c r="F89" s="62">
        <v>0</v>
      </c>
      <c r="G89" s="62">
        <v>83717582.874200001</v>
      </c>
      <c r="H89" s="62">
        <v>6263480.1064999998</v>
      </c>
      <c r="I89" s="62">
        <v>5010068.6464</v>
      </c>
      <c r="J89" s="62">
        <v>0</v>
      </c>
      <c r="K89" s="62">
        <f t="shared" si="19"/>
        <v>5010068.6464</v>
      </c>
      <c r="L89" s="62">
        <v>144700719.99399999</v>
      </c>
      <c r="M89" s="67">
        <f t="shared" si="16"/>
        <v>322976556.96029997</v>
      </c>
      <c r="N89" s="66"/>
      <c r="O89" s="170"/>
      <c r="P89" s="72">
        <v>6</v>
      </c>
      <c r="Q89" s="175"/>
      <c r="R89" s="73" t="s">
        <v>295</v>
      </c>
      <c r="S89" s="62">
        <v>88758514.815500006</v>
      </c>
      <c r="T89" s="74">
        <v>0</v>
      </c>
      <c r="U89" s="74">
        <v>89219842.8222</v>
      </c>
      <c r="V89" s="62">
        <v>4238460.9073000001</v>
      </c>
      <c r="W89" s="62">
        <v>5339350.7291999999</v>
      </c>
      <c r="X89" s="62">
        <f t="shared" si="15"/>
        <v>2669675.3646</v>
      </c>
      <c r="Y89" s="62">
        <f t="shared" si="22"/>
        <v>2669675.3646</v>
      </c>
      <c r="Z89" s="62">
        <v>115908604.0899</v>
      </c>
      <c r="AA89" s="67">
        <f t="shared" si="17"/>
        <v>300795097.99950004</v>
      </c>
    </row>
    <row r="90" spans="1:27" ht="24.9" customHeight="1">
      <c r="A90" s="175"/>
      <c r="B90" s="170"/>
      <c r="C90" s="58">
        <v>12</v>
      </c>
      <c r="D90" s="62" t="s">
        <v>296</v>
      </c>
      <c r="E90" s="62">
        <v>101823914.1583</v>
      </c>
      <c r="F90" s="62">
        <v>0</v>
      </c>
      <c r="G90" s="62">
        <v>102353150.40629999</v>
      </c>
      <c r="H90" s="62">
        <v>7110469.0488</v>
      </c>
      <c r="I90" s="62">
        <v>6125311.9369999999</v>
      </c>
      <c r="J90" s="62">
        <v>0</v>
      </c>
      <c r="K90" s="62">
        <f t="shared" si="19"/>
        <v>6125311.9369999999</v>
      </c>
      <c r="L90" s="62">
        <v>168488533.95359999</v>
      </c>
      <c r="M90" s="67">
        <f t="shared" si="16"/>
        <v>385901379.50399995</v>
      </c>
      <c r="N90" s="66"/>
      <c r="O90" s="170"/>
      <c r="P90" s="72">
        <v>7</v>
      </c>
      <c r="Q90" s="175"/>
      <c r="R90" s="73" t="s">
        <v>297</v>
      </c>
      <c r="S90" s="62">
        <v>74476454.714100003</v>
      </c>
      <c r="T90" s="74">
        <v>0</v>
      </c>
      <c r="U90" s="74">
        <v>74863550.808200002</v>
      </c>
      <c r="V90" s="62">
        <v>3805315.3793000001</v>
      </c>
      <c r="W90" s="62">
        <v>4480200.1655999999</v>
      </c>
      <c r="X90" s="62">
        <f t="shared" si="15"/>
        <v>2240100.0828</v>
      </c>
      <c r="Y90" s="62">
        <f t="shared" si="22"/>
        <v>2240100.0828</v>
      </c>
      <c r="Z90" s="62">
        <v>103743645.7025</v>
      </c>
      <c r="AA90" s="67">
        <f t="shared" si="17"/>
        <v>259129066.68690002</v>
      </c>
    </row>
    <row r="91" spans="1:27" ht="24.9" customHeight="1">
      <c r="A91" s="175"/>
      <c r="B91" s="170"/>
      <c r="C91" s="58">
        <v>13</v>
      </c>
      <c r="D91" s="62" t="s">
        <v>298</v>
      </c>
      <c r="E91" s="62">
        <v>74814587.030900002</v>
      </c>
      <c r="F91" s="62">
        <v>0</v>
      </c>
      <c r="G91" s="62">
        <v>75203440.589100003</v>
      </c>
      <c r="H91" s="62">
        <v>5732577.8447000002</v>
      </c>
      <c r="I91" s="62">
        <v>4500540.8285999997</v>
      </c>
      <c r="J91" s="62">
        <v>0</v>
      </c>
      <c r="K91" s="62">
        <f t="shared" si="19"/>
        <v>4500540.8285999997</v>
      </c>
      <c r="L91" s="62">
        <v>129790248.7894</v>
      </c>
      <c r="M91" s="67">
        <f t="shared" si="16"/>
        <v>290041395.08270001</v>
      </c>
      <c r="N91" s="66"/>
      <c r="O91" s="170"/>
      <c r="P91" s="72">
        <v>8</v>
      </c>
      <c r="Q91" s="175"/>
      <c r="R91" s="73" t="s">
        <v>299</v>
      </c>
      <c r="S91" s="62">
        <v>87271632.236000001</v>
      </c>
      <c r="T91" s="74">
        <v>0</v>
      </c>
      <c r="U91" s="74">
        <v>87725232.076299995</v>
      </c>
      <c r="V91" s="62">
        <v>4416788.0526000001</v>
      </c>
      <c r="W91" s="62">
        <v>5249905.9293999998</v>
      </c>
      <c r="X91" s="62">
        <f t="shared" si="15"/>
        <v>2624952.9646999999</v>
      </c>
      <c r="Y91" s="62">
        <f t="shared" si="22"/>
        <v>2624952.9646999999</v>
      </c>
      <c r="Z91" s="62">
        <v>120916949.23379999</v>
      </c>
      <c r="AA91" s="67">
        <f t="shared" si="17"/>
        <v>302955554.56340003</v>
      </c>
    </row>
    <row r="92" spans="1:27" ht="24.9" customHeight="1">
      <c r="A92" s="175"/>
      <c r="B92" s="170"/>
      <c r="C92" s="58">
        <v>14</v>
      </c>
      <c r="D92" s="62" t="s">
        <v>300</v>
      </c>
      <c r="E92" s="62">
        <v>74179108.219300002</v>
      </c>
      <c r="F92" s="62">
        <v>0</v>
      </c>
      <c r="G92" s="62">
        <v>74564658.836199999</v>
      </c>
      <c r="H92" s="62">
        <v>5814197.1865999997</v>
      </c>
      <c r="I92" s="62">
        <v>4462313.0116999997</v>
      </c>
      <c r="J92" s="62">
        <v>0</v>
      </c>
      <c r="K92" s="62">
        <f t="shared" si="19"/>
        <v>4462313.0116999997</v>
      </c>
      <c r="L92" s="62">
        <v>132082540.4886</v>
      </c>
      <c r="M92" s="67">
        <f t="shared" si="16"/>
        <v>291102817.74239999</v>
      </c>
      <c r="N92" s="66"/>
      <c r="O92" s="170"/>
      <c r="P92" s="72">
        <v>9</v>
      </c>
      <c r="Q92" s="175"/>
      <c r="R92" s="73" t="s">
        <v>301</v>
      </c>
      <c r="S92" s="62">
        <v>85587628.603599995</v>
      </c>
      <c r="T92" s="74">
        <v>0</v>
      </c>
      <c r="U92" s="74">
        <v>86032475.728300005</v>
      </c>
      <c r="V92" s="62">
        <v>4164946.1222000001</v>
      </c>
      <c r="W92" s="62">
        <v>5148603.1299000001</v>
      </c>
      <c r="X92" s="62">
        <f t="shared" si="15"/>
        <v>2574301.56495</v>
      </c>
      <c r="Y92" s="62">
        <f t="shared" si="22"/>
        <v>2574301.56495</v>
      </c>
      <c r="Z92" s="62">
        <v>113843930.10770001</v>
      </c>
      <c r="AA92" s="67">
        <f t="shared" si="17"/>
        <v>292203282.12674999</v>
      </c>
    </row>
    <row r="93" spans="1:27" ht="24.9" customHeight="1">
      <c r="A93" s="175"/>
      <c r="B93" s="170"/>
      <c r="C93" s="58">
        <v>15</v>
      </c>
      <c r="D93" s="62" t="s">
        <v>302</v>
      </c>
      <c r="E93" s="62">
        <v>89031172.946099997</v>
      </c>
      <c r="F93" s="62">
        <v>0</v>
      </c>
      <c r="G93" s="62">
        <v>89493918.110699996</v>
      </c>
      <c r="H93" s="62">
        <v>6496351.6363000004</v>
      </c>
      <c r="I93" s="62">
        <v>5355752.7317000004</v>
      </c>
      <c r="J93" s="62">
        <v>0</v>
      </c>
      <c r="K93" s="62">
        <f t="shared" si="19"/>
        <v>5355752.7317000004</v>
      </c>
      <c r="L93" s="62">
        <v>151240952.5169</v>
      </c>
      <c r="M93" s="67">
        <f t="shared" si="16"/>
        <v>341618147.94169998</v>
      </c>
      <c r="N93" s="66"/>
      <c r="O93" s="170"/>
      <c r="P93" s="72">
        <v>10</v>
      </c>
      <c r="Q93" s="175"/>
      <c r="R93" s="73" t="s">
        <v>303</v>
      </c>
      <c r="S93" s="62">
        <v>90485541.329699993</v>
      </c>
      <c r="T93" s="74">
        <v>0</v>
      </c>
      <c r="U93" s="74">
        <v>90955845.666199997</v>
      </c>
      <c r="V93" s="62">
        <v>4393711.5822999999</v>
      </c>
      <c r="W93" s="62">
        <v>5443241.6098999996</v>
      </c>
      <c r="X93" s="62">
        <f t="shared" si="15"/>
        <v>2721620.8049499998</v>
      </c>
      <c r="Y93" s="62">
        <f t="shared" si="22"/>
        <v>2721620.8049499998</v>
      </c>
      <c r="Z93" s="62">
        <v>120268843.035</v>
      </c>
      <c r="AA93" s="67">
        <f t="shared" si="17"/>
        <v>308825562.41814995</v>
      </c>
    </row>
    <row r="94" spans="1:27" ht="24.9" customHeight="1">
      <c r="A94" s="175"/>
      <c r="B94" s="170"/>
      <c r="C94" s="58">
        <v>16</v>
      </c>
      <c r="D94" s="62" t="s">
        <v>304</v>
      </c>
      <c r="E94" s="62">
        <v>85071805.096799999</v>
      </c>
      <c r="F94" s="62">
        <v>0</v>
      </c>
      <c r="G94" s="62">
        <v>85513971.195999995</v>
      </c>
      <c r="H94" s="62">
        <v>6390750.3370000003</v>
      </c>
      <c r="I94" s="62">
        <v>5117573.2888000002</v>
      </c>
      <c r="J94" s="62">
        <v>0</v>
      </c>
      <c r="K94" s="62">
        <f t="shared" si="19"/>
        <v>5117573.2888000002</v>
      </c>
      <c r="L94" s="62">
        <v>148275123.87830001</v>
      </c>
      <c r="M94" s="67">
        <f t="shared" si="16"/>
        <v>330369223.79690003</v>
      </c>
      <c r="N94" s="66"/>
      <c r="O94" s="170"/>
      <c r="P94" s="72">
        <v>11</v>
      </c>
      <c r="Q94" s="175"/>
      <c r="R94" s="73" t="s">
        <v>107</v>
      </c>
      <c r="S94" s="62">
        <v>79653392.554700002</v>
      </c>
      <c r="T94" s="74">
        <v>0</v>
      </c>
      <c r="U94" s="74">
        <v>80067396.111300007</v>
      </c>
      <c r="V94" s="62">
        <v>4128825.2601000001</v>
      </c>
      <c r="W94" s="62">
        <v>4791623.6599000003</v>
      </c>
      <c r="X94" s="62">
        <f t="shared" si="15"/>
        <v>2395811.8299500002</v>
      </c>
      <c r="Y94" s="62">
        <f t="shared" si="22"/>
        <v>2395811.8299500002</v>
      </c>
      <c r="Z94" s="62">
        <v>112829470.1718</v>
      </c>
      <c r="AA94" s="67">
        <f t="shared" si="17"/>
        <v>279074895.92785001</v>
      </c>
    </row>
    <row r="95" spans="1:27" ht="24.9" customHeight="1">
      <c r="A95" s="175"/>
      <c r="B95" s="170"/>
      <c r="C95" s="58">
        <v>17</v>
      </c>
      <c r="D95" s="62" t="s">
        <v>305</v>
      </c>
      <c r="E95" s="62">
        <v>71266674.525000006</v>
      </c>
      <c r="F95" s="62">
        <v>0</v>
      </c>
      <c r="G95" s="62">
        <v>71637087.583100006</v>
      </c>
      <c r="H95" s="62">
        <v>5521689.0286999997</v>
      </c>
      <c r="I95" s="62">
        <v>4287112.8631999996</v>
      </c>
      <c r="J95" s="62">
        <v>0</v>
      </c>
      <c r="K95" s="62">
        <f t="shared" si="19"/>
        <v>4287112.8631999996</v>
      </c>
      <c r="L95" s="62">
        <v>123867404.1451</v>
      </c>
      <c r="M95" s="67">
        <f t="shared" si="16"/>
        <v>276579968.1451</v>
      </c>
      <c r="N95" s="66"/>
      <c r="O95" s="170"/>
      <c r="P95" s="72">
        <v>12</v>
      </c>
      <c r="Q95" s="175"/>
      <c r="R95" s="73" t="s">
        <v>306</v>
      </c>
      <c r="S95" s="62">
        <v>101694066.1582</v>
      </c>
      <c r="T95" s="74">
        <v>0</v>
      </c>
      <c r="U95" s="74">
        <v>102222627.51289999</v>
      </c>
      <c r="V95" s="62">
        <v>4840313.9019999998</v>
      </c>
      <c r="W95" s="62">
        <v>6117500.8101000004</v>
      </c>
      <c r="X95" s="62">
        <f t="shared" si="15"/>
        <v>3058750.4050500002</v>
      </c>
      <c r="Y95" s="62">
        <f t="shared" si="22"/>
        <v>3058750.4050500002</v>
      </c>
      <c r="Z95" s="62">
        <v>132811737.4769</v>
      </c>
      <c r="AA95" s="67">
        <f t="shared" si="17"/>
        <v>344627495.45504999</v>
      </c>
    </row>
    <row r="96" spans="1:27" ht="24.9" customHeight="1">
      <c r="A96" s="175"/>
      <c r="B96" s="170"/>
      <c r="C96" s="58">
        <v>18</v>
      </c>
      <c r="D96" s="62" t="s">
        <v>307</v>
      </c>
      <c r="E96" s="62">
        <v>73845254.575200006</v>
      </c>
      <c r="F96" s="62">
        <v>0</v>
      </c>
      <c r="G96" s="62">
        <v>74229069.966600001</v>
      </c>
      <c r="H96" s="62">
        <v>5626761.3800999997</v>
      </c>
      <c r="I96" s="62">
        <v>4442229.7363</v>
      </c>
      <c r="J96" s="62">
        <v>0</v>
      </c>
      <c r="K96" s="62">
        <f t="shared" si="19"/>
        <v>4442229.7363</v>
      </c>
      <c r="L96" s="62">
        <v>126818377.2025</v>
      </c>
      <c r="M96" s="67">
        <f t="shared" si="16"/>
        <v>284961692.86070001</v>
      </c>
      <c r="N96" s="66"/>
      <c r="O96" s="170"/>
      <c r="P96" s="72">
        <v>13</v>
      </c>
      <c r="Q96" s="175"/>
      <c r="R96" s="73" t="s">
        <v>308</v>
      </c>
      <c r="S96" s="62">
        <v>67124152.921299994</v>
      </c>
      <c r="T96" s="74">
        <v>0</v>
      </c>
      <c r="U96" s="74">
        <v>67473034.960800007</v>
      </c>
      <c r="V96" s="62">
        <v>3484557.8204000001</v>
      </c>
      <c r="W96" s="62">
        <v>4037915.6364000002</v>
      </c>
      <c r="X96" s="62">
        <f t="shared" si="15"/>
        <v>2018957.8182000001</v>
      </c>
      <c r="Y96" s="62">
        <f t="shared" si="22"/>
        <v>2018957.8182000001</v>
      </c>
      <c r="Z96" s="62">
        <v>94735120.612800002</v>
      </c>
      <c r="AA96" s="67">
        <f t="shared" si="17"/>
        <v>234835824.13349998</v>
      </c>
    </row>
    <row r="97" spans="1:27" ht="24.9" customHeight="1">
      <c r="A97" s="175"/>
      <c r="B97" s="170"/>
      <c r="C97" s="58">
        <v>19</v>
      </c>
      <c r="D97" s="62" t="s">
        <v>309</v>
      </c>
      <c r="E97" s="62">
        <v>79746604.8609</v>
      </c>
      <c r="F97" s="62">
        <v>0</v>
      </c>
      <c r="G97" s="62">
        <v>80161092.894400001</v>
      </c>
      <c r="H97" s="62">
        <v>5947205.1563999997</v>
      </c>
      <c r="I97" s="62">
        <v>4797230.9325999999</v>
      </c>
      <c r="J97" s="62">
        <v>0</v>
      </c>
      <c r="K97" s="62">
        <f t="shared" si="19"/>
        <v>4797230.9325999999</v>
      </c>
      <c r="L97" s="62">
        <v>135818089.65939999</v>
      </c>
      <c r="M97" s="67">
        <f t="shared" si="16"/>
        <v>306470223.50369996</v>
      </c>
      <c r="N97" s="66"/>
      <c r="O97" s="170"/>
      <c r="P97" s="72">
        <v>14</v>
      </c>
      <c r="Q97" s="175"/>
      <c r="R97" s="73" t="s">
        <v>310</v>
      </c>
      <c r="S97" s="62">
        <v>97588439.605499998</v>
      </c>
      <c r="T97" s="74">
        <v>0</v>
      </c>
      <c r="U97" s="74">
        <v>98095661.706100002</v>
      </c>
      <c r="V97" s="62">
        <v>4812593.4489000002</v>
      </c>
      <c r="W97" s="62">
        <v>5870523.0394000001</v>
      </c>
      <c r="X97" s="62">
        <f t="shared" si="15"/>
        <v>2935261.5197000001</v>
      </c>
      <c r="Y97" s="62">
        <f t="shared" si="22"/>
        <v>2935261.5197000001</v>
      </c>
      <c r="Z97" s="62">
        <v>132033204.3119</v>
      </c>
      <c r="AA97" s="67">
        <f t="shared" si="17"/>
        <v>335465160.59210002</v>
      </c>
    </row>
    <row r="98" spans="1:27" ht="24.9" customHeight="1">
      <c r="A98" s="175"/>
      <c r="B98" s="170"/>
      <c r="C98" s="58">
        <v>20</v>
      </c>
      <c r="D98" s="62" t="s">
        <v>311</v>
      </c>
      <c r="E98" s="62">
        <v>80701547.744000003</v>
      </c>
      <c r="F98" s="62">
        <v>0</v>
      </c>
      <c r="G98" s="62">
        <v>81120999.153699994</v>
      </c>
      <c r="H98" s="62">
        <v>6079827.6218999997</v>
      </c>
      <c r="I98" s="62">
        <v>4854676.4068999998</v>
      </c>
      <c r="J98" s="62">
        <v>0</v>
      </c>
      <c r="K98" s="62">
        <f t="shared" si="19"/>
        <v>4854676.4068999998</v>
      </c>
      <c r="L98" s="62">
        <v>139542811.88119999</v>
      </c>
      <c r="M98" s="67">
        <f t="shared" si="16"/>
        <v>312299862.80769998</v>
      </c>
      <c r="N98" s="66"/>
      <c r="O98" s="170"/>
      <c r="P98" s="72">
        <v>15</v>
      </c>
      <c r="Q98" s="175"/>
      <c r="R98" s="73" t="s">
        <v>312</v>
      </c>
      <c r="S98" s="62">
        <v>65165692.5678</v>
      </c>
      <c r="T98" s="74">
        <v>0</v>
      </c>
      <c r="U98" s="74">
        <v>65504395.385399997</v>
      </c>
      <c r="V98" s="62">
        <v>3444976.3842000002</v>
      </c>
      <c r="W98" s="62">
        <v>3920102.6386000002</v>
      </c>
      <c r="X98" s="62">
        <f t="shared" si="15"/>
        <v>1960051.3193000001</v>
      </c>
      <c r="Y98" s="62">
        <f t="shared" si="22"/>
        <v>1960051.3193000001</v>
      </c>
      <c r="Z98" s="62">
        <v>93623469.926100001</v>
      </c>
      <c r="AA98" s="67">
        <f t="shared" si="17"/>
        <v>229698585.58280003</v>
      </c>
    </row>
    <row r="99" spans="1:27" ht="24.9" customHeight="1">
      <c r="A99" s="175"/>
      <c r="B99" s="171"/>
      <c r="C99" s="58">
        <v>21</v>
      </c>
      <c r="D99" s="62" t="s">
        <v>313</v>
      </c>
      <c r="E99" s="62">
        <v>77485369.951399997</v>
      </c>
      <c r="F99" s="62">
        <v>0</v>
      </c>
      <c r="G99" s="62">
        <v>77888105.073100001</v>
      </c>
      <c r="H99" s="62">
        <v>5907973.3638000004</v>
      </c>
      <c r="I99" s="62">
        <v>4661204.2506999997</v>
      </c>
      <c r="J99" s="62">
        <v>0</v>
      </c>
      <c r="K99" s="62">
        <f t="shared" si="19"/>
        <v>4661204.2506999997</v>
      </c>
      <c r="L99" s="62">
        <v>134716258.76350001</v>
      </c>
      <c r="M99" s="67">
        <f t="shared" si="16"/>
        <v>300658911.40250003</v>
      </c>
      <c r="N99" s="66"/>
      <c r="O99" s="170"/>
      <c r="P99" s="72">
        <v>16</v>
      </c>
      <c r="Q99" s="175"/>
      <c r="R99" s="73" t="s">
        <v>314</v>
      </c>
      <c r="S99" s="62">
        <v>94475402.810200006</v>
      </c>
      <c r="T99" s="74">
        <v>0</v>
      </c>
      <c r="U99" s="74">
        <v>94966444.704600006</v>
      </c>
      <c r="V99" s="62">
        <v>4882791.1035000002</v>
      </c>
      <c r="W99" s="62">
        <v>5683255.4254000001</v>
      </c>
      <c r="X99" s="62">
        <f t="shared" si="15"/>
        <v>2841627.7127</v>
      </c>
      <c r="Y99" s="62">
        <f t="shared" si="22"/>
        <v>2841627.7127</v>
      </c>
      <c r="Z99" s="62">
        <v>134004716.1753</v>
      </c>
      <c r="AA99" s="67">
        <f t="shared" si="17"/>
        <v>331170982.50630003</v>
      </c>
    </row>
    <row r="100" spans="1:27" ht="24.9" customHeight="1">
      <c r="A100" s="58"/>
      <c r="B100" s="184" t="s">
        <v>315</v>
      </c>
      <c r="C100" s="182"/>
      <c r="D100" s="63"/>
      <c r="E100" s="63">
        <f>SUM(E79:E99)</f>
        <v>1747915718.3843002</v>
      </c>
      <c r="F100" s="63">
        <f t="shared" ref="F100:M100" si="23">SUM(F79:F99)</f>
        <v>0</v>
      </c>
      <c r="G100" s="63">
        <f t="shared" si="23"/>
        <v>1757000621.1225996</v>
      </c>
      <c r="H100" s="63">
        <f t="shared" si="23"/>
        <v>129925520.08499999</v>
      </c>
      <c r="I100" s="63">
        <f t="shared" si="23"/>
        <v>105147490.18530001</v>
      </c>
      <c r="J100" s="63">
        <f t="shared" si="23"/>
        <v>0</v>
      </c>
      <c r="K100" s="63">
        <f t="shared" si="23"/>
        <v>105147490.18530001</v>
      </c>
      <c r="L100" s="63">
        <f t="shared" si="23"/>
        <v>2993566491.0425</v>
      </c>
      <c r="M100" s="63">
        <f t="shared" si="23"/>
        <v>6733555840.8196993</v>
      </c>
      <c r="N100" s="66"/>
      <c r="O100" s="170"/>
      <c r="P100" s="72">
        <v>17</v>
      </c>
      <c r="Q100" s="175"/>
      <c r="R100" s="73" t="s">
        <v>316</v>
      </c>
      <c r="S100" s="62">
        <v>118156797.60070001</v>
      </c>
      <c r="T100" s="74">
        <v>0</v>
      </c>
      <c r="U100" s="74">
        <v>118770925.0455</v>
      </c>
      <c r="V100" s="62">
        <v>5960957.1495000003</v>
      </c>
      <c r="W100" s="62">
        <v>7107831.6793999998</v>
      </c>
      <c r="X100" s="62">
        <f t="shared" si="15"/>
        <v>3553915.8396999999</v>
      </c>
      <c r="Y100" s="62">
        <f t="shared" si="22"/>
        <v>3553915.8396999999</v>
      </c>
      <c r="Z100" s="62">
        <v>164285174.44049999</v>
      </c>
      <c r="AA100" s="67">
        <f t="shared" si="17"/>
        <v>410727770.07590002</v>
      </c>
    </row>
    <row r="101" spans="1:27" ht="24.9" customHeight="1">
      <c r="A101" s="175">
        <v>5</v>
      </c>
      <c r="B101" s="169" t="s">
        <v>317</v>
      </c>
      <c r="C101" s="58">
        <v>1</v>
      </c>
      <c r="D101" s="62" t="s">
        <v>318</v>
      </c>
      <c r="E101" s="62">
        <v>130648710.6831</v>
      </c>
      <c r="F101" s="62">
        <v>0</v>
      </c>
      <c r="G101" s="62">
        <v>131327765.6381</v>
      </c>
      <c r="H101" s="62">
        <v>6015652.6919</v>
      </c>
      <c r="I101" s="62">
        <v>7859294.2895999998</v>
      </c>
      <c r="J101" s="62">
        <v>0</v>
      </c>
      <c r="K101" s="62">
        <f t="shared" si="19"/>
        <v>7859294.2895999998</v>
      </c>
      <c r="L101" s="62">
        <v>160612733.57699999</v>
      </c>
      <c r="M101" s="67">
        <f t="shared" si="16"/>
        <v>436464156.87970006</v>
      </c>
      <c r="N101" s="66"/>
      <c r="O101" s="170"/>
      <c r="P101" s="72">
        <v>18</v>
      </c>
      <c r="Q101" s="175"/>
      <c r="R101" s="73" t="s">
        <v>319</v>
      </c>
      <c r="S101" s="62">
        <v>89252869.196899995</v>
      </c>
      <c r="T101" s="74">
        <v>0</v>
      </c>
      <c r="U101" s="74">
        <v>89716766.641800001</v>
      </c>
      <c r="V101" s="62">
        <v>4525554.0738000004</v>
      </c>
      <c r="W101" s="62">
        <v>5369089.0751999998</v>
      </c>
      <c r="X101" s="62">
        <f t="shared" si="15"/>
        <v>2684544.5375999999</v>
      </c>
      <c r="Y101" s="62">
        <f t="shared" si="22"/>
        <v>2684544.5375999999</v>
      </c>
      <c r="Z101" s="62">
        <v>123971659.5694</v>
      </c>
      <c r="AA101" s="67">
        <f t="shared" si="17"/>
        <v>310151394.01950002</v>
      </c>
    </row>
    <row r="102" spans="1:27" ht="24.9" customHeight="1">
      <c r="A102" s="175"/>
      <c r="B102" s="170"/>
      <c r="C102" s="58">
        <v>2</v>
      </c>
      <c r="D102" s="62" t="s">
        <v>90</v>
      </c>
      <c r="E102" s="62">
        <v>157772078.25170001</v>
      </c>
      <c r="F102" s="62">
        <v>0</v>
      </c>
      <c r="G102" s="62">
        <v>158592108.62889999</v>
      </c>
      <c r="H102" s="62">
        <v>7489408.9689999996</v>
      </c>
      <c r="I102" s="62">
        <v>9490925.6064999998</v>
      </c>
      <c r="J102" s="62">
        <v>0</v>
      </c>
      <c r="K102" s="62">
        <f t="shared" si="19"/>
        <v>9490925.6064999998</v>
      </c>
      <c r="L102" s="62">
        <v>202003403.97189999</v>
      </c>
      <c r="M102" s="67">
        <f t="shared" si="16"/>
        <v>535347925.42799997</v>
      </c>
      <c r="N102" s="66"/>
      <c r="O102" s="170"/>
      <c r="P102" s="72">
        <v>19</v>
      </c>
      <c r="Q102" s="175"/>
      <c r="R102" s="73" t="s">
        <v>320</v>
      </c>
      <c r="S102" s="62">
        <v>84508717.187900007</v>
      </c>
      <c r="T102" s="74">
        <v>0</v>
      </c>
      <c r="U102" s="74">
        <v>84947956.601999998</v>
      </c>
      <c r="V102" s="62">
        <v>4061604.0576999998</v>
      </c>
      <c r="W102" s="62">
        <v>5083700.2137000002</v>
      </c>
      <c r="X102" s="62">
        <f t="shared" si="15"/>
        <v>2541850.1068500001</v>
      </c>
      <c r="Y102" s="62">
        <f t="shared" si="22"/>
        <v>2541850.1068500001</v>
      </c>
      <c r="Z102" s="62">
        <v>110941552.42560001</v>
      </c>
      <c r="AA102" s="67">
        <f t="shared" si="17"/>
        <v>287001680.38005</v>
      </c>
    </row>
    <row r="103" spans="1:27" ht="24.9" customHeight="1">
      <c r="A103" s="175"/>
      <c r="B103" s="170"/>
      <c r="C103" s="58">
        <v>3</v>
      </c>
      <c r="D103" s="62" t="s">
        <v>321</v>
      </c>
      <c r="E103" s="62">
        <v>69001060.943399996</v>
      </c>
      <c r="F103" s="62">
        <v>0</v>
      </c>
      <c r="G103" s="62">
        <v>69359698.331300005</v>
      </c>
      <c r="H103" s="62">
        <v>3817300.6246000002</v>
      </c>
      <c r="I103" s="62">
        <v>4150822.7782000001</v>
      </c>
      <c r="J103" s="62">
        <v>0</v>
      </c>
      <c r="K103" s="62">
        <f t="shared" si="19"/>
        <v>4150822.7782000001</v>
      </c>
      <c r="L103" s="62">
        <v>98871679.613299996</v>
      </c>
      <c r="M103" s="67">
        <f t="shared" si="16"/>
        <v>245200562.29079998</v>
      </c>
      <c r="N103" s="66"/>
      <c r="O103" s="170"/>
      <c r="P103" s="72">
        <v>20</v>
      </c>
      <c r="Q103" s="175"/>
      <c r="R103" s="73" t="s">
        <v>322</v>
      </c>
      <c r="S103" s="62">
        <v>90613776.289399996</v>
      </c>
      <c r="T103" s="74">
        <v>0</v>
      </c>
      <c r="U103" s="74">
        <v>91084747.135199994</v>
      </c>
      <c r="V103" s="62">
        <v>4425780.1660000002</v>
      </c>
      <c r="W103" s="62">
        <v>5450955.7028000001</v>
      </c>
      <c r="X103" s="62">
        <f t="shared" si="15"/>
        <v>2725477.8514</v>
      </c>
      <c r="Y103" s="62">
        <f t="shared" si="22"/>
        <v>2725477.8514</v>
      </c>
      <c r="Z103" s="62">
        <v>121169494.11229999</v>
      </c>
      <c r="AA103" s="67">
        <f t="shared" si="17"/>
        <v>310019275.55430001</v>
      </c>
    </row>
    <row r="104" spans="1:27" ht="24.9" customHeight="1">
      <c r="A104" s="175"/>
      <c r="B104" s="170"/>
      <c r="C104" s="58">
        <v>4</v>
      </c>
      <c r="D104" s="62" t="s">
        <v>323</v>
      </c>
      <c r="E104" s="62">
        <v>81547980.200000003</v>
      </c>
      <c r="F104" s="62">
        <v>0</v>
      </c>
      <c r="G104" s="62">
        <v>81971830.996000007</v>
      </c>
      <c r="H104" s="62">
        <v>4415343.4018000001</v>
      </c>
      <c r="I104" s="62">
        <v>4905594.3359000003</v>
      </c>
      <c r="J104" s="62">
        <v>0</v>
      </c>
      <c r="K104" s="62">
        <f t="shared" si="19"/>
        <v>4905594.3359000003</v>
      </c>
      <c r="L104" s="62">
        <v>115667802.4585</v>
      </c>
      <c r="M104" s="67">
        <f t="shared" si="16"/>
        <v>288508551.39219999</v>
      </c>
      <c r="N104" s="66"/>
      <c r="O104" s="171"/>
      <c r="P104" s="72">
        <v>21</v>
      </c>
      <c r="Q104" s="175"/>
      <c r="R104" s="73" t="s">
        <v>324</v>
      </c>
      <c r="S104" s="62">
        <v>88662450.610599995</v>
      </c>
      <c r="T104" s="74">
        <v>0</v>
      </c>
      <c r="U104" s="74">
        <v>89123279.317499995</v>
      </c>
      <c r="V104" s="62">
        <v>4346231.7893000003</v>
      </c>
      <c r="W104" s="62">
        <v>5333571.8978000004</v>
      </c>
      <c r="X104" s="62">
        <f t="shared" si="15"/>
        <v>2666785.9489000002</v>
      </c>
      <c r="Y104" s="62">
        <f t="shared" si="22"/>
        <v>2666785.9489000002</v>
      </c>
      <c r="Z104" s="62">
        <v>118935365.7899</v>
      </c>
      <c r="AA104" s="67">
        <f t="shared" si="17"/>
        <v>303734113.4562</v>
      </c>
    </row>
    <row r="105" spans="1:27" ht="24.9" customHeight="1">
      <c r="A105" s="175"/>
      <c r="B105" s="170"/>
      <c r="C105" s="58">
        <v>5</v>
      </c>
      <c r="D105" s="62" t="s">
        <v>325</v>
      </c>
      <c r="E105" s="62">
        <v>103446971.26800001</v>
      </c>
      <c r="F105" s="62">
        <v>0</v>
      </c>
      <c r="G105" s="62">
        <v>103984643.45810001</v>
      </c>
      <c r="H105" s="62">
        <v>5317916.6939000003</v>
      </c>
      <c r="I105" s="62">
        <v>6222948.4417000003</v>
      </c>
      <c r="J105" s="62">
        <v>0</v>
      </c>
      <c r="K105" s="62">
        <f t="shared" si="19"/>
        <v>6222948.4417000003</v>
      </c>
      <c r="L105" s="62">
        <v>141016711.38029999</v>
      </c>
      <c r="M105" s="67">
        <f t="shared" si="16"/>
        <v>359989191.24199998</v>
      </c>
      <c r="N105" s="66"/>
      <c r="O105" s="58"/>
      <c r="P105" s="182" t="s">
        <v>326</v>
      </c>
      <c r="Q105" s="185"/>
      <c r="R105" s="63"/>
      <c r="S105" s="63">
        <f t="shared" ref="S105:AA105" si="24">SUM(S84:S104)</f>
        <v>1884611578.8917999</v>
      </c>
      <c r="T105" s="63">
        <f t="shared" si="24"/>
        <v>0</v>
      </c>
      <c r="U105" s="63">
        <f t="shared" si="24"/>
        <v>1894406967.0290999</v>
      </c>
      <c r="V105" s="63">
        <f t="shared" ref="V105" si="25">SUM(V84:V104)</f>
        <v>94277236.783799976</v>
      </c>
      <c r="W105" s="63">
        <f t="shared" si="24"/>
        <v>113370556.37730001</v>
      </c>
      <c r="X105" s="63">
        <f t="shared" si="24"/>
        <v>56685278.188650005</v>
      </c>
      <c r="Y105" s="63">
        <f t="shared" si="24"/>
        <v>56685278.188650005</v>
      </c>
      <c r="Z105" s="63">
        <f t="shared" si="24"/>
        <v>2582077020.5107999</v>
      </c>
      <c r="AA105" s="63">
        <f t="shared" si="24"/>
        <v>6512058081.4041491</v>
      </c>
    </row>
    <row r="106" spans="1:27" ht="24.9" customHeight="1">
      <c r="A106" s="175"/>
      <c r="B106" s="170"/>
      <c r="C106" s="58">
        <v>6</v>
      </c>
      <c r="D106" s="62" t="s">
        <v>327</v>
      </c>
      <c r="E106" s="62">
        <v>68501008.060200006</v>
      </c>
      <c r="F106" s="62">
        <v>0</v>
      </c>
      <c r="G106" s="62">
        <v>68857046.391599998</v>
      </c>
      <c r="H106" s="62">
        <v>3868653.3916000002</v>
      </c>
      <c r="I106" s="62">
        <v>4120741.6335</v>
      </c>
      <c r="J106" s="62">
        <v>0</v>
      </c>
      <c r="K106" s="62">
        <f t="shared" si="19"/>
        <v>4120741.6335</v>
      </c>
      <c r="L106" s="62">
        <v>100313929.9267</v>
      </c>
      <c r="M106" s="67">
        <f t="shared" si="16"/>
        <v>245661379.40360001</v>
      </c>
      <c r="N106" s="66"/>
      <c r="O106" s="169">
        <v>23</v>
      </c>
      <c r="P106" s="72">
        <v>1</v>
      </c>
      <c r="Q106" s="175" t="s">
        <v>108</v>
      </c>
      <c r="R106" s="73" t="s">
        <v>328</v>
      </c>
      <c r="S106" s="62">
        <v>76573547.599900007</v>
      </c>
      <c r="T106" s="62">
        <v>0</v>
      </c>
      <c r="U106" s="62">
        <v>76971543.467199996</v>
      </c>
      <c r="V106" s="62">
        <v>4625803.9097999996</v>
      </c>
      <c r="W106" s="62">
        <v>4606352.7319999998</v>
      </c>
      <c r="X106" s="62">
        <f t="shared" si="15"/>
        <v>2303176.3659999999</v>
      </c>
      <c r="Y106" s="62">
        <f t="shared" ref="Y106:Y121" si="26">W106-X106</f>
        <v>2303176.3659999999</v>
      </c>
      <c r="Z106" s="62">
        <v>112550810.17829999</v>
      </c>
      <c r="AA106" s="67">
        <f t="shared" si="17"/>
        <v>273024881.52119994</v>
      </c>
    </row>
    <row r="107" spans="1:27" ht="24.9" customHeight="1">
      <c r="A107" s="175"/>
      <c r="B107" s="170"/>
      <c r="C107" s="58">
        <v>7</v>
      </c>
      <c r="D107" s="62" t="s">
        <v>329</v>
      </c>
      <c r="E107" s="62">
        <v>109284584.741</v>
      </c>
      <c r="F107" s="62">
        <v>0</v>
      </c>
      <c r="G107" s="62">
        <v>109852598.29719999</v>
      </c>
      <c r="H107" s="62">
        <v>5629825.5829999996</v>
      </c>
      <c r="I107" s="62">
        <v>6574115.4911000002</v>
      </c>
      <c r="J107" s="62">
        <v>0</v>
      </c>
      <c r="K107" s="62">
        <f t="shared" si="19"/>
        <v>6574115.4911000002</v>
      </c>
      <c r="L107" s="62">
        <v>149776720.22350001</v>
      </c>
      <c r="M107" s="67">
        <f t="shared" si="16"/>
        <v>381117844.33580005</v>
      </c>
      <c r="N107" s="66"/>
      <c r="O107" s="170"/>
      <c r="P107" s="72">
        <v>2</v>
      </c>
      <c r="Q107" s="175"/>
      <c r="R107" s="73" t="s">
        <v>330</v>
      </c>
      <c r="S107" s="62">
        <v>125920759.94850001</v>
      </c>
      <c r="T107" s="62">
        <v>0</v>
      </c>
      <c r="U107" s="62">
        <v>126575241.0799</v>
      </c>
      <c r="V107" s="62">
        <v>5370132.1442</v>
      </c>
      <c r="W107" s="62">
        <v>7574880.0308999997</v>
      </c>
      <c r="X107" s="62">
        <f t="shared" si="15"/>
        <v>3787440.0154499998</v>
      </c>
      <c r="Y107" s="62">
        <f t="shared" si="26"/>
        <v>3787440.0154499998</v>
      </c>
      <c r="Z107" s="62">
        <v>133455382.4586</v>
      </c>
      <c r="AA107" s="67">
        <f t="shared" si="17"/>
        <v>395108955.64665002</v>
      </c>
    </row>
    <row r="108" spans="1:27" ht="24.9" customHeight="1">
      <c r="A108" s="175"/>
      <c r="B108" s="170"/>
      <c r="C108" s="58">
        <v>8</v>
      </c>
      <c r="D108" s="62" t="s">
        <v>331</v>
      </c>
      <c r="E108" s="62">
        <v>110319603.29099999</v>
      </c>
      <c r="F108" s="62">
        <v>0</v>
      </c>
      <c r="G108" s="62">
        <v>110892996.4216</v>
      </c>
      <c r="H108" s="62">
        <v>5307794.9631000003</v>
      </c>
      <c r="I108" s="62">
        <v>6636377.9913999997</v>
      </c>
      <c r="J108" s="62">
        <v>0</v>
      </c>
      <c r="K108" s="62">
        <f t="shared" si="19"/>
        <v>6636377.9913999997</v>
      </c>
      <c r="L108" s="62">
        <v>140732441.02340001</v>
      </c>
      <c r="M108" s="67">
        <f t="shared" si="16"/>
        <v>373889213.69050002</v>
      </c>
      <c r="N108" s="66"/>
      <c r="O108" s="170"/>
      <c r="P108" s="72">
        <v>3</v>
      </c>
      <c r="Q108" s="175"/>
      <c r="R108" s="73" t="s">
        <v>332</v>
      </c>
      <c r="S108" s="62">
        <v>96510358.346599996</v>
      </c>
      <c r="T108" s="62">
        <v>0</v>
      </c>
      <c r="U108" s="62">
        <v>97011977.051400006</v>
      </c>
      <c r="V108" s="62">
        <v>5298500.0548</v>
      </c>
      <c r="W108" s="62">
        <v>5805670.0619000001</v>
      </c>
      <c r="X108" s="62">
        <f t="shared" si="15"/>
        <v>2902835.03095</v>
      </c>
      <c r="Y108" s="62">
        <f t="shared" si="26"/>
        <v>2902835.03095</v>
      </c>
      <c r="Z108" s="62">
        <v>131443584.2735</v>
      </c>
      <c r="AA108" s="67">
        <f t="shared" si="17"/>
        <v>333167254.75725001</v>
      </c>
    </row>
    <row r="109" spans="1:27" ht="24.9" customHeight="1">
      <c r="A109" s="175"/>
      <c r="B109" s="170"/>
      <c r="C109" s="58">
        <v>9</v>
      </c>
      <c r="D109" s="62" t="s">
        <v>333</v>
      </c>
      <c r="E109" s="62">
        <v>77597630.294599995</v>
      </c>
      <c r="F109" s="62">
        <v>0</v>
      </c>
      <c r="G109" s="62">
        <v>78000948.896500006</v>
      </c>
      <c r="H109" s="62">
        <v>4469556.0733000003</v>
      </c>
      <c r="I109" s="62">
        <v>4667957.3756999997</v>
      </c>
      <c r="J109" s="62">
        <v>0</v>
      </c>
      <c r="K109" s="62">
        <f t="shared" si="19"/>
        <v>4667957.3756999997</v>
      </c>
      <c r="L109" s="62">
        <v>117190373.6256</v>
      </c>
      <c r="M109" s="67">
        <f t="shared" si="16"/>
        <v>281926466.26569998</v>
      </c>
      <c r="N109" s="66"/>
      <c r="O109" s="170"/>
      <c r="P109" s="72">
        <v>4</v>
      </c>
      <c r="Q109" s="175"/>
      <c r="R109" s="73" t="s">
        <v>98</v>
      </c>
      <c r="S109" s="62">
        <v>58772661.2315</v>
      </c>
      <c r="T109" s="62">
        <v>0</v>
      </c>
      <c r="U109" s="62">
        <v>59078135.863499999</v>
      </c>
      <c r="V109" s="62">
        <v>3984028.8006000002</v>
      </c>
      <c r="W109" s="62">
        <v>3535523.9128</v>
      </c>
      <c r="X109" s="62">
        <f t="shared" si="15"/>
        <v>1767761.9564</v>
      </c>
      <c r="Y109" s="62">
        <f t="shared" si="26"/>
        <v>1767761.9564</v>
      </c>
      <c r="Z109" s="62">
        <v>94526458.103100002</v>
      </c>
      <c r="AA109" s="67">
        <f t="shared" si="17"/>
        <v>218129045.9551</v>
      </c>
    </row>
    <row r="110" spans="1:27" ht="24.9" customHeight="1">
      <c r="A110" s="175"/>
      <c r="B110" s="170"/>
      <c r="C110" s="58">
        <v>10</v>
      </c>
      <c r="D110" s="62" t="s">
        <v>334</v>
      </c>
      <c r="E110" s="62">
        <v>88871933.325299993</v>
      </c>
      <c r="F110" s="62">
        <v>0</v>
      </c>
      <c r="G110" s="62">
        <v>89333850.831900001</v>
      </c>
      <c r="H110" s="62">
        <v>5124259.0263</v>
      </c>
      <c r="I110" s="62">
        <v>5346173.5247999998</v>
      </c>
      <c r="J110" s="62">
        <v>0</v>
      </c>
      <c r="K110" s="62">
        <f t="shared" si="19"/>
        <v>5346173.5247999998</v>
      </c>
      <c r="L110" s="62">
        <v>135577806.1742</v>
      </c>
      <c r="M110" s="67">
        <f t="shared" si="16"/>
        <v>324254022.88249999</v>
      </c>
      <c r="N110" s="66"/>
      <c r="O110" s="170"/>
      <c r="P110" s="72">
        <v>5</v>
      </c>
      <c r="Q110" s="175"/>
      <c r="R110" s="73" t="s">
        <v>335</v>
      </c>
      <c r="S110" s="62">
        <v>101976700.6417</v>
      </c>
      <c r="T110" s="62">
        <v>0</v>
      </c>
      <c r="U110" s="62">
        <v>102506731.0071</v>
      </c>
      <c r="V110" s="62">
        <v>5339497.9952999996</v>
      </c>
      <c r="W110" s="62">
        <v>6134502.9495000001</v>
      </c>
      <c r="X110" s="62">
        <f t="shared" si="15"/>
        <v>3067251.4747500001</v>
      </c>
      <c r="Y110" s="62">
        <f t="shared" si="26"/>
        <v>3067251.4747500001</v>
      </c>
      <c r="Z110" s="62">
        <v>132595017.70280001</v>
      </c>
      <c r="AA110" s="67">
        <f t="shared" si="17"/>
        <v>345485198.82165003</v>
      </c>
    </row>
    <row r="111" spans="1:27" ht="24.9" customHeight="1">
      <c r="A111" s="175"/>
      <c r="B111" s="170"/>
      <c r="C111" s="58">
        <v>11</v>
      </c>
      <c r="D111" s="62" t="s">
        <v>336</v>
      </c>
      <c r="E111" s="62">
        <v>68766291.949000001</v>
      </c>
      <c r="F111" s="62">
        <v>0</v>
      </c>
      <c r="G111" s="62">
        <v>69123709.110200003</v>
      </c>
      <c r="H111" s="62">
        <v>4119141.5742000001</v>
      </c>
      <c r="I111" s="62">
        <v>4136700.0318</v>
      </c>
      <c r="J111" s="62">
        <v>0</v>
      </c>
      <c r="K111" s="62">
        <f t="shared" ref="K111:K129" si="27">I111-J111</f>
        <v>4136700.0318</v>
      </c>
      <c r="L111" s="62">
        <v>107348928.83679999</v>
      </c>
      <c r="M111" s="67">
        <f t="shared" si="16"/>
        <v>253494771.50199997</v>
      </c>
      <c r="N111" s="66"/>
      <c r="O111" s="170"/>
      <c r="P111" s="72">
        <v>6</v>
      </c>
      <c r="Q111" s="175"/>
      <c r="R111" s="73" t="s">
        <v>337</v>
      </c>
      <c r="S111" s="62">
        <v>87647677.244399995</v>
      </c>
      <c r="T111" s="62">
        <v>0</v>
      </c>
      <c r="U111" s="62">
        <v>88103231.602400005</v>
      </c>
      <c r="V111" s="62">
        <v>5323970.2383000003</v>
      </c>
      <c r="W111" s="62">
        <v>5272527.2653999999</v>
      </c>
      <c r="X111" s="62">
        <f t="shared" si="15"/>
        <v>2636263.6327</v>
      </c>
      <c r="Y111" s="62">
        <f t="shared" si="26"/>
        <v>2636263.6327</v>
      </c>
      <c r="Z111" s="62">
        <v>132158918.2714</v>
      </c>
      <c r="AA111" s="67">
        <f t="shared" si="17"/>
        <v>315870060.9892</v>
      </c>
    </row>
    <row r="112" spans="1:27" ht="24.9" customHeight="1">
      <c r="A112" s="175"/>
      <c r="B112" s="170"/>
      <c r="C112" s="58">
        <v>12</v>
      </c>
      <c r="D112" s="62" t="s">
        <v>338</v>
      </c>
      <c r="E112" s="62">
        <v>106491768.83589999</v>
      </c>
      <c r="F112" s="62">
        <v>0</v>
      </c>
      <c r="G112" s="62">
        <v>107045266.5545</v>
      </c>
      <c r="H112" s="62">
        <v>5715730.2989999996</v>
      </c>
      <c r="I112" s="62">
        <v>6406111.0617000004</v>
      </c>
      <c r="J112" s="62">
        <v>0</v>
      </c>
      <c r="K112" s="62">
        <f t="shared" si="27"/>
        <v>6406111.0617000004</v>
      </c>
      <c r="L112" s="62">
        <v>152189367.30860001</v>
      </c>
      <c r="M112" s="67">
        <f t="shared" si="16"/>
        <v>377848244.05970001</v>
      </c>
      <c r="N112" s="66"/>
      <c r="O112" s="170"/>
      <c r="P112" s="72">
        <v>7</v>
      </c>
      <c r="Q112" s="175"/>
      <c r="R112" s="73" t="s">
        <v>339</v>
      </c>
      <c r="S112" s="62">
        <v>88592275.432999998</v>
      </c>
      <c r="T112" s="62">
        <v>0</v>
      </c>
      <c r="U112" s="62">
        <v>89052739.400000006</v>
      </c>
      <c r="V112" s="62">
        <v>5363246.8569999998</v>
      </c>
      <c r="W112" s="62">
        <v>5329350.4450000003</v>
      </c>
      <c r="X112" s="62">
        <f t="shared" si="15"/>
        <v>2664675.2225000001</v>
      </c>
      <c r="Y112" s="62">
        <f t="shared" si="26"/>
        <v>2664675.2225000001</v>
      </c>
      <c r="Z112" s="62">
        <v>133262008.11489999</v>
      </c>
      <c r="AA112" s="67">
        <f t="shared" si="17"/>
        <v>318934945.02740002</v>
      </c>
    </row>
    <row r="113" spans="1:27" ht="24.9" customHeight="1">
      <c r="A113" s="175"/>
      <c r="B113" s="170"/>
      <c r="C113" s="58">
        <v>13</v>
      </c>
      <c r="D113" s="62" t="s">
        <v>340</v>
      </c>
      <c r="E113" s="62">
        <v>87584397.700299993</v>
      </c>
      <c r="F113" s="62">
        <v>0</v>
      </c>
      <c r="G113" s="62">
        <v>88039623.158800006</v>
      </c>
      <c r="H113" s="62">
        <v>4385722.3224999998</v>
      </c>
      <c r="I113" s="62">
        <v>5268720.6257999996</v>
      </c>
      <c r="J113" s="62">
        <v>0</v>
      </c>
      <c r="K113" s="62">
        <f t="shared" si="27"/>
        <v>5268720.6257999996</v>
      </c>
      <c r="L113" s="62">
        <v>114835889.9174</v>
      </c>
      <c r="M113" s="67">
        <f t="shared" si="16"/>
        <v>300114353.72479999</v>
      </c>
      <c r="N113" s="66"/>
      <c r="O113" s="170"/>
      <c r="P113" s="72">
        <v>8</v>
      </c>
      <c r="Q113" s="175"/>
      <c r="R113" s="73" t="s">
        <v>341</v>
      </c>
      <c r="S113" s="62">
        <v>104469729.586</v>
      </c>
      <c r="T113" s="62">
        <v>0</v>
      </c>
      <c r="U113" s="62">
        <v>105012717.6274</v>
      </c>
      <c r="V113" s="62">
        <v>6761596.6880000001</v>
      </c>
      <c r="W113" s="62">
        <v>6284473.4164000005</v>
      </c>
      <c r="X113" s="62">
        <f t="shared" si="15"/>
        <v>3142236.7082000002</v>
      </c>
      <c r="Y113" s="62">
        <f t="shared" si="26"/>
        <v>3142236.7082000002</v>
      </c>
      <c r="Z113" s="62">
        <v>172534876.94100001</v>
      </c>
      <c r="AA113" s="67">
        <f t="shared" si="17"/>
        <v>391921157.55060005</v>
      </c>
    </row>
    <row r="114" spans="1:27" ht="24.9" customHeight="1">
      <c r="A114" s="175"/>
      <c r="B114" s="170"/>
      <c r="C114" s="58">
        <v>14</v>
      </c>
      <c r="D114" s="62" t="s">
        <v>342</v>
      </c>
      <c r="E114" s="62">
        <v>102271036.8712</v>
      </c>
      <c r="F114" s="62">
        <v>0</v>
      </c>
      <c r="G114" s="62">
        <v>102802597.0678</v>
      </c>
      <c r="H114" s="62">
        <v>5424513.1323999995</v>
      </c>
      <c r="I114" s="62">
        <v>6152209.0181</v>
      </c>
      <c r="J114" s="62">
        <v>0</v>
      </c>
      <c r="K114" s="62">
        <f t="shared" si="27"/>
        <v>6152209.0181</v>
      </c>
      <c r="L114" s="62">
        <v>144010488.65450001</v>
      </c>
      <c r="M114" s="67">
        <f t="shared" si="16"/>
        <v>360660844.74400002</v>
      </c>
      <c r="N114" s="66"/>
      <c r="O114" s="170"/>
      <c r="P114" s="72">
        <v>9</v>
      </c>
      <c r="Q114" s="175"/>
      <c r="R114" s="73" t="s">
        <v>343</v>
      </c>
      <c r="S114" s="62">
        <v>75524765.341299996</v>
      </c>
      <c r="T114" s="62">
        <v>0</v>
      </c>
      <c r="U114" s="62">
        <v>75917310.096200004</v>
      </c>
      <c r="V114" s="62">
        <v>4824607.6123000002</v>
      </c>
      <c r="W114" s="62">
        <v>4543262.2631000001</v>
      </c>
      <c r="X114" s="62">
        <f t="shared" si="15"/>
        <v>2271631.13155</v>
      </c>
      <c r="Y114" s="62">
        <f t="shared" si="26"/>
        <v>2271631.13155</v>
      </c>
      <c r="Z114" s="62">
        <v>118134242.5631</v>
      </c>
      <c r="AA114" s="67">
        <f t="shared" si="17"/>
        <v>276672556.74445003</v>
      </c>
    </row>
    <row r="115" spans="1:27" ht="24.9" customHeight="1">
      <c r="A115" s="175"/>
      <c r="B115" s="170"/>
      <c r="C115" s="58">
        <v>15</v>
      </c>
      <c r="D115" s="62" t="s">
        <v>344</v>
      </c>
      <c r="E115" s="62">
        <v>131058071.7113</v>
      </c>
      <c r="F115" s="62">
        <v>0</v>
      </c>
      <c r="G115" s="62">
        <v>131739254.3461</v>
      </c>
      <c r="H115" s="62">
        <v>6533555.3881000001</v>
      </c>
      <c r="I115" s="62">
        <v>7883919.7817000002</v>
      </c>
      <c r="J115" s="62">
        <v>0</v>
      </c>
      <c r="K115" s="62">
        <f t="shared" si="27"/>
        <v>7883919.7817000002</v>
      </c>
      <c r="L115" s="62">
        <v>175158109.9921</v>
      </c>
      <c r="M115" s="67">
        <f t="shared" si="16"/>
        <v>452372911.21930003</v>
      </c>
      <c r="N115" s="66"/>
      <c r="O115" s="170"/>
      <c r="P115" s="72">
        <v>10</v>
      </c>
      <c r="Q115" s="175"/>
      <c r="R115" s="73" t="s">
        <v>345</v>
      </c>
      <c r="S115" s="62">
        <v>100434878.4316</v>
      </c>
      <c r="T115" s="62">
        <v>0</v>
      </c>
      <c r="U115" s="62">
        <v>100956895.0783</v>
      </c>
      <c r="V115" s="62">
        <v>4605443.9003999997</v>
      </c>
      <c r="W115" s="62">
        <v>6041753.2051999997</v>
      </c>
      <c r="X115" s="62">
        <f t="shared" si="15"/>
        <v>3020876.6025999999</v>
      </c>
      <c r="Y115" s="62">
        <f t="shared" si="26"/>
        <v>3020876.6025999999</v>
      </c>
      <c r="Z115" s="62">
        <v>111978996.20100001</v>
      </c>
      <c r="AA115" s="67">
        <f t="shared" si="17"/>
        <v>320997090.21390003</v>
      </c>
    </row>
    <row r="116" spans="1:27" ht="24.9" customHeight="1">
      <c r="A116" s="175"/>
      <c r="B116" s="170"/>
      <c r="C116" s="58">
        <v>16</v>
      </c>
      <c r="D116" s="62" t="s">
        <v>346</v>
      </c>
      <c r="E116" s="62">
        <v>98251633.717299998</v>
      </c>
      <c r="F116" s="62">
        <v>0</v>
      </c>
      <c r="G116" s="62">
        <v>98762302.811299995</v>
      </c>
      <c r="H116" s="62">
        <v>5160281.2710999995</v>
      </c>
      <c r="I116" s="62">
        <v>5910418.0958000002</v>
      </c>
      <c r="J116" s="62">
        <v>0</v>
      </c>
      <c r="K116" s="62">
        <f t="shared" si="27"/>
        <v>5910418.0958000002</v>
      </c>
      <c r="L116" s="62">
        <v>136589496.42550001</v>
      </c>
      <c r="M116" s="67">
        <f t="shared" si="16"/>
        <v>344674132.32099998</v>
      </c>
      <c r="N116" s="66"/>
      <c r="O116" s="170"/>
      <c r="P116" s="72">
        <v>11</v>
      </c>
      <c r="Q116" s="175"/>
      <c r="R116" s="73" t="s">
        <v>347</v>
      </c>
      <c r="S116" s="62">
        <v>79617676.287200004</v>
      </c>
      <c r="T116" s="62">
        <v>0</v>
      </c>
      <c r="U116" s="62">
        <v>80031494.206300005</v>
      </c>
      <c r="V116" s="62">
        <v>4467630.5739000002</v>
      </c>
      <c r="W116" s="62">
        <v>4789475.1147999996</v>
      </c>
      <c r="X116" s="62">
        <f t="shared" si="15"/>
        <v>2394737.5573999998</v>
      </c>
      <c r="Y116" s="62">
        <f t="shared" si="26"/>
        <v>2394737.5573999998</v>
      </c>
      <c r="Z116" s="62">
        <v>108108487.8529</v>
      </c>
      <c r="AA116" s="67">
        <f t="shared" si="17"/>
        <v>274620026.4777</v>
      </c>
    </row>
    <row r="117" spans="1:27" ht="24.9" customHeight="1">
      <c r="A117" s="175"/>
      <c r="B117" s="170"/>
      <c r="C117" s="58">
        <v>17</v>
      </c>
      <c r="D117" s="62" t="s">
        <v>348</v>
      </c>
      <c r="E117" s="62">
        <v>96638015.369599998</v>
      </c>
      <c r="F117" s="62">
        <v>0</v>
      </c>
      <c r="G117" s="62">
        <v>97140297.579899997</v>
      </c>
      <c r="H117" s="62">
        <v>5034535.1276000002</v>
      </c>
      <c r="I117" s="62">
        <v>5813349.3885000004</v>
      </c>
      <c r="J117" s="62">
        <v>0</v>
      </c>
      <c r="K117" s="62">
        <f t="shared" si="27"/>
        <v>5813349.3885000004</v>
      </c>
      <c r="L117" s="62">
        <v>133057896.7579</v>
      </c>
      <c r="M117" s="67">
        <f t="shared" si="16"/>
        <v>337684094.22350001</v>
      </c>
      <c r="N117" s="66"/>
      <c r="O117" s="170"/>
      <c r="P117" s="72">
        <v>12</v>
      </c>
      <c r="Q117" s="175"/>
      <c r="R117" s="73" t="s">
        <v>349</v>
      </c>
      <c r="S117" s="62">
        <v>70719033.6963</v>
      </c>
      <c r="T117" s="62">
        <v>0</v>
      </c>
      <c r="U117" s="62">
        <v>71086600.3565</v>
      </c>
      <c r="V117" s="62">
        <v>4296233.5417999998</v>
      </c>
      <c r="W117" s="62">
        <v>4254169.0215999996</v>
      </c>
      <c r="X117" s="62">
        <f t="shared" si="15"/>
        <v>2127084.5107999998</v>
      </c>
      <c r="Y117" s="62">
        <f t="shared" si="26"/>
        <v>2127084.5107999998</v>
      </c>
      <c r="Z117" s="62">
        <v>103294776.0002</v>
      </c>
      <c r="AA117" s="67">
        <f t="shared" si="17"/>
        <v>251523728.1056</v>
      </c>
    </row>
    <row r="118" spans="1:27" ht="24.9" customHeight="1">
      <c r="A118" s="175"/>
      <c r="B118" s="170"/>
      <c r="C118" s="58">
        <v>18</v>
      </c>
      <c r="D118" s="62" t="s">
        <v>350</v>
      </c>
      <c r="E118" s="62">
        <v>135902980.16710001</v>
      </c>
      <c r="F118" s="62">
        <v>0</v>
      </c>
      <c r="G118" s="62">
        <v>136609344.52070001</v>
      </c>
      <c r="H118" s="62">
        <v>6203742.9593000002</v>
      </c>
      <c r="I118" s="62">
        <v>8175369.7406000001</v>
      </c>
      <c r="J118" s="62">
        <v>0</v>
      </c>
      <c r="K118" s="62">
        <f t="shared" si="27"/>
        <v>8175369.7406000001</v>
      </c>
      <c r="L118" s="62">
        <v>165895277.4973</v>
      </c>
      <c r="M118" s="67">
        <f t="shared" si="16"/>
        <v>452786714.88499999</v>
      </c>
      <c r="N118" s="66"/>
      <c r="O118" s="170"/>
      <c r="P118" s="72">
        <v>13</v>
      </c>
      <c r="Q118" s="175"/>
      <c r="R118" s="73" t="s">
        <v>351</v>
      </c>
      <c r="S118" s="62">
        <v>59171805.951200001</v>
      </c>
      <c r="T118" s="62">
        <v>0</v>
      </c>
      <c r="U118" s="62">
        <v>59479355.163199998</v>
      </c>
      <c r="V118" s="62">
        <v>4008853.4884000001</v>
      </c>
      <c r="W118" s="62">
        <v>3559534.8333999999</v>
      </c>
      <c r="X118" s="62">
        <f t="shared" si="15"/>
        <v>1779767.4166999999</v>
      </c>
      <c r="Y118" s="62">
        <f t="shared" si="26"/>
        <v>1779767.4166999999</v>
      </c>
      <c r="Z118" s="62">
        <v>95223663.256400004</v>
      </c>
      <c r="AA118" s="67">
        <f t="shared" si="17"/>
        <v>219663445.27590001</v>
      </c>
    </row>
    <row r="119" spans="1:27" ht="24.9" customHeight="1">
      <c r="A119" s="175"/>
      <c r="B119" s="170"/>
      <c r="C119" s="58">
        <v>19</v>
      </c>
      <c r="D119" s="62" t="s">
        <v>352</v>
      </c>
      <c r="E119" s="62">
        <v>75637889.347900003</v>
      </c>
      <c r="F119" s="62">
        <v>0</v>
      </c>
      <c r="G119" s="62">
        <v>76031022.071999997</v>
      </c>
      <c r="H119" s="62">
        <v>4090784.5906000002</v>
      </c>
      <c r="I119" s="62">
        <v>4550067.3426000001</v>
      </c>
      <c r="J119" s="62">
        <v>0</v>
      </c>
      <c r="K119" s="62">
        <f t="shared" si="27"/>
        <v>4550067.3426000001</v>
      </c>
      <c r="L119" s="62">
        <v>106552518.61660001</v>
      </c>
      <c r="M119" s="67">
        <f t="shared" si="16"/>
        <v>266862281.96970001</v>
      </c>
      <c r="N119" s="66"/>
      <c r="O119" s="170"/>
      <c r="P119" s="72">
        <v>14</v>
      </c>
      <c r="Q119" s="175"/>
      <c r="R119" s="73" t="s">
        <v>353</v>
      </c>
      <c r="S119" s="62">
        <v>58920889.020900004</v>
      </c>
      <c r="T119" s="62">
        <v>0</v>
      </c>
      <c r="U119" s="62">
        <v>59227134.076200001</v>
      </c>
      <c r="V119" s="62">
        <v>4027850.7847000002</v>
      </c>
      <c r="W119" s="62">
        <v>3544440.6929000001</v>
      </c>
      <c r="X119" s="62">
        <f t="shared" si="15"/>
        <v>1772220.3464500001</v>
      </c>
      <c r="Y119" s="62">
        <f t="shared" si="26"/>
        <v>1772220.3464500001</v>
      </c>
      <c r="Z119" s="62">
        <v>95757205.228100002</v>
      </c>
      <c r="AA119" s="67">
        <f t="shared" si="17"/>
        <v>219705299.45635003</v>
      </c>
    </row>
    <row r="120" spans="1:27" ht="24.9" customHeight="1">
      <c r="A120" s="175"/>
      <c r="B120" s="171"/>
      <c r="C120" s="58">
        <v>20</v>
      </c>
      <c r="D120" s="62" t="s">
        <v>354</v>
      </c>
      <c r="E120" s="62">
        <v>84636584.364099994</v>
      </c>
      <c r="F120" s="62">
        <v>0</v>
      </c>
      <c r="G120" s="62">
        <v>85076488.376000002</v>
      </c>
      <c r="H120" s="62">
        <v>4778748.5014000004</v>
      </c>
      <c r="I120" s="62">
        <v>5091392.1821999997</v>
      </c>
      <c r="J120" s="62">
        <v>0</v>
      </c>
      <c r="K120" s="62">
        <f t="shared" si="27"/>
        <v>5091392.1821999997</v>
      </c>
      <c r="L120" s="62">
        <v>125874090.2474</v>
      </c>
      <c r="M120" s="67">
        <f t="shared" si="16"/>
        <v>305457303.67109996</v>
      </c>
      <c r="N120" s="66"/>
      <c r="O120" s="170"/>
      <c r="P120" s="72">
        <v>15</v>
      </c>
      <c r="Q120" s="175"/>
      <c r="R120" s="73" t="s">
        <v>355</v>
      </c>
      <c r="S120" s="62">
        <v>67277853.386000007</v>
      </c>
      <c r="T120" s="62">
        <v>0</v>
      </c>
      <c r="U120" s="62">
        <v>67627534.293500006</v>
      </c>
      <c r="V120" s="62">
        <v>4337285.2736999998</v>
      </c>
      <c r="W120" s="62">
        <v>4047161.6304000001</v>
      </c>
      <c r="X120" s="62">
        <f t="shared" si="15"/>
        <v>2023580.8152000001</v>
      </c>
      <c r="Y120" s="62">
        <f t="shared" si="26"/>
        <v>2023580.8152000001</v>
      </c>
      <c r="Z120" s="62">
        <v>104447720.1666</v>
      </c>
      <c r="AA120" s="67">
        <f t="shared" si="17"/>
        <v>245713973.935</v>
      </c>
    </row>
    <row r="121" spans="1:27" ht="24.9" customHeight="1">
      <c r="A121" s="58"/>
      <c r="B121" s="184" t="s">
        <v>356</v>
      </c>
      <c r="C121" s="182"/>
      <c r="D121" s="63"/>
      <c r="E121" s="63">
        <f>SUM(E101:E120)</f>
        <v>1984230231.0919998</v>
      </c>
      <c r="F121" s="63">
        <f t="shared" ref="F121:G121" si="28">SUM(F101:F120)</f>
        <v>0</v>
      </c>
      <c r="G121" s="63">
        <f t="shared" si="28"/>
        <v>1994543393.4885004</v>
      </c>
      <c r="H121" s="63">
        <f t="shared" ref="H121:M121" si="29">SUM(H101:H120)</f>
        <v>102902466.58469999</v>
      </c>
      <c r="I121" s="63">
        <f t="shared" si="29"/>
        <v>119363208.73720001</v>
      </c>
      <c r="J121" s="63">
        <f t="shared" si="29"/>
        <v>0</v>
      </c>
      <c r="K121" s="63">
        <f t="shared" si="29"/>
        <v>119363208.73720001</v>
      </c>
      <c r="L121" s="63">
        <f t="shared" si="29"/>
        <v>2723275666.2284999</v>
      </c>
      <c r="M121" s="63">
        <f t="shared" si="29"/>
        <v>6924314966.1309004</v>
      </c>
      <c r="N121" s="66"/>
      <c r="O121" s="171"/>
      <c r="P121" s="72">
        <v>16</v>
      </c>
      <c r="Q121" s="175"/>
      <c r="R121" s="73" t="s">
        <v>357</v>
      </c>
      <c r="S121" s="62">
        <v>81429483.409099996</v>
      </c>
      <c r="T121" s="62">
        <v>0</v>
      </c>
      <c r="U121" s="62">
        <v>81852718.310599998</v>
      </c>
      <c r="V121" s="62">
        <v>4499232.9663000004</v>
      </c>
      <c r="W121" s="62">
        <v>4898466.0515999999</v>
      </c>
      <c r="X121" s="62">
        <f t="shared" si="15"/>
        <v>2449233.0257999999</v>
      </c>
      <c r="Y121" s="62">
        <f t="shared" si="26"/>
        <v>2449233.0257999999</v>
      </c>
      <c r="Z121" s="62">
        <v>108996045.8757</v>
      </c>
      <c r="AA121" s="67">
        <f t="shared" si="17"/>
        <v>279226713.58749998</v>
      </c>
    </row>
    <row r="122" spans="1:27" ht="24.9" customHeight="1">
      <c r="A122" s="175">
        <v>6</v>
      </c>
      <c r="B122" s="169" t="s">
        <v>358</v>
      </c>
      <c r="C122" s="58">
        <v>1</v>
      </c>
      <c r="D122" s="62" t="s">
        <v>359</v>
      </c>
      <c r="E122" s="62">
        <v>96111126.244399995</v>
      </c>
      <c r="F122" s="62">
        <v>0</v>
      </c>
      <c r="G122" s="62">
        <v>96610669.915000007</v>
      </c>
      <c r="H122" s="62">
        <v>5054042.5641999999</v>
      </c>
      <c r="I122" s="62">
        <v>5781653.8848000001</v>
      </c>
      <c r="J122" s="62">
        <f>I122/2</f>
        <v>2890826.9424000001</v>
      </c>
      <c r="K122" s="62">
        <f t="shared" si="27"/>
        <v>2890826.9424000001</v>
      </c>
      <c r="L122" s="62">
        <v>132426678.6231</v>
      </c>
      <c r="M122" s="67">
        <f t="shared" si="16"/>
        <v>333093344.28909999</v>
      </c>
      <c r="N122" s="66"/>
      <c r="O122" s="58"/>
      <c r="P122" s="182" t="s">
        <v>360</v>
      </c>
      <c r="Q122" s="185"/>
      <c r="R122" s="63"/>
      <c r="S122" s="63">
        <f t="shared" ref="S122:W122" si="30">SUM(S106:S121)</f>
        <v>1333560095.5551999</v>
      </c>
      <c r="T122" s="63">
        <f t="shared" si="30"/>
        <v>0</v>
      </c>
      <c r="U122" s="63">
        <f t="shared" si="30"/>
        <v>1340491358.6797001</v>
      </c>
      <c r="V122" s="63">
        <f t="shared" si="30"/>
        <v>77133914.82949999</v>
      </c>
      <c r="W122" s="63">
        <f t="shared" si="30"/>
        <v>80221543.626900002</v>
      </c>
      <c r="X122" s="63">
        <f t="shared" ref="X122:AA122" si="31">SUM(X106:X121)</f>
        <v>40110771.813450001</v>
      </c>
      <c r="Y122" s="63">
        <f t="shared" si="31"/>
        <v>40110771.813450001</v>
      </c>
      <c r="Z122" s="63">
        <f t="shared" si="31"/>
        <v>1888468193.1876001</v>
      </c>
      <c r="AA122" s="63">
        <f t="shared" si="31"/>
        <v>4679764334.0654497</v>
      </c>
    </row>
    <row r="123" spans="1:27" ht="24.9" customHeight="1">
      <c r="A123" s="175"/>
      <c r="B123" s="170"/>
      <c r="C123" s="58">
        <v>2</v>
      </c>
      <c r="D123" s="62" t="s">
        <v>361</v>
      </c>
      <c r="E123" s="62">
        <v>110336071.2378</v>
      </c>
      <c r="F123" s="62">
        <v>0</v>
      </c>
      <c r="G123" s="62">
        <v>110909549.96170001</v>
      </c>
      <c r="H123" s="62">
        <v>5817950.8340999996</v>
      </c>
      <c r="I123" s="62">
        <v>6637368.6359999999</v>
      </c>
      <c r="J123" s="62">
        <f t="shared" ref="J123:J153" si="32">I123/2</f>
        <v>3318684.318</v>
      </c>
      <c r="K123" s="62">
        <f t="shared" si="27"/>
        <v>3318684.318</v>
      </c>
      <c r="L123" s="62">
        <v>153881159.19330001</v>
      </c>
      <c r="M123" s="67">
        <f t="shared" si="16"/>
        <v>384263415.54490006</v>
      </c>
      <c r="N123" s="66"/>
      <c r="O123" s="169">
        <v>24</v>
      </c>
      <c r="P123" s="68">
        <v>1</v>
      </c>
      <c r="Q123" s="169" t="s">
        <v>109</v>
      </c>
      <c r="R123" s="62" t="s">
        <v>362</v>
      </c>
      <c r="S123" s="62">
        <v>114271001.64139999</v>
      </c>
      <c r="T123" s="62">
        <v>0</v>
      </c>
      <c r="U123" s="62">
        <v>114864932.4155</v>
      </c>
      <c r="V123" s="62">
        <v>19496310.502500001</v>
      </c>
      <c r="W123" s="62">
        <v>6874078.0217000004</v>
      </c>
      <c r="X123" s="62">
        <v>0</v>
      </c>
      <c r="Y123" s="62">
        <f t="shared" ref="Y123:Y142" si="33">W123-X123</f>
        <v>6874078.0217000004</v>
      </c>
      <c r="Z123" s="62">
        <v>754497738.83920002</v>
      </c>
      <c r="AA123" s="67">
        <f t="shared" si="17"/>
        <v>1010004061.4203</v>
      </c>
    </row>
    <row r="124" spans="1:27" ht="24.9" customHeight="1">
      <c r="A124" s="175"/>
      <c r="B124" s="170"/>
      <c r="C124" s="58">
        <v>3</v>
      </c>
      <c r="D124" s="71" t="s">
        <v>363</v>
      </c>
      <c r="E124" s="62">
        <v>73428772.607600003</v>
      </c>
      <c r="F124" s="62">
        <v>0</v>
      </c>
      <c r="G124" s="62">
        <v>73810423.307600006</v>
      </c>
      <c r="H124" s="62">
        <v>4087977.6003999999</v>
      </c>
      <c r="I124" s="62">
        <v>4417175.8773999996</v>
      </c>
      <c r="J124" s="62">
        <f t="shared" si="32"/>
        <v>2208587.9386999998</v>
      </c>
      <c r="K124" s="62">
        <f t="shared" si="27"/>
        <v>2208587.9386999998</v>
      </c>
      <c r="L124" s="62">
        <v>105294596.39129999</v>
      </c>
      <c r="M124" s="67">
        <f t="shared" si="16"/>
        <v>258830357.84559998</v>
      </c>
      <c r="N124" s="66"/>
      <c r="O124" s="170"/>
      <c r="P124" s="68">
        <v>2</v>
      </c>
      <c r="Q124" s="170"/>
      <c r="R124" s="71" t="s">
        <v>364</v>
      </c>
      <c r="S124" s="62">
        <v>146880269.5327</v>
      </c>
      <c r="T124" s="62">
        <v>0</v>
      </c>
      <c r="U124" s="62">
        <v>147643689.04359999</v>
      </c>
      <c r="V124" s="62">
        <v>21506007.493700001</v>
      </c>
      <c r="W124" s="62">
        <v>8835718.7573000006</v>
      </c>
      <c r="X124" s="62">
        <v>0</v>
      </c>
      <c r="Y124" s="62">
        <f t="shared" si="33"/>
        <v>8835718.7573000006</v>
      </c>
      <c r="Z124" s="62">
        <v>810940386.14349997</v>
      </c>
      <c r="AA124" s="67">
        <f t="shared" si="17"/>
        <v>1135806070.9707999</v>
      </c>
    </row>
    <row r="125" spans="1:27" ht="24.9" customHeight="1">
      <c r="A125" s="175"/>
      <c r="B125" s="170"/>
      <c r="C125" s="58">
        <v>4</v>
      </c>
      <c r="D125" s="62" t="s">
        <v>365</v>
      </c>
      <c r="E125" s="62">
        <v>90540993.940599993</v>
      </c>
      <c r="F125" s="62">
        <v>0</v>
      </c>
      <c r="G125" s="62">
        <v>91011586.495499998</v>
      </c>
      <c r="H125" s="62">
        <v>4568862.9126000004</v>
      </c>
      <c r="I125" s="62">
        <v>5446577.4130999995</v>
      </c>
      <c r="J125" s="62">
        <f t="shared" si="32"/>
        <v>2723288.7065499998</v>
      </c>
      <c r="K125" s="62">
        <f t="shared" si="27"/>
        <v>2723288.7065499998</v>
      </c>
      <c r="L125" s="62">
        <v>118800333.91949999</v>
      </c>
      <c r="M125" s="67">
        <f t="shared" si="16"/>
        <v>307645065.97475004</v>
      </c>
      <c r="N125" s="66"/>
      <c r="O125" s="170"/>
      <c r="P125" s="68">
        <v>3</v>
      </c>
      <c r="Q125" s="170"/>
      <c r="R125" s="62" t="s">
        <v>366</v>
      </c>
      <c r="S125" s="62">
        <v>236872444.05939999</v>
      </c>
      <c r="T125" s="62">
        <v>0</v>
      </c>
      <c r="U125" s="62">
        <v>238103603.60170001</v>
      </c>
      <c r="V125" s="62">
        <v>26827841.408199999</v>
      </c>
      <c r="W125" s="62">
        <v>14249281.4298</v>
      </c>
      <c r="X125" s="62">
        <v>0</v>
      </c>
      <c r="Y125" s="62">
        <f t="shared" si="33"/>
        <v>14249281.4298</v>
      </c>
      <c r="Z125" s="62">
        <v>960404905.39979994</v>
      </c>
      <c r="AA125" s="67">
        <f t="shared" si="17"/>
        <v>1476458075.8989</v>
      </c>
    </row>
    <row r="126" spans="1:27" ht="24.9" customHeight="1">
      <c r="A126" s="175"/>
      <c r="B126" s="170"/>
      <c r="C126" s="58">
        <v>5</v>
      </c>
      <c r="D126" s="62" t="s">
        <v>367</v>
      </c>
      <c r="E126" s="62">
        <v>95150690.896400005</v>
      </c>
      <c r="F126" s="62">
        <v>0</v>
      </c>
      <c r="G126" s="62">
        <v>95645242.6435</v>
      </c>
      <c r="H126" s="62">
        <v>5008113.7538999999</v>
      </c>
      <c r="I126" s="62">
        <v>5723878.0061999997</v>
      </c>
      <c r="J126" s="62">
        <f t="shared" si="32"/>
        <v>2861939.0030999999</v>
      </c>
      <c r="K126" s="62">
        <f t="shared" si="27"/>
        <v>2861939.0030999999</v>
      </c>
      <c r="L126" s="62">
        <v>131136760.9632</v>
      </c>
      <c r="M126" s="67">
        <f t="shared" si="16"/>
        <v>329802747.26010001</v>
      </c>
      <c r="N126" s="66"/>
      <c r="O126" s="170"/>
      <c r="P126" s="68">
        <v>4</v>
      </c>
      <c r="Q126" s="170"/>
      <c r="R126" s="62" t="s">
        <v>368</v>
      </c>
      <c r="S126" s="62">
        <v>92580056.472499996</v>
      </c>
      <c r="T126" s="62">
        <v>0</v>
      </c>
      <c r="U126" s="62">
        <v>93061247.184200004</v>
      </c>
      <c r="V126" s="62">
        <v>18225284.693399999</v>
      </c>
      <c r="W126" s="62">
        <v>5569239.1096999999</v>
      </c>
      <c r="X126" s="62">
        <v>0</v>
      </c>
      <c r="Y126" s="62">
        <f t="shared" si="33"/>
        <v>5569239.1096999999</v>
      </c>
      <c r="Z126" s="62">
        <v>718800784.63450003</v>
      </c>
      <c r="AA126" s="67">
        <f t="shared" si="17"/>
        <v>928236612.09430003</v>
      </c>
    </row>
    <row r="127" spans="1:27" ht="24.9" customHeight="1">
      <c r="A127" s="175"/>
      <c r="B127" s="170"/>
      <c r="C127" s="58">
        <v>6</v>
      </c>
      <c r="D127" s="62" t="s">
        <v>369</v>
      </c>
      <c r="E127" s="62">
        <v>93547899.804100007</v>
      </c>
      <c r="F127" s="62">
        <v>0</v>
      </c>
      <c r="G127" s="62">
        <v>94034120.9428</v>
      </c>
      <c r="H127" s="62">
        <v>5072842.6256999997</v>
      </c>
      <c r="I127" s="62">
        <v>5627460.6223999998</v>
      </c>
      <c r="J127" s="62">
        <f t="shared" si="32"/>
        <v>2813730.3111999999</v>
      </c>
      <c r="K127" s="62">
        <f t="shared" si="27"/>
        <v>2813730.3111999999</v>
      </c>
      <c r="L127" s="62">
        <v>132954681.2256</v>
      </c>
      <c r="M127" s="67">
        <f t="shared" si="16"/>
        <v>328423274.90939999</v>
      </c>
      <c r="N127" s="66"/>
      <c r="O127" s="170"/>
      <c r="P127" s="68">
        <v>5</v>
      </c>
      <c r="Q127" s="170"/>
      <c r="R127" s="62" t="s">
        <v>370</v>
      </c>
      <c r="S127" s="62">
        <v>77836318.218700007</v>
      </c>
      <c r="T127" s="62">
        <v>0</v>
      </c>
      <c r="U127" s="62">
        <v>78240877.416299999</v>
      </c>
      <c r="V127" s="62">
        <v>17321554.8882</v>
      </c>
      <c r="W127" s="62">
        <v>4682315.8690999998</v>
      </c>
      <c r="X127" s="62">
        <v>0</v>
      </c>
      <c r="Y127" s="62">
        <f t="shared" si="33"/>
        <v>4682315.8690999998</v>
      </c>
      <c r="Z127" s="62">
        <v>693419394.86590004</v>
      </c>
      <c r="AA127" s="67">
        <f t="shared" si="17"/>
        <v>871500461.25820005</v>
      </c>
    </row>
    <row r="128" spans="1:27" ht="24.9" customHeight="1">
      <c r="A128" s="175"/>
      <c r="B128" s="170"/>
      <c r="C128" s="58">
        <v>7</v>
      </c>
      <c r="D128" s="62" t="s">
        <v>371</v>
      </c>
      <c r="E128" s="62">
        <v>129242822.4782</v>
      </c>
      <c r="F128" s="62">
        <v>0</v>
      </c>
      <c r="G128" s="62">
        <v>129914570.2401</v>
      </c>
      <c r="H128" s="62">
        <v>6258645.0754000004</v>
      </c>
      <c r="I128" s="62">
        <v>7774721.7814999996</v>
      </c>
      <c r="J128" s="62">
        <f t="shared" si="32"/>
        <v>3887360.8907499998</v>
      </c>
      <c r="K128" s="62">
        <f t="shared" si="27"/>
        <v>3887360.8907499998</v>
      </c>
      <c r="L128" s="62">
        <v>166258124.34810001</v>
      </c>
      <c r="M128" s="67">
        <f t="shared" si="16"/>
        <v>435561523.03254998</v>
      </c>
      <c r="N128" s="66"/>
      <c r="O128" s="170"/>
      <c r="P128" s="68">
        <v>6</v>
      </c>
      <c r="Q128" s="170"/>
      <c r="R128" s="62" t="s">
        <v>372</v>
      </c>
      <c r="S128" s="62">
        <v>87018132.123099998</v>
      </c>
      <c r="T128" s="62">
        <v>0</v>
      </c>
      <c r="U128" s="62">
        <v>87470414.380500004</v>
      </c>
      <c r="V128" s="62">
        <v>17534308.469500002</v>
      </c>
      <c r="W128" s="62">
        <v>5234656.3951000003</v>
      </c>
      <c r="X128" s="62">
        <v>0</v>
      </c>
      <c r="Y128" s="62">
        <f t="shared" si="33"/>
        <v>5234656.3951000003</v>
      </c>
      <c r="Z128" s="62">
        <v>699394611.72829998</v>
      </c>
      <c r="AA128" s="67">
        <f t="shared" si="17"/>
        <v>896652123.09649992</v>
      </c>
    </row>
    <row r="129" spans="1:27" ht="24.9" customHeight="1">
      <c r="A129" s="175"/>
      <c r="B129" s="171"/>
      <c r="C129" s="58">
        <v>8</v>
      </c>
      <c r="D129" s="62" t="s">
        <v>373</v>
      </c>
      <c r="E129" s="62">
        <v>119295956.2851</v>
      </c>
      <c r="F129" s="62">
        <v>0</v>
      </c>
      <c r="G129" s="62">
        <v>119916004.5795</v>
      </c>
      <c r="H129" s="62">
        <v>6562843.8772</v>
      </c>
      <c r="I129" s="62">
        <v>7176358.8260000004</v>
      </c>
      <c r="J129" s="62">
        <f t="shared" si="32"/>
        <v>3588179.4130000002</v>
      </c>
      <c r="K129" s="62">
        <f t="shared" si="27"/>
        <v>3588179.4130000002</v>
      </c>
      <c r="L129" s="62">
        <v>174801594.21270001</v>
      </c>
      <c r="M129" s="67">
        <f t="shared" si="16"/>
        <v>424164578.36750001</v>
      </c>
      <c r="N129" s="66"/>
      <c r="O129" s="170"/>
      <c r="P129" s="68">
        <v>7</v>
      </c>
      <c r="Q129" s="170"/>
      <c r="R129" s="62" t="s">
        <v>374</v>
      </c>
      <c r="S129" s="62">
        <v>79895939.726099998</v>
      </c>
      <c r="T129" s="62">
        <v>0</v>
      </c>
      <c r="U129" s="62">
        <v>80311203.937099993</v>
      </c>
      <c r="V129" s="62">
        <v>16999228.416200001</v>
      </c>
      <c r="W129" s="62">
        <v>4806214.3098999998</v>
      </c>
      <c r="X129" s="62">
        <v>0</v>
      </c>
      <c r="Y129" s="62">
        <f t="shared" si="33"/>
        <v>4806214.3098999998</v>
      </c>
      <c r="Z129" s="62">
        <v>684366806.61199999</v>
      </c>
      <c r="AA129" s="67">
        <f t="shared" si="17"/>
        <v>866379393.00129998</v>
      </c>
    </row>
    <row r="130" spans="1:27" ht="24.9" customHeight="1">
      <c r="A130" s="58"/>
      <c r="B130" s="184" t="s">
        <v>375</v>
      </c>
      <c r="C130" s="182"/>
      <c r="D130" s="63"/>
      <c r="E130" s="63">
        <f>SUM(E122:E129)</f>
        <v>807654333.49419999</v>
      </c>
      <c r="F130" s="63">
        <f t="shared" ref="F130:M130" si="34">SUM(F122:F129)</f>
        <v>0</v>
      </c>
      <c r="G130" s="63">
        <f t="shared" si="34"/>
        <v>811852168.08570004</v>
      </c>
      <c r="H130" s="63">
        <f t="shared" si="34"/>
        <v>42431279.243500002</v>
      </c>
      <c r="I130" s="63">
        <f t="shared" si="34"/>
        <v>48585195.04739999</v>
      </c>
      <c r="J130" s="63">
        <f t="shared" si="34"/>
        <v>24292597.523699995</v>
      </c>
      <c r="K130" s="63">
        <f t="shared" si="34"/>
        <v>24292597.523699995</v>
      </c>
      <c r="L130" s="63">
        <f t="shared" si="34"/>
        <v>1115553928.8768001</v>
      </c>
      <c r="M130" s="63">
        <f t="shared" si="34"/>
        <v>2801784307.2238998</v>
      </c>
      <c r="N130" s="66"/>
      <c r="O130" s="170"/>
      <c r="P130" s="68">
        <v>8</v>
      </c>
      <c r="Q130" s="170"/>
      <c r="R130" s="62" t="s">
        <v>376</v>
      </c>
      <c r="S130" s="62">
        <v>96385951.572899997</v>
      </c>
      <c r="T130" s="62">
        <v>0</v>
      </c>
      <c r="U130" s="62">
        <v>96886923.665600002</v>
      </c>
      <c r="V130" s="62">
        <v>17952912.4144</v>
      </c>
      <c r="W130" s="62">
        <v>5798186.2571999999</v>
      </c>
      <c r="X130" s="62">
        <v>0</v>
      </c>
      <c r="Y130" s="62">
        <f t="shared" si="33"/>
        <v>5798186.2571999999</v>
      </c>
      <c r="Z130" s="62">
        <v>711151167.53040004</v>
      </c>
      <c r="AA130" s="67">
        <f t="shared" si="17"/>
        <v>928175141.44050002</v>
      </c>
    </row>
    <row r="131" spans="1:27" ht="24.9" customHeight="1">
      <c r="A131" s="175">
        <v>7</v>
      </c>
      <c r="B131" s="169" t="s">
        <v>377</v>
      </c>
      <c r="C131" s="58">
        <v>1</v>
      </c>
      <c r="D131" s="62" t="s">
        <v>378</v>
      </c>
      <c r="E131" s="62">
        <v>95057222.700000003</v>
      </c>
      <c r="F131" s="62">
        <v>0</v>
      </c>
      <c r="G131" s="62">
        <v>95551288.640200004</v>
      </c>
      <c r="H131" s="62">
        <v>4649864.5312000001</v>
      </c>
      <c r="I131" s="62">
        <v>5718255.3402000004</v>
      </c>
      <c r="J131" s="62">
        <f t="shared" si="32"/>
        <v>2859127.6701000002</v>
      </c>
      <c r="K131" s="62">
        <f t="shared" ref="K131:K153" si="35">I131-J131</f>
        <v>2859127.6701000002</v>
      </c>
      <c r="L131" s="62">
        <v>127815592.4364</v>
      </c>
      <c r="M131" s="67">
        <f t="shared" si="16"/>
        <v>325933095.97790003</v>
      </c>
      <c r="N131" s="66"/>
      <c r="O131" s="170"/>
      <c r="P131" s="68">
        <v>9</v>
      </c>
      <c r="Q131" s="170"/>
      <c r="R131" s="62" t="s">
        <v>379</v>
      </c>
      <c r="S131" s="62">
        <v>64360424.974299997</v>
      </c>
      <c r="T131" s="62">
        <v>0</v>
      </c>
      <c r="U131" s="62">
        <v>64694942.362499997</v>
      </c>
      <c r="V131" s="62">
        <v>16426099.979</v>
      </c>
      <c r="W131" s="62">
        <v>3871661.0200999998</v>
      </c>
      <c r="X131" s="62">
        <v>0</v>
      </c>
      <c r="Y131" s="62">
        <f t="shared" si="33"/>
        <v>3871661.0200999998</v>
      </c>
      <c r="Z131" s="62">
        <v>668270406.81509995</v>
      </c>
      <c r="AA131" s="67">
        <f t="shared" si="17"/>
        <v>817623535.1509999</v>
      </c>
    </row>
    <row r="132" spans="1:27" ht="24.9" customHeight="1">
      <c r="A132" s="175"/>
      <c r="B132" s="170"/>
      <c r="C132" s="58">
        <v>2</v>
      </c>
      <c r="D132" s="62" t="s">
        <v>380</v>
      </c>
      <c r="E132" s="62">
        <v>83873616.130400002</v>
      </c>
      <c r="F132" s="62">
        <v>0</v>
      </c>
      <c r="G132" s="62">
        <v>84309554.566599995</v>
      </c>
      <c r="H132" s="62">
        <v>4081837.3029</v>
      </c>
      <c r="I132" s="62">
        <v>5045495.1209000004</v>
      </c>
      <c r="J132" s="62">
        <f t="shared" si="32"/>
        <v>2522747.5604500002</v>
      </c>
      <c r="K132" s="62">
        <f t="shared" si="35"/>
        <v>2522747.5604500002</v>
      </c>
      <c r="L132" s="62">
        <v>111862460.8708</v>
      </c>
      <c r="M132" s="67">
        <f t="shared" si="16"/>
        <v>286650216.43114996</v>
      </c>
      <c r="N132" s="66"/>
      <c r="O132" s="170"/>
      <c r="P132" s="68">
        <v>10</v>
      </c>
      <c r="Q132" s="170"/>
      <c r="R132" s="62" t="s">
        <v>381</v>
      </c>
      <c r="S132" s="62">
        <v>109741004.5544</v>
      </c>
      <c r="T132" s="62">
        <v>0</v>
      </c>
      <c r="U132" s="62">
        <v>110311390.38150001</v>
      </c>
      <c r="V132" s="62">
        <v>19208876.6578</v>
      </c>
      <c r="W132" s="62">
        <v>6601571.8480000002</v>
      </c>
      <c r="X132" s="62">
        <v>0</v>
      </c>
      <c r="Y132" s="62">
        <f t="shared" si="33"/>
        <v>6601571.8480000002</v>
      </c>
      <c r="Z132" s="62">
        <v>746425115.35829997</v>
      </c>
      <c r="AA132" s="67">
        <f t="shared" si="17"/>
        <v>992287958.79999995</v>
      </c>
    </row>
    <row r="133" spans="1:27" ht="24.9" customHeight="1">
      <c r="A133" s="175"/>
      <c r="B133" s="170"/>
      <c r="C133" s="58">
        <v>3</v>
      </c>
      <c r="D133" s="62" t="s">
        <v>382</v>
      </c>
      <c r="E133" s="62">
        <v>81214596.634499997</v>
      </c>
      <c r="F133" s="62">
        <v>0</v>
      </c>
      <c r="G133" s="62">
        <v>81636714.648300007</v>
      </c>
      <c r="H133" s="62">
        <v>3913667.7492999998</v>
      </c>
      <c r="I133" s="62">
        <v>4885539.3383999998</v>
      </c>
      <c r="J133" s="62">
        <f t="shared" si="32"/>
        <v>2442769.6691999999</v>
      </c>
      <c r="K133" s="62">
        <f t="shared" si="35"/>
        <v>2442769.6691999999</v>
      </c>
      <c r="L133" s="62">
        <v>107139393.24169999</v>
      </c>
      <c r="M133" s="67">
        <f t="shared" si="16"/>
        <v>276347141.94300002</v>
      </c>
      <c r="N133" s="66"/>
      <c r="O133" s="170"/>
      <c r="P133" s="68">
        <v>11</v>
      </c>
      <c r="Q133" s="170"/>
      <c r="R133" s="62" t="s">
        <v>383</v>
      </c>
      <c r="S133" s="62">
        <v>94865669.559200004</v>
      </c>
      <c r="T133" s="62">
        <v>0</v>
      </c>
      <c r="U133" s="62">
        <v>95358739.889799997</v>
      </c>
      <c r="V133" s="62">
        <v>18180727.5614</v>
      </c>
      <c r="W133" s="62">
        <v>5706732.2834999999</v>
      </c>
      <c r="X133" s="62">
        <v>0</v>
      </c>
      <c r="Y133" s="62">
        <f t="shared" si="33"/>
        <v>5706732.2834999999</v>
      </c>
      <c r="Z133" s="62">
        <v>717549390.76960003</v>
      </c>
      <c r="AA133" s="67">
        <f t="shared" si="17"/>
        <v>931661260.06350005</v>
      </c>
    </row>
    <row r="134" spans="1:27" ht="24.9" customHeight="1">
      <c r="A134" s="175"/>
      <c r="B134" s="170"/>
      <c r="C134" s="58">
        <v>4</v>
      </c>
      <c r="D134" s="62" t="s">
        <v>384</v>
      </c>
      <c r="E134" s="62">
        <v>96278842.738600001</v>
      </c>
      <c r="F134" s="62">
        <v>0</v>
      </c>
      <c r="G134" s="62">
        <v>96779258.126399994</v>
      </c>
      <c r="H134" s="62">
        <v>4872551.5736999996</v>
      </c>
      <c r="I134" s="62">
        <v>5791743.0259999996</v>
      </c>
      <c r="J134" s="62">
        <f t="shared" si="32"/>
        <v>2895871.5129999998</v>
      </c>
      <c r="K134" s="62">
        <f t="shared" si="35"/>
        <v>2895871.5129999998</v>
      </c>
      <c r="L134" s="62">
        <v>134069792.0759</v>
      </c>
      <c r="M134" s="67">
        <f t="shared" si="16"/>
        <v>334896316.02760005</v>
      </c>
      <c r="N134" s="66"/>
      <c r="O134" s="170"/>
      <c r="P134" s="68">
        <v>12</v>
      </c>
      <c r="Q134" s="170"/>
      <c r="R134" s="62" t="s">
        <v>385</v>
      </c>
      <c r="S134" s="62">
        <v>130435590.37970001</v>
      </c>
      <c r="T134" s="62">
        <v>0</v>
      </c>
      <c r="U134" s="62">
        <v>131113537.6283</v>
      </c>
      <c r="V134" s="62">
        <v>20174798.178100001</v>
      </c>
      <c r="W134" s="62">
        <v>7846473.8403000003</v>
      </c>
      <c r="X134" s="62">
        <v>0</v>
      </c>
      <c r="Y134" s="62">
        <f t="shared" si="33"/>
        <v>7846473.8403000003</v>
      </c>
      <c r="Z134" s="62">
        <v>773553168.95790005</v>
      </c>
      <c r="AA134" s="67">
        <f t="shared" si="17"/>
        <v>1063123568.9843001</v>
      </c>
    </row>
    <row r="135" spans="1:27" ht="24.9" customHeight="1">
      <c r="A135" s="175"/>
      <c r="B135" s="170"/>
      <c r="C135" s="58">
        <v>5</v>
      </c>
      <c r="D135" s="62" t="s">
        <v>386</v>
      </c>
      <c r="E135" s="62">
        <v>124954947.711</v>
      </c>
      <c r="F135" s="62">
        <v>0</v>
      </c>
      <c r="G135" s="62">
        <v>125604408.972</v>
      </c>
      <c r="H135" s="62">
        <v>6264087.8392000003</v>
      </c>
      <c r="I135" s="62">
        <v>7516780.7005000003</v>
      </c>
      <c r="J135" s="62">
        <f t="shared" si="32"/>
        <v>3758390.3502500001</v>
      </c>
      <c r="K135" s="62">
        <f t="shared" si="35"/>
        <v>3758390.3502500001</v>
      </c>
      <c r="L135" s="62">
        <v>173151300.87450001</v>
      </c>
      <c r="M135" s="67">
        <f t="shared" si="16"/>
        <v>433733135.74695003</v>
      </c>
      <c r="N135" s="66"/>
      <c r="O135" s="170"/>
      <c r="P135" s="68">
        <v>13</v>
      </c>
      <c r="Q135" s="170"/>
      <c r="R135" s="62" t="s">
        <v>387</v>
      </c>
      <c r="S135" s="62">
        <v>141122880.75119999</v>
      </c>
      <c r="T135" s="62">
        <v>0</v>
      </c>
      <c r="U135" s="62">
        <v>141856375.86899999</v>
      </c>
      <c r="V135" s="62">
        <v>21338250.340100002</v>
      </c>
      <c r="W135" s="62">
        <v>8489377.6985999998</v>
      </c>
      <c r="X135" s="62">
        <v>0</v>
      </c>
      <c r="Y135" s="62">
        <f t="shared" si="33"/>
        <v>8489377.6985999998</v>
      </c>
      <c r="Z135" s="62">
        <v>806228900.8319</v>
      </c>
      <c r="AA135" s="67">
        <f t="shared" si="17"/>
        <v>1119035785.4907999</v>
      </c>
    </row>
    <row r="136" spans="1:27" ht="24.9" customHeight="1">
      <c r="A136" s="175"/>
      <c r="B136" s="170"/>
      <c r="C136" s="58">
        <v>6</v>
      </c>
      <c r="D136" s="62" t="s">
        <v>388</v>
      </c>
      <c r="E136" s="62">
        <v>102089758.4162</v>
      </c>
      <c r="F136" s="62">
        <v>0</v>
      </c>
      <c r="G136" s="62">
        <v>102620376.4065</v>
      </c>
      <c r="H136" s="62">
        <v>4763875.2046999997</v>
      </c>
      <c r="I136" s="62">
        <v>6141304.0447000004</v>
      </c>
      <c r="J136" s="62">
        <f t="shared" si="32"/>
        <v>3070652.0223500002</v>
      </c>
      <c r="K136" s="62">
        <f t="shared" si="35"/>
        <v>3070652.0223500002</v>
      </c>
      <c r="L136" s="62">
        <v>131017599.6354</v>
      </c>
      <c r="M136" s="67">
        <f t="shared" ref="M136:M199" si="36">E136+F136+G136+H136+K136+L136</f>
        <v>343562261.68515003</v>
      </c>
      <c r="N136" s="66"/>
      <c r="O136" s="170"/>
      <c r="P136" s="68">
        <v>14</v>
      </c>
      <c r="Q136" s="170"/>
      <c r="R136" s="62" t="s">
        <v>389</v>
      </c>
      <c r="S136" s="62">
        <v>75968628.738700002</v>
      </c>
      <c r="T136" s="62">
        <v>0</v>
      </c>
      <c r="U136" s="62">
        <v>76363480.501800001</v>
      </c>
      <c r="V136" s="62">
        <v>17250505.537900001</v>
      </c>
      <c r="W136" s="62">
        <v>4569963.2773000002</v>
      </c>
      <c r="X136" s="62">
        <v>0</v>
      </c>
      <c r="Y136" s="62">
        <f t="shared" si="33"/>
        <v>4569963.2773000002</v>
      </c>
      <c r="Z136" s="62">
        <v>691423962.99899995</v>
      </c>
      <c r="AA136" s="67">
        <f t="shared" ref="AA136:AA199" si="37">S136+T136+U136+V136+Y136+Z136</f>
        <v>865576541.0546999</v>
      </c>
    </row>
    <row r="137" spans="1:27" ht="24.9" customHeight="1">
      <c r="A137" s="175"/>
      <c r="B137" s="170"/>
      <c r="C137" s="58">
        <v>7</v>
      </c>
      <c r="D137" s="62" t="s">
        <v>390</v>
      </c>
      <c r="E137" s="62">
        <v>96841665.780100003</v>
      </c>
      <c r="F137" s="62">
        <v>0</v>
      </c>
      <c r="G137" s="62">
        <v>97345006.476300001</v>
      </c>
      <c r="H137" s="62">
        <v>4513279.4396000002</v>
      </c>
      <c r="I137" s="62">
        <v>5825600.1677000001</v>
      </c>
      <c r="J137" s="62">
        <f t="shared" si="32"/>
        <v>2912800.0838500001</v>
      </c>
      <c r="K137" s="62">
        <f t="shared" si="35"/>
        <v>2912800.0838500001</v>
      </c>
      <c r="L137" s="62">
        <v>123979579.25120001</v>
      </c>
      <c r="M137" s="67">
        <f t="shared" si="36"/>
        <v>325592331.03104997</v>
      </c>
      <c r="N137" s="66"/>
      <c r="O137" s="170"/>
      <c r="P137" s="68">
        <v>15</v>
      </c>
      <c r="Q137" s="170"/>
      <c r="R137" s="62" t="s">
        <v>391</v>
      </c>
      <c r="S137" s="62">
        <v>91668351.300699994</v>
      </c>
      <c r="T137" s="62">
        <v>0</v>
      </c>
      <c r="U137" s="62">
        <v>92144803.366999999</v>
      </c>
      <c r="V137" s="62">
        <v>18221286.206300002</v>
      </c>
      <c r="W137" s="62">
        <v>5514394.6399999997</v>
      </c>
      <c r="X137" s="62">
        <v>0</v>
      </c>
      <c r="Y137" s="62">
        <f t="shared" si="33"/>
        <v>5514394.6399999997</v>
      </c>
      <c r="Z137" s="62">
        <v>718688486.51300001</v>
      </c>
      <c r="AA137" s="67">
        <f t="shared" si="37"/>
        <v>926237322.02699995</v>
      </c>
    </row>
    <row r="138" spans="1:27" ht="24.9" customHeight="1">
      <c r="A138" s="175"/>
      <c r="B138" s="170"/>
      <c r="C138" s="58">
        <v>8</v>
      </c>
      <c r="D138" s="62" t="s">
        <v>392</v>
      </c>
      <c r="E138" s="62">
        <v>83221127.779899999</v>
      </c>
      <c r="F138" s="62">
        <v>0</v>
      </c>
      <c r="G138" s="62">
        <v>83653674.866500005</v>
      </c>
      <c r="H138" s="62">
        <v>4141204.9745</v>
      </c>
      <c r="I138" s="62">
        <v>5006244.0794000002</v>
      </c>
      <c r="J138" s="62">
        <f t="shared" si="32"/>
        <v>2503122.0397000001</v>
      </c>
      <c r="K138" s="62">
        <f t="shared" si="35"/>
        <v>2503122.0397000001</v>
      </c>
      <c r="L138" s="62">
        <v>113529811.0062</v>
      </c>
      <c r="M138" s="67">
        <f t="shared" si="36"/>
        <v>287048940.66680002</v>
      </c>
      <c r="N138" s="66"/>
      <c r="O138" s="170"/>
      <c r="P138" s="68">
        <v>16</v>
      </c>
      <c r="Q138" s="170"/>
      <c r="R138" s="62" t="s">
        <v>393</v>
      </c>
      <c r="S138" s="62">
        <v>137234408.92840001</v>
      </c>
      <c r="T138" s="62">
        <v>0</v>
      </c>
      <c r="U138" s="62">
        <v>137947693.4675</v>
      </c>
      <c r="V138" s="62">
        <v>21047920.730099998</v>
      </c>
      <c r="W138" s="62">
        <v>8255463.0718999999</v>
      </c>
      <c r="X138" s="62">
        <v>0</v>
      </c>
      <c r="Y138" s="62">
        <f t="shared" si="33"/>
        <v>8255463.0718999999</v>
      </c>
      <c r="Z138" s="62">
        <v>798074949.33920002</v>
      </c>
      <c r="AA138" s="67">
        <f t="shared" si="37"/>
        <v>1102560435.5371001</v>
      </c>
    </row>
    <row r="139" spans="1:27" ht="24.9" customHeight="1">
      <c r="A139" s="175"/>
      <c r="B139" s="170"/>
      <c r="C139" s="58">
        <v>9</v>
      </c>
      <c r="D139" s="62" t="s">
        <v>394</v>
      </c>
      <c r="E139" s="62">
        <v>105129748.6564</v>
      </c>
      <c r="F139" s="62">
        <v>0</v>
      </c>
      <c r="G139" s="62">
        <v>105676167.18870001</v>
      </c>
      <c r="H139" s="62">
        <v>5060794.2498000003</v>
      </c>
      <c r="I139" s="62">
        <v>6324177.4753999999</v>
      </c>
      <c r="J139" s="62">
        <f t="shared" si="32"/>
        <v>3162088.7376999999</v>
      </c>
      <c r="K139" s="62">
        <f t="shared" si="35"/>
        <v>3162088.7376999999</v>
      </c>
      <c r="L139" s="62">
        <v>139356616.4179</v>
      </c>
      <c r="M139" s="67">
        <f t="shared" si="36"/>
        <v>358385415.25049996</v>
      </c>
      <c r="N139" s="66"/>
      <c r="O139" s="170"/>
      <c r="P139" s="68">
        <v>17</v>
      </c>
      <c r="Q139" s="170"/>
      <c r="R139" s="62" t="s">
        <v>395</v>
      </c>
      <c r="S139" s="62">
        <v>133161154.98370001</v>
      </c>
      <c r="T139" s="62">
        <v>0</v>
      </c>
      <c r="U139" s="62">
        <v>133853268.5272</v>
      </c>
      <c r="V139" s="62">
        <v>20734693.954</v>
      </c>
      <c r="W139" s="62">
        <v>8010432.7052999996</v>
      </c>
      <c r="X139" s="62">
        <v>0</v>
      </c>
      <c r="Y139" s="62">
        <f t="shared" si="33"/>
        <v>8010432.7052999996</v>
      </c>
      <c r="Z139" s="62">
        <v>789277927.43799996</v>
      </c>
      <c r="AA139" s="67">
        <f t="shared" si="37"/>
        <v>1085037477.6082001</v>
      </c>
    </row>
    <row r="140" spans="1:27" ht="24.9" customHeight="1">
      <c r="A140" s="175"/>
      <c r="B140" s="170"/>
      <c r="C140" s="58">
        <v>10</v>
      </c>
      <c r="D140" s="62" t="s">
        <v>396</v>
      </c>
      <c r="E140" s="62">
        <v>99464660.215599999</v>
      </c>
      <c r="F140" s="62">
        <v>0</v>
      </c>
      <c r="G140" s="62">
        <v>99981634.091700003</v>
      </c>
      <c r="H140" s="62">
        <v>5069347.0674999999</v>
      </c>
      <c r="I140" s="62">
        <v>5983388.8291999996</v>
      </c>
      <c r="J140" s="62">
        <f t="shared" si="32"/>
        <v>2991694.4145999998</v>
      </c>
      <c r="K140" s="62">
        <f t="shared" si="35"/>
        <v>2991694.4145999998</v>
      </c>
      <c r="L140" s="62">
        <v>139596823.61050001</v>
      </c>
      <c r="M140" s="67">
        <f t="shared" si="36"/>
        <v>347104159.39989996</v>
      </c>
      <c r="N140" s="66"/>
      <c r="O140" s="170"/>
      <c r="P140" s="68">
        <v>18</v>
      </c>
      <c r="Q140" s="170"/>
      <c r="R140" s="62" t="s">
        <v>397</v>
      </c>
      <c r="S140" s="62">
        <v>135968675.266</v>
      </c>
      <c r="T140" s="62">
        <v>0</v>
      </c>
      <c r="U140" s="62">
        <v>136675381.07409999</v>
      </c>
      <c r="V140" s="62">
        <v>20944820.726500001</v>
      </c>
      <c r="W140" s="62">
        <v>8179321.6902000001</v>
      </c>
      <c r="X140" s="62">
        <v>0</v>
      </c>
      <c r="Y140" s="62">
        <f t="shared" si="33"/>
        <v>8179321.6902000001</v>
      </c>
      <c r="Z140" s="62">
        <v>795179369.97389996</v>
      </c>
      <c r="AA140" s="67">
        <f t="shared" si="37"/>
        <v>1096947568.7307</v>
      </c>
    </row>
    <row r="141" spans="1:27" ht="24.9" customHeight="1">
      <c r="A141" s="175"/>
      <c r="B141" s="170"/>
      <c r="C141" s="58">
        <v>11</v>
      </c>
      <c r="D141" s="62" t="s">
        <v>398</v>
      </c>
      <c r="E141" s="62">
        <v>113880397.7129</v>
      </c>
      <c r="F141" s="62">
        <v>0</v>
      </c>
      <c r="G141" s="62">
        <v>114472298.2984</v>
      </c>
      <c r="H141" s="62">
        <v>5275771.2050999999</v>
      </c>
      <c r="I141" s="62">
        <v>6850580.8803000003</v>
      </c>
      <c r="J141" s="62">
        <f t="shared" si="32"/>
        <v>3425290.4401500002</v>
      </c>
      <c r="K141" s="62">
        <f t="shared" si="35"/>
        <v>3425290.4401500002</v>
      </c>
      <c r="L141" s="62">
        <v>145394277.07879999</v>
      </c>
      <c r="M141" s="67">
        <f t="shared" si="36"/>
        <v>382448034.73535001</v>
      </c>
      <c r="N141" s="66"/>
      <c r="O141" s="170"/>
      <c r="P141" s="68">
        <v>19</v>
      </c>
      <c r="Q141" s="170"/>
      <c r="R141" s="62" t="s">
        <v>399</v>
      </c>
      <c r="S141" s="62">
        <v>105159056.6156</v>
      </c>
      <c r="T141" s="62">
        <v>0</v>
      </c>
      <c r="U141" s="62">
        <v>105705627.478</v>
      </c>
      <c r="V141" s="62">
        <v>18982908.345600002</v>
      </c>
      <c r="W141" s="62">
        <v>6325940.5228000004</v>
      </c>
      <c r="X141" s="62">
        <v>0</v>
      </c>
      <c r="Y141" s="62">
        <f t="shared" si="33"/>
        <v>6325940.5228000004</v>
      </c>
      <c r="Z141" s="62">
        <v>740078760.75810003</v>
      </c>
      <c r="AA141" s="67">
        <f t="shared" si="37"/>
        <v>976252293.72010005</v>
      </c>
    </row>
    <row r="142" spans="1:27" ht="24.9" customHeight="1">
      <c r="A142" s="175"/>
      <c r="B142" s="170"/>
      <c r="C142" s="58">
        <v>12</v>
      </c>
      <c r="D142" s="62" t="s">
        <v>400</v>
      </c>
      <c r="E142" s="62">
        <v>87453437.774399996</v>
      </c>
      <c r="F142" s="62">
        <v>0</v>
      </c>
      <c r="G142" s="62">
        <v>87907982.560399994</v>
      </c>
      <c r="H142" s="62">
        <v>4561835.0586000001</v>
      </c>
      <c r="I142" s="62">
        <v>5260842.6100000003</v>
      </c>
      <c r="J142" s="62">
        <f t="shared" si="32"/>
        <v>2630421.3050000002</v>
      </c>
      <c r="K142" s="62">
        <f t="shared" si="35"/>
        <v>2630421.3050000002</v>
      </c>
      <c r="L142" s="62">
        <v>125343271.2375</v>
      </c>
      <c r="M142" s="67">
        <f t="shared" si="36"/>
        <v>307896947.93590003</v>
      </c>
      <c r="N142" s="66"/>
      <c r="O142" s="171"/>
      <c r="P142" s="68">
        <v>20</v>
      </c>
      <c r="Q142" s="171"/>
      <c r="R142" s="62" t="s">
        <v>401</v>
      </c>
      <c r="S142" s="62">
        <v>120288580.0034</v>
      </c>
      <c r="T142" s="62">
        <v>0</v>
      </c>
      <c r="U142" s="62">
        <v>120913787.52240001</v>
      </c>
      <c r="V142" s="62">
        <v>19891102.8292</v>
      </c>
      <c r="W142" s="62">
        <v>7236071.0257999999</v>
      </c>
      <c r="X142" s="62">
        <v>0</v>
      </c>
      <c r="Y142" s="62">
        <f t="shared" si="33"/>
        <v>7236071.0257999999</v>
      </c>
      <c r="Z142" s="62">
        <v>765585541.70270002</v>
      </c>
      <c r="AA142" s="67">
        <f t="shared" si="37"/>
        <v>1033915083.0835</v>
      </c>
    </row>
    <row r="143" spans="1:27" ht="24.9" customHeight="1">
      <c r="A143" s="175"/>
      <c r="B143" s="170"/>
      <c r="C143" s="58">
        <v>13</v>
      </c>
      <c r="D143" s="62" t="s">
        <v>402</v>
      </c>
      <c r="E143" s="62">
        <v>105052134.07780001</v>
      </c>
      <c r="F143" s="62">
        <v>0</v>
      </c>
      <c r="G143" s="62">
        <v>105598149.2034</v>
      </c>
      <c r="H143" s="62">
        <v>5712386.2723000003</v>
      </c>
      <c r="I143" s="62">
        <v>6319508.4983999999</v>
      </c>
      <c r="J143" s="62">
        <f t="shared" si="32"/>
        <v>3159754.2492</v>
      </c>
      <c r="K143" s="62">
        <f t="shared" si="35"/>
        <v>3159754.2492</v>
      </c>
      <c r="L143" s="62">
        <v>157656678.00650001</v>
      </c>
      <c r="M143" s="67">
        <f t="shared" si="36"/>
        <v>377179101.80919999</v>
      </c>
      <c r="N143" s="66"/>
      <c r="O143" s="58"/>
      <c r="P143" s="182" t="s">
        <v>403</v>
      </c>
      <c r="Q143" s="185"/>
      <c r="R143" s="63"/>
      <c r="S143" s="63">
        <f t="shared" ref="S143:W143" si="38">SUM(S123:S142)</f>
        <v>2271714539.4021001</v>
      </c>
      <c r="T143" s="63">
        <f t="shared" si="38"/>
        <v>0</v>
      </c>
      <c r="U143" s="63">
        <f t="shared" si="38"/>
        <v>2283521919.7136002</v>
      </c>
      <c r="V143" s="63">
        <f t="shared" si="38"/>
        <v>388265439.33210003</v>
      </c>
      <c r="W143" s="63">
        <f t="shared" si="38"/>
        <v>136657093.77359998</v>
      </c>
      <c r="X143" s="63">
        <f t="shared" ref="X143:AA143" si="39">SUM(X123:X142)</f>
        <v>0</v>
      </c>
      <c r="Y143" s="63">
        <f t="shared" si="39"/>
        <v>136657093.77359998</v>
      </c>
      <c r="Z143" s="63">
        <f t="shared" si="39"/>
        <v>15043311777.2103</v>
      </c>
      <c r="AA143" s="63">
        <f t="shared" si="39"/>
        <v>20123470769.431698</v>
      </c>
    </row>
    <row r="144" spans="1:27" ht="24.9" customHeight="1">
      <c r="A144" s="175"/>
      <c r="B144" s="170"/>
      <c r="C144" s="58">
        <v>14</v>
      </c>
      <c r="D144" s="62" t="s">
        <v>404</v>
      </c>
      <c r="E144" s="62">
        <v>77602431.798600003</v>
      </c>
      <c r="F144" s="62">
        <v>0</v>
      </c>
      <c r="G144" s="62">
        <v>78005775.356800005</v>
      </c>
      <c r="H144" s="62">
        <v>3932405.0543</v>
      </c>
      <c r="I144" s="62">
        <v>4668246.2147000004</v>
      </c>
      <c r="J144" s="62">
        <f t="shared" si="32"/>
        <v>2334123.1073500002</v>
      </c>
      <c r="K144" s="62">
        <f t="shared" si="35"/>
        <v>2334123.1073500002</v>
      </c>
      <c r="L144" s="62">
        <v>107665633.3177</v>
      </c>
      <c r="M144" s="67">
        <f t="shared" si="36"/>
        <v>269540368.63475001</v>
      </c>
      <c r="N144" s="66"/>
      <c r="O144" s="169">
        <v>25</v>
      </c>
      <c r="P144" s="68">
        <v>1</v>
      </c>
      <c r="Q144" s="169" t="s">
        <v>110</v>
      </c>
      <c r="R144" s="62" t="s">
        <v>405</v>
      </c>
      <c r="S144" s="62">
        <v>78704973.222200006</v>
      </c>
      <c r="T144" s="62">
        <v>0</v>
      </c>
      <c r="U144" s="62">
        <v>79114047.309200004</v>
      </c>
      <c r="V144" s="62">
        <v>4457824.9983000001</v>
      </c>
      <c r="W144" s="62">
        <v>4734570.6160000004</v>
      </c>
      <c r="X144" s="62"/>
      <c r="Y144" s="62">
        <f t="shared" ref="Y144:Y207" si="40">W144-X144</f>
        <v>4734570.6160000004</v>
      </c>
      <c r="Z144" s="62">
        <v>108248599.6187</v>
      </c>
      <c r="AA144" s="67">
        <f t="shared" si="37"/>
        <v>275260015.76440001</v>
      </c>
    </row>
    <row r="145" spans="1:27" ht="24.9" customHeight="1">
      <c r="A145" s="175"/>
      <c r="B145" s="170"/>
      <c r="C145" s="58">
        <v>15</v>
      </c>
      <c r="D145" s="62" t="s">
        <v>406</v>
      </c>
      <c r="E145" s="62">
        <v>81522996.656800002</v>
      </c>
      <c r="F145" s="62">
        <v>0</v>
      </c>
      <c r="G145" s="62">
        <v>81946717.599299997</v>
      </c>
      <c r="H145" s="62">
        <v>4200034.7330999998</v>
      </c>
      <c r="I145" s="62">
        <v>4904091.4276999999</v>
      </c>
      <c r="J145" s="62">
        <f t="shared" si="32"/>
        <v>2452045.7138499999</v>
      </c>
      <c r="K145" s="62">
        <f t="shared" si="35"/>
        <v>2452045.7138499999</v>
      </c>
      <c r="L145" s="62">
        <v>115182053.7709</v>
      </c>
      <c r="M145" s="67">
        <f t="shared" si="36"/>
        <v>285303848.47394997</v>
      </c>
      <c r="N145" s="66"/>
      <c r="O145" s="170"/>
      <c r="P145" s="68">
        <v>2</v>
      </c>
      <c r="Q145" s="170"/>
      <c r="R145" s="62" t="s">
        <v>407</v>
      </c>
      <c r="S145" s="62">
        <v>88714715.806500003</v>
      </c>
      <c r="T145" s="62">
        <v>0</v>
      </c>
      <c r="U145" s="62">
        <v>89175816.165000007</v>
      </c>
      <c r="V145" s="62">
        <v>4450150.7719999999</v>
      </c>
      <c r="W145" s="62">
        <v>5336715.9592000004</v>
      </c>
      <c r="X145" s="62"/>
      <c r="Y145" s="62">
        <f t="shared" si="40"/>
        <v>5336715.9592000004</v>
      </c>
      <c r="Z145" s="62">
        <v>108033067.79809999</v>
      </c>
      <c r="AA145" s="67">
        <f t="shared" si="37"/>
        <v>295710466.50080001</v>
      </c>
    </row>
    <row r="146" spans="1:27" ht="24.9" customHeight="1">
      <c r="A146" s="175"/>
      <c r="B146" s="170"/>
      <c r="C146" s="58">
        <v>16</v>
      </c>
      <c r="D146" s="62" t="s">
        <v>408</v>
      </c>
      <c r="E146" s="62">
        <v>74358914.928000003</v>
      </c>
      <c r="F146" s="62">
        <v>0</v>
      </c>
      <c r="G146" s="62">
        <v>74745400.101600006</v>
      </c>
      <c r="H146" s="62">
        <v>3687000.1501000002</v>
      </c>
      <c r="I146" s="62">
        <v>4473129.4507999998</v>
      </c>
      <c r="J146" s="62">
        <f t="shared" si="32"/>
        <v>2236564.7253999999</v>
      </c>
      <c r="K146" s="62">
        <f t="shared" si="35"/>
        <v>2236564.7253999999</v>
      </c>
      <c r="L146" s="62">
        <v>100773399.0598</v>
      </c>
      <c r="M146" s="67">
        <f t="shared" si="36"/>
        <v>255801278.96490002</v>
      </c>
      <c r="N146" s="66"/>
      <c r="O146" s="170"/>
      <c r="P146" s="68">
        <v>3</v>
      </c>
      <c r="Q146" s="170"/>
      <c r="R146" s="62" t="s">
        <v>409</v>
      </c>
      <c r="S146" s="62">
        <v>90835993.807999998</v>
      </c>
      <c r="T146" s="62">
        <v>0</v>
      </c>
      <c r="U146" s="62">
        <v>91308119.643399999</v>
      </c>
      <c r="V146" s="62">
        <v>4692507.5021000002</v>
      </c>
      <c r="W146" s="62">
        <v>5464323.4035</v>
      </c>
      <c r="X146" s="62"/>
      <c r="Y146" s="62">
        <f t="shared" si="40"/>
        <v>5464323.4035</v>
      </c>
      <c r="Z146" s="62">
        <v>114839693.62270001</v>
      </c>
      <c r="AA146" s="67">
        <f t="shared" si="37"/>
        <v>307140637.97969997</v>
      </c>
    </row>
    <row r="147" spans="1:27" ht="24.9" customHeight="1">
      <c r="A147" s="175"/>
      <c r="B147" s="170"/>
      <c r="C147" s="58">
        <v>17</v>
      </c>
      <c r="D147" s="62" t="s">
        <v>410</v>
      </c>
      <c r="E147" s="62">
        <v>94086743.114999995</v>
      </c>
      <c r="F147" s="62">
        <v>0</v>
      </c>
      <c r="G147" s="62">
        <v>94575764.926100001</v>
      </c>
      <c r="H147" s="62">
        <v>4572351.2589999996</v>
      </c>
      <c r="I147" s="62">
        <v>5659875.2412999999</v>
      </c>
      <c r="J147" s="62">
        <f t="shared" si="32"/>
        <v>2829937.6206499999</v>
      </c>
      <c r="K147" s="62">
        <f t="shared" si="35"/>
        <v>2829937.6206499999</v>
      </c>
      <c r="L147" s="62">
        <v>125638620.3328</v>
      </c>
      <c r="M147" s="67">
        <f t="shared" si="36"/>
        <v>321703417.25354999</v>
      </c>
      <c r="N147" s="66"/>
      <c r="O147" s="170"/>
      <c r="P147" s="68">
        <v>4</v>
      </c>
      <c r="Q147" s="170"/>
      <c r="R147" s="62" t="s">
        <v>411</v>
      </c>
      <c r="S147" s="62">
        <v>107174094.03489999</v>
      </c>
      <c r="T147" s="62">
        <v>0</v>
      </c>
      <c r="U147" s="62">
        <v>107731138.18179999</v>
      </c>
      <c r="V147" s="62">
        <v>5283046.3920999998</v>
      </c>
      <c r="W147" s="62">
        <v>6447156.9665000001</v>
      </c>
      <c r="X147" s="62"/>
      <c r="Y147" s="62">
        <f t="shared" si="40"/>
        <v>6447156.9665000001</v>
      </c>
      <c r="Z147" s="62">
        <v>131425068.648</v>
      </c>
      <c r="AA147" s="67">
        <f t="shared" si="37"/>
        <v>358060504.22329998</v>
      </c>
    </row>
    <row r="148" spans="1:27" ht="24.9" customHeight="1">
      <c r="A148" s="175"/>
      <c r="B148" s="170"/>
      <c r="C148" s="58">
        <v>18</v>
      </c>
      <c r="D148" s="62" t="s">
        <v>412</v>
      </c>
      <c r="E148" s="62">
        <v>88168838.974999994</v>
      </c>
      <c r="F148" s="62">
        <v>0</v>
      </c>
      <c r="G148" s="62">
        <v>88627102.104200006</v>
      </c>
      <c r="H148" s="62">
        <v>4629827.2697000001</v>
      </c>
      <c r="I148" s="62">
        <v>5303878.2324000001</v>
      </c>
      <c r="J148" s="62">
        <f t="shared" si="32"/>
        <v>2651939.1162</v>
      </c>
      <c r="K148" s="62">
        <f t="shared" si="35"/>
        <v>2651939.1162</v>
      </c>
      <c r="L148" s="62">
        <v>127252842.88150001</v>
      </c>
      <c r="M148" s="67">
        <f t="shared" si="36"/>
        <v>311330550.3466</v>
      </c>
      <c r="N148" s="66"/>
      <c r="O148" s="170"/>
      <c r="P148" s="68">
        <v>5</v>
      </c>
      <c r="Q148" s="170"/>
      <c r="R148" s="62" t="s">
        <v>413</v>
      </c>
      <c r="S148" s="62">
        <v>76526915.305999994</v>
      </c>
      <c r="T148" s="62">
        <v>0</v>
      </c>
      <c r="U148" s="62">
        <v>76924668.798999995</v>
      </c>
      <c r="V148" s="62">
        <v>4151420.753</v>
      </c>
      <c r="W148" s="62">
        <v>4603547.5231999997</v>
      </c>
      <c r="X148" s="62"/>
      <c r="Y148" s="62">
        <f t="shared" si="40"/>
        <v>4603547.5231999997</v>
      </c>
      <c r="Z148" s="62">
        <v>99643189.534600005</v>
      </c>
      <c r="AA148" s="67">
        <f t="shared" si="37"/>
        <v>261849741.91579998</v>
      </c>
    </row>
    <row r="149" spans="1:27" ht="24.9" customHeight="1">
      <c r="A149" s="175"/>
      <c r="B149" s="170"/>
      <c r="C149" s="58">
        <v>19</v>
      </c>
      <c r="D149" s="62" t="s">
        <v>414</v>
      </c>
      <c r="E149" s="62">
        <v>103261939.8985</v>
      </c>
      <c r="F149" s="62">
        <v>0</v>
      </c>
      <c r="G149" s="62">
        <v>103798650.37639999</v>
      </c>
      <c r="H149" s="62">
        <v>5392041.1134000001</v>
      </c>
      <c r="I149" s="62">
        <v>6211817.7083000001</v>
      </c>
      <c r="J149" s="62">
        <f t="shared" si="32"/>
        <v>3105908.85415</v>
      </c>
      <c r="K149" s="62">
        <f t="shared" si="35"/>
        <v>3105908.85415</v>
      </c>
      <c r="L149" s="62">
        <v>148659735.23429999</v>
      </c>
      <c r="M149" s="67">
        <f t="shared" si="36"/>
        <v>364218275.47675002</v>
      </c>
      <c r="N149" s="66"/>
      <c r="O149" s="170"/>
      <c r="P149" s="68">
        <v>6</v>
      </c>
      <c r="Q149" s="170"/>
      <c r="R149" s="62" t="s">
        <v>415</v>
      </c>
      <c r="S149" s="62">
        <v>71960884.145899996</v>
      </c>
      <c r="T149" s="62">
        <v>0</v>
      </c>
      <c r="U149" s="62">
        <v>72334905.402500004</v>
      </c>
      <c r="V149" s="62">
        <v>4271653.2876000004</v>
      </c>
      <c r="W149" s="62">
        <v>4328873.6864999998</v>
      </c>
      <c r="X149" s="62"/>
      <c r="Y149" s="62">
        <f t="shared" si="40"/>
        <v>4328873.6864999998</v>
      </c>
      <c r="Z149" s="62">
        <v>103019938.65360001</v>
      </c>
      <c r="AA149" s="67">
        <f t="shared" si="37"/>
        <v>255916255.17610002</v>
      </c>
    </row>
    <row r="150" spans="1:27" ht="24.9" customHeight="1">
      <c r="A150" s="175"/>
      <c r="B150" s="170"/>
      <c r="C150" s="58">
        <v>20</v>
      </c>
      <c r="D150" s="62" t="s">
        <v>416</v>
      </c>
      <c r="E150" s="62">
        <v>71568553.015100002</v>
      </c>
      <c r="F150" s="62">
        <v>0</v>
      </c>
      <c r="G150" s="62">
        <v>71940535.105800003</v>
      </c>
      <c r="H150" s="62">
        <v>3758829.4742999999</v>
      </c>
      <c r="I150" s="62">
        <v>4305272.6436999999</v>
      </c>
      <c r="J150" s="62">
        <f t="shared" si="32"/>
        <v>2152636.3218499999</v>
      </c>
      <c r="K150" s="62">
        <f t="shared" si="35"/>
        <v>2152636.3218499999</v>
      </c>
      <c r="L150" s="62">
        <v>102790736.61409999</v>
      </c>
      <c r="M150" s="67">
        <f t="shared" si="36"/>
        <v>252211290.53114998</v>
      </c>
      <c r="N150" s="66"/>
      <c r="O150" s="170"/>
      <c r="P150" s="68">
        <v>7</v>
      </c>
      <c r="Q150" s="170"/>
      <c r="R150" s="62" t="s">
        <v>417</v>
      </c>
      <c r="S150" s="62">
        <v>82221773.474000007</v>
      </c>
      <c r="T150" s="62">
        <v>0</v>
      </c>
      <c r="U150" s="62">
        <v>82649126.353300005</v>
      </c>
      <c r="V150" s="62">
        <v>4424824.0319999997</v>
      </c>
      <c r="W150" s="62">
        <v>4946126.9948000005</v>
      </c>
      <c r="X150" s="62"/>
      <c r="Y150" s="62">
        <f t="shared" si="40"/>
        <v>4946126.9948000005</v>
      </c>
      <c r="Z150" s="62">
        <v>107321762.4323</v>
      </c>
      <c r="AA150" s="67">
        <f t="shared" si="37"/>
        <v>281563613.28640002</v>
      </c>
    </row>
    <row r="151" spans="1:27" ht="24.9" customHeight="1">
      <c r="A151" s="175"/>
      <c r="B151" s="170"/>
      <c r="C151" s="58">
        <v>21</v>
      </c>
      <c r="D151" s="62" t="s">
        <v>418</v>
      </c>
      <c r="E151" s="62">
        <v>97857352.754199997</v>
      </c>
      <c r="F151" s="62">
        <v>0</v>
      </c>
      <c r="G151" s="62">
        <v>98365972.547800004</v>
      </c>
      <c r="H151" s="62">
        <v>4990973.1343</v>
      </c>
      <c r="I151" s="62">
        <v>5886699.7589999996</v>
      </c>
      <c r="J151" s="62">
        <f t="shared" si="32"/>
        <v>2943349.8794999998</v>
      </c>
      <c r="K151" s="62">
        <f t="shared" si="35"/>
        <v>2943349.8794999998</v>
      </c>
      <c r="L151" s="62">
        <v>137395679.7139</v>
      </c>
      <c r="M151" s="67">
        <f t="shared" si="36"/>
        <v>341553328.02969998</v>
      </c>
      <c r="N151" s="66"/>
      <c r="O151" s="170"/>
      <c r="P151" s="68">
        <v>8</v>
      </c>
      <c r="Q151" s="170"/>
      <c r="R151" s="62" t="s">
        <v>419</v>
      </c>
      <c r="S151" s="62">
        <v>128657248.2607</v>
      </c>
      <c r="T151" s="62">
        <v>0</v>
      </c>
      <c r="U151" s="62">
        <v>129325952.46340001</v>
      </c>
      <c r="V151" s="62">
        <v>6405805.4309</v>
      </c>
      <c r="W151" s="62">
        <v>7739496.0217000004</v>
      </c>
      <c r="X151" s="62"/>
      <c r="Y151" s="62">
        <f t="shared" si="40"/>
        <v>7739496.0217000004</v>
      </c>
      <c r="Z151" s="62">
        <v>162957927.93599999</v>
      </c>
      <c r="AA151" s="67">
        <f t="shared" si="37"/>
        <v>435086430.11269999</v>
      </c>
    </row>
    <row r="152" spans="1:27" ht="24.9" customHeight="1">
      <c r="A152" s="175"/>
      <c r="B152" s="170"/>
      <c r="C152" s="58">
        <v>22</v>
      </c>
      <c r="D152" s="62" t="s">
        <v>420</v>
      </c>
      <c r="E152" s="62">
        <v>95285478.6778</v>
      </c>
      <c r="F152" s="62">
        <v>0</v>
      </c>
      <c r="G152" s="62">
        <v>95780730.992899999</v>
      </c>
      <c r="H152" s="62">
        <v>4734666.5255000005</v>
      </c>
      <c r="I152" s="62">
        <v>5731986.2900999999</v>
      </c>
      <c r="J152" s="62">
        <f t="shared" si="32"/>
        <v>2865993.1450499999</v>
      </c>
      <c r="K152" s="62">
        <f t="shared" si="35"/>
        <v>2865993.1450499999</v>
      </c>
      <c r="L152" s="62">
        <v>130197269.4118</v>
      </c>
      <c r="M152" s="67">
        <f t="shared" si="36"/>
        <v>328864138.75304997</v>
      </c>
      <c r="N152" s="66"/>
      <c r="O152" s="170"/>
      <c r="P152" s="68">
        <v>9</v>
      </c>
      <c r="Q152" s="170"/>
      <c r="R152" s="62" t="s">
        <v>421</v>
      </c>
      <c r="S152" s="62">
        <v>119232403.478</v>
      </c>
      <c r="T152" s="62">
        <v>0</v>
      </c>
      <c r="U152" s="62">
        <v>119852121.4525</v>
      </c>
      <c r="V152" s="62">
        <v>5142812.4567999998</v>
      </c>
      <c r="W152" s="62">
        <v>7172535.7478999998</v>
      </c>
      <c r="X152" s="62"/>
      <c r="Y152" s="62">
        <f t="shared" si="40"/>
        <v>7172535.7478999998</v>
      </c>
      <c r="Z152" s="62">
        <v>127486577.1322</v>
      </c>
      <c r="AA152" s="67">
        <f t="shared" si="37"/>
        <v>378886450.26740003</v>
      </c>
    </row>
    <row r="153" spans="1:27" ht="24.9" customHeight="1">
      <c r="A153" s="175"/>
      <c r="B153" s="171"/>
      <c r="C153" s="58">
        <v>23</v>
      </c>
      <c r="D153" s="62" t="s">
        <v>422</v>
      </c>
      <c r="E153" s="62">
        <v>100924182.08329999</v>
      </c>
      <c r="F153" s="62">
        <v>0</v>
      </c>
      <c r="G153" s="62">
        <v>101448741.91680001</v>
      </c>
      <c r="H153" s="62">
        <v>5109224.3558</v>
      </c>
      <c r="I153" s="62">
        <v>6071187.7199999997</v>
      </c>
      <c r="J153" s="62">
        <f t="shared" si="32"/>
        <v>3035593.86</v>
      </c>
      <c r="K153" s="62">
        <f t="shared" si="35"/>
        <v>3035593.86</v>
      </c>
      <c r="L153" s="62">
        <v>140716783.3511</v>
      </c>
      <c r="M153" s="67">
        <f t="shared" si="36"/>
        <v>351234525.56700003</v>
      </c>
      <c r="N153" s="66"/>
      <c r="O153" s="170"/>
      <c r="P153" s="68">
        <v>10</v>
      </c>
      <c r="Q153" s="170"/>
      <c r="R153" s="75" t="s">
        <v>423</v>
      </c>
      <c r="S153" s="62">
        <v>91210973.341100007</v>
      </c>
      <c r="T153" s="62">
        <v>0</v>
      </c>
      <c r="U153" s="62">
        <v>91685048.156399995</v>
      </c>
      <c r="V153" s="62">
        <v>4777874.3051000005</v>
      </c>
      <c r="W153" s="62">
        <v>5486880.6448999997</v>
      </c>
      <c r="X153" s="62"/>
      <c r="Y153" s="62">
        <f t="shared" si="40"/>
        <v>5486880.6448999997</v>
      </c>
      <c r="Z153" s="62">
        <v>117237233.3371</v>
      </c>
      <c r="AA153" s="67">
        <f t="shared" si="37"/>
        <v>310398009.78460002</v>
      </c>
    </row>
    <row r="154" spans="1:27" ht="24.9" customHeight="1">
      <c r="A154" s="58"/>
      <c r="B154" s="184" t="s">
        <v>424</v>
      </c>
      <c r="C154" s="182"/>
      <c r="D154" s="63"/>
      <c r="E154" s="63">
        <f>SUM(E131:E153)</f>
        <v>2159149588.2300997</v>
      </c>
      <c r="F154" s="63">
        <f t="shared" ref="F154:M154" si="41">SUM(F131:F153)</f>
        <v>0</v>
      </c>
      <c r="G154" s="63">
        <f t="shared" si="41"/>
        <v>2170371905.0730996</v>
      </c>
      <c r="H154" s="63">
        <f t="shared" si="41"/>
        <v>107887855.5379</v>
      </c>
      <c r="I154" s="63">
        <f t="shared" si="41"/>
        <v>129885644.79910001</v>
      </c>
      <c r="J154" s="63">
        <f t="shared" si="41"/>
        <v>64942822.399550006</v>
      </c>
      <c r="K154" s="63">
        <f t="shared" si="41"/>
        <v>64942822.399550006</v>
      </c>
      <c r="L154" s="63">
        <f t="shared" si="41"/>
        <v>2966185949.4312</v>
      </c>
      <c r="M154" s="63">
        <f t="shared" si="41"/>
        <v>7468538120.6718512</v>
      </c>
      <c r="N154" s="66"/>
      <c r="O154" s="170"/>
      <c r="P154" s="68">
        <v>11</v>
      </c>
      <c r="Q154" s="170"/>
      <c r="R154" s="62" t="s">
        <v>404</v>
      </c>
      <c r="S154" s="62">
        <v>87306527.706400007</v>
      </c>
      <c r="T154" s="62">
        <v>0</v>
      </c>
      <c r="U154" s="62">
        <v>87760308.918200001</v>
      </c>
      <c r="V154" s="62">
        <v>4775588.1745999996</v>
      </c>
      <c r="W154" s="62">
        <v>5252005.0987</v>
      </c>
      <c r="X154" s="62"/>
      <c r="Y154" s="62">
        <f t="shared" si="40"/>
        <v>5252005.0987</v>
      </c>
      <c r="Z154" s="62">
        <v>117173027.0121</v>
      </c>
      <c r="AA154" s="67">
        <f t="shared" si="37"/>
        <v>302267456.90999997</v>
      </c>
    </row>
    <row r="155" spans="1:27" ht="24.9" customHeight="1">
      <c r="A155" s="175">
        <v>8</v>
      </c>
      <c r="B155" s="169" t="s">
        <v>425</v>
      </c>
      <c r="C155" s="58">
        <v>1</v>
      </c>
      <c r="D155" s="62" t="s">
        <v>426</v>
      </c>
      <c r="E155" s="62">
        <v>84756101.2958</v>
      </c>
      <c r="F155" s="62">
        <v>0</v>
      </c>
      <c r="G155" s="62">
        <v>85196626.504600003</v>
      </c>
      <c r="H155" s="62">
        <v>3973805.9352000002</v>
      </c>
      <c r="I155" s="62">
        <v>5098581.8339999998</v>
      </c>
      <c r="J155" s="62">
        <v>0</v>
      </c>
      <c r="K155" s="62">
        <f t="shared" ref="K155:K200" si="42">I155-J155</f>
        <v>5098581.8339999998</v>
      </c>
      <c r="L155" s="62">
        <v>105713130.27940001</v>
      </c>
      <c r="M155" s="67">
        <f t="shared" si="36"/>
        <v>284738245.84900004</v>
      </c>
      <c r="N155" s="66"/>
      <c r="O155" s="170"/>
      <c r="P155" s="68">
        <v>12</v>
      </c>
      <c r="Q155" s="170"/>
      <c r="R155" s="62" t="s">
        <v>427</v>
      </c>
      <c r="S155" s="62">
        <v>92756919.185599998</v>
      </c>
      <c r="T155" s="62">
        <v>0</v>
      </c>
      <c r="U155" s="62">
        <v>93239029.152500004</v>
      </c>
      <c r="V155" s="62">
        <v>4508451.5827000001</v>
      </c>
      <c r="W155" s="62">
        <v>5579878.4501999998</v>
      </c>
      <c r="X155" s="62"/>
      <c r="Y155" s="62">
        <f t="shared" si="40"/>
        <v>5579878.4501999998</v>
      </c>
      <c r="Z155" s="62">
        <v>109670454.9818</v>
      </c>
      <c r="AA155" s="67">
        <f t="shared" si="37"/>
        <v>305754733.35280001</v>
      </c>
    </row>
    <row r="156" spans="1:27" ht="24.9" customHeight="1">
      <c r="A156" s="175"/>
      <c r="B156" s="170"/>
      <c r="C156" s="58">
        <v>2</v>
      </c>
      <c r="D156" s="62" t="s">
        <v>428</v>
      </c>
      <c r="E156" s="62">
        <v>81956053.655100003</v>
      </c>
      <c r="F156" s="62">
        <v>0</v>
      </c>
      <c r="G156" s="62">
        <v>82382025.438800007</v>
      </c>
      <c r="H156" s="62">
        <v>4313686.3033999996</v>
      </c>
      <c r="I156" s="62">
        <v>4930142.3728999998</v>
      </c>
      <c r="J156" s="62">
        <v>0</v>
      </c>
      <c r="K156" s="62">
        <f t="shared" si="42"/>
        <v>4930142.3728999998</v>
      </c>
      <c r="L156" s="62">
        <v>115258722.39390001</v>
      </c>
      <c r="M156" s="67">
        <f t="shared" si="36"/>
        <v>288840630.16410005</v>
      </c>
      <c r="N156" s="66"/>
      <c r="O156" s="171"/>
      <c r="P156" s="68">
        <v>13</v>
      </c>
      <c r="Q156" s="171"/>
      <c r="R156" s="62" t="s">
        <v>429</v>
      </c>
      <c r="S156" s="62">
        <v>74462028.380799994</v>
      </c>
      <c r="T156" s="62">
        <v>0</v>
      </c>
      <c r="U156" s="62">
        <v>74849049.493100002</v>
      </c>
      <c r="V156" s="62">
        <v>4094410.9336000001</v>
      </c>
      <c r="W156" s="62">
        <v>4479332.3361999998</v>
      </c>
      <c r="X156" s="62"/>
      <c r="Y156" s="62">
        <f t="shared" si="40"/>
        <v>4479332.3361999998</v>
      </c>
      <c r="Z156" s="62">
        <v>98042060.040399998</v>
      </c>
      <c r="AA156" s="67">
        <f t="shared" si="37"/>
        <v>255926881.1841</v>
      </c>
    </row>
    <row r="157" spans="1:27" ht="24.9" customHeight="1">
      <c r="A157" s="175"/>
      <c r="B157" s="170"/>
      <c r="C157" s="58">
        <v>3</v>
      </c>
      <c r="D157" s="62" t="s">
        <v>430</v>
      </c>
      <c r="E157" s="62">
        <v>114980792.84029999</v>
      </c>
      <c r="F157" s="62">
        <v>0</v>
      </c>
      <c r="G157" s="62">
        <v>115578412.7991</v>
      </c>
      <c r="H157" s="62">
        <v>5496153.6920999996</v>
      </c>
      <c r="I157" s="62">
        <v>6916776.1692000004</v>
      </c>
      <c r="J157" s="62">
        <v>0</v>
      </c>
      <c r="K157" s="62">
        <f t="shared" si="42"/>
        <v>6916776.1692000004</v>
      </c>
      <c r="L157" s="62">
        <v>148468499.8186</v>
      </c>
      <c r="M157" s="67">
        <f t="shared" si="36"/>
        <v>391440635.3193</v>
      </c>
      <c r="N157" s="66"/>
      <c r="O157" s="58"/>
      <c r="P157" s="182" t="s">
        <v>431</v>
      </c>
      <c r="Q157" s="183"/>
      <c r="R157" s="63"/>
      <c r="S157" s="63">
        <f t="shared" ref="S157:U157" si="43">SUM(S144:S156)</f>
        <v>1189765450.1501</v>
      </c>
      <c r="T157" s="63">
        <f t="shared" ref="T157" si="44">SUM(T136:T156)</f>
        <v>0</v>
      </c>
      <c r="U157" s="63">
        <f t="shared" si="43"/>
        <v>1195949331.4902999</v>
      </c>
      <c r="V157" s="63">
        <f t="shared" ref="V157:W157" si="45">SUM(V144:V156)</f>
        <v>61436370.620799996</v>
      </c>
      <c r="W157" s="63">
        <f t="shared" si="45"/>
        <v>71571443.449300006</v>
      </c>
      <c r="X157" s="63">
        <f t="shared" ref="X157:AA157" si="46">SUM(X144:X156)</f>
        <v>0</v>
      </c>
      <c r="Y157" s="63">
        <f t="shared" si="40"/>
        <v>71571443.449300006</v>
      </c>
      <c r="Z157" s="63">
        <f t="shared" si="46"/>
        <v>1505098600.7476001</v>
      </c>
      <c r="AA157" s="63">
        <f t="shared" si="46"/>
        <v>4023821196.4580998</v>
      </c>
    </row>
    <row r="158" spans="1:27" ht="24.9" customHeight="1">
      <c r="A158" s="175"/>
      <c r="B158" s="170"/>
      <c r="C158" s="58">
        <v>4</v>
      </c>
      <c r="D158" s="62" t="s">
        <v>432</v>
      </c>
      <c r="E158" s="62">
        <v>66232413.344899997</v>
      </c>
      <c r="F158" s="62">
        <v>0</v>
      </c>
      <c r="G158" s="62">
        <v>66576660.511399999</v>
      </c>
      <c r="H158" s="62">
        <v>3783725.3895</v>
      </c>
      <c r="I158" s="62">
        <v>3984272.2156000002</v>
      </c>
      <c r="J158" s="62">
        <v>0</v>
      </c>
      <c r="K158" s="62">
        <f t="shared" si="42"/>
        <v>3984272.2156000002</v>
      </c>
      <c r="L158" s="62">
        <v>100374689.0878</v>
      </c>
      <c r="M158" s="67">
        <f t="shared" si="36"/>
        <v>240951760.5492</v>
      </c>
      <c r="N158" s="66"/>
      <c r="O158" s="169">
        <v>26</v>
      </c>
      <c r="P158" s="68">
        <v>1</v>
      </c>
      <c r="Q158" s="169" t="s">
        <v>111</v>
      </c>
      <c r="R158" s="62" t="s">
        <v>433</v>
      </c>
      <c r="S158" s="62">
        <v>81876534.047999993</v>
      </c>
      <c r="T158" s="62">
        <v>0</v>
      </c>
      <c r="U158" s="62">
        <v>82302092.523499995</v>
      </c>
      <c r="V158" s="62">
        <v>4344131.4857999999</v>
      </c>
      <c r="W158" s="62">
        <v>4925358.7971000001</v>
      </c>
      <c r="X158" s="62">
        <f t="shared" ref="X158:X182" si="47">W158/2</f>
        <v>2462679.39855</v>
      </c>
      <c r="Y158" s="62">
        <f t="shared" si="40"/>
        <v>2462679.39855</v>
      </c>
      <c r="Z158" s="62">
        <v>112718179.88420001</v>
      </c>
      <c r="AA158" s="67">
        <f t="shared" si="37"/>
        <v>283703617.34004998</v>
      </c>
    </row>
    <row r="159" spans="1:27" ht="24.9" customHeight="1">
      <c r="A159" s="175"/>
      <c r="B159" s="170"/>
      <c r="C159" s="58">
        <v>5</v>
      </c>
      <c r="D159" s="62" t="s">
        <v>434</v>
      </c>
      <c r="E159" s="62">
        <v>91671041.017299995</v>
      </c>
      <c r="F159" s="62">
        <v>0</v>
      </c>
      <c r="G159" s="62">
        <v>92147507.063500002</v>
      </c>
      <c r="H159" s="62">
        <v>4654194.2368999999</v>
      </c>
      <c r="I159" s="62">
        <v>5514556.4424000001</v>
      </c>
      <c r="J159" s="62">
        <v>0</v>
      </c>
      <c r="K159" s="62">
        <f t="shared" si="42"/>
        <v>5514556.4424000001</v>
      </c>
      <c r="L159" s="62">
        <v>124821939.77420001</v>
      </c>
      <c r="M159" s="67">
        <f t="shared" si="36"/>
        <v>318809238.53430003</v>
      </c>
      <c r="N159" s="66"/>
      <c r="O159" s="170"/>
      <c r="P159" s="68">
        <v>2</v>
      </c>
      <c r="Q159" s="170"/>
      <c r="R159" s="62" t="s">
        <v>435</v>
      </c>
      <c r="S159" s="62">
        <v>70296587.105199993</v>
      </c>
      <c r="T159" s="62">
        <v>0</v>
      </c>
      <c r="U159" s="62">
        <v>70661958.072500005</v>
      </c>
      <c r="V159" s="62">
        <v>3667311.3406000002</v>
      </c>
      <c r="W159" s="62">
        <v>4228756.3553999998</v>
      </c>
      <c r="X159" s="62">
        <f t="shared" si="47"/>
        <v>2114378.1776999999</v>
      </c>
      <c r="Y159" s="62">
        <f t="shared" si="40"/>
        <v>2114378.1776999999</v>
      </c>
      <c r="Z159" s="62">
        <v>93709582.614299998</v>
      </c>
      <c r="AA159" s="67">
        <f t="shared" si="37"/>
        <v>240449817.31029999</v>
      </c>
    </row>
    <row r="160" spans="1:27" ht="24.9" customHeight="1">
      <c r="A160" s="175"/>
      <c r="B160" s="170"/>
      <c r="C160" s="58">
        <v>6</v>
      </c>
      <c r="D160" s="62" t="s">
        <v>436</v>
      </c>
      <c r="E160" s="62">
        <v>66039398.592399999</v>
      </c>
      <c r="F160" s="62">
        <v>0</v>
      </c>
      <c r="G160" s="62">
        <v>66382642.552500002</v>
      </c>
      <c r="H160" s="62">
        <v>3668316.142</v>
      </c>
      <c r="I160" s="62">
        <v>3972661.2344</v>
      </c>
      <c r="J160" s="62">
        <v>0</v>
      </c>
      <c r="K160" s="62">
        <f t="shared" si="42"/>
        <v>3972661.2344</v>
      </c>
      <c r="L160" s="62">
        <v>97133402.725299999</v>
      </c>
      <c r="M160" s="67">
        <f t="shared" si="36"/>
        <v>237196421.24659997</v>
      </c>
      <c r="N160" s="66"/>
      <c r="O160" s="170"/>
      <c r="P160" s="68">
        <v>3</v>
      </c>
      <c r="Q160" s="170"/>
      <c r="R160" s="62" t="s">
        <v>437</v>
      </c>
      <c r="S160" s="62">
        <v>80504186.125</v>
      </c>
      <c r="T160" s="62">
        <v>0</v>
      </c>
      <c r="U160" s="62">
        <v>80922611.734999999</v>
      </c>
      <c r="V160" s="62">
        <v>4839674.9289999995</v>
      </c>
      <c r="W160" s="62">
        <v>4842803.9358000001</v>
      </c>
      <c r="X160" s="62">
        <f t="shared" si="47"/>
        <v>2421401.9679</v>
      </c>
      <c r="Y160" s="62">
        <f t="shared" si="40"/>
        <v>2421401.9679</v>
      </c>
      <c r="Z160" s="62">
        <v>126635593.2613</v>
      </c>
      <c r="AA160" s="67">
        <f t="shared" si="37"/>
        <v>295323468.01820004</v>
      </c>
    </row>
    <row r="161" spans="1:27" ht="24.9" customHeight="1">
      <c r="A161" s="175"/>
      <c r="B161" s="170"/>
      <c r="C161" s="58">
        <v>7</v>
      </c>
      <c r="D161" s="62" t="s">
        <v>438</v>
      </c>
      <c r="E161" s="62">
        <v>110703457.6728</v>
      </c>
      <c r="F161" s="62">
        <v>0</v>
      </c>
      <c r="G161" s="62">
        <v>111278845.9111</v>
      </c>
      <c r="H161" s="62">
        <v>5151772.7845999999</v>
      </c>
      <c r="I161" s="62">
        <v>6659469.1074999999</v>
      </c>
      <c r="J161" s="62">
        <v>0</v>
      </c>
      <c r="K161" s="62">
        <f t="shared" si="42"/>
        <v>6659469.1074999999</v>
      </c>
      <c r="L161" s="62">
        <v>138796509.37009999</v>
      </c>
      <c r="M161" s="67">
        <f t="shared" si="36"/>
        <v>372590054.84609997</v>
      </c>
      <c r="N161" s="66"/>
      <c r="O161" s="170"/>
      <c r="P161" s="68">
        <v>4</v>
      </c>
      <c r="Q161" s="170"/>
      <c r="R161" s="62" t="s">
        <v>439</v>
      </c>
      <c r="S161" s="62">
        <v>131048989.19069999</v>
      </c>
      <c r="T161" s="62">
        <v>0</v>
      </c>
      <c r="U161" s="62">
        <v>131730124.61849999</v>
      </c>
      <c r="V161" s="62">
        <v>4694294.9588000001</v>
      </c>
      <c r="W161" s="62">
        <v>7883373.4143000003</v>
      </c>
      <c r="X161" s="62">
        <f t="shared" si="47"/>
        <v>3941686.7071500001</v>
      </c>
      <c r="Y161" s="62">
        <f t="shared" si="40"/>
        <v>3941686.7071500001</v>
      </c>
      <c r="Z161" s="62">
        <v>122552574.5667</v>
      </c>
      <c r="AA161" s="67">
        <f t="shared" si="37"/>
        <v>393967670.04184997</v>
      </c>
    </row>
    <row r="162" spans="1:27" ht="24.9" customHeight="1">
      <c r="A162" s="175"/>
      <c r="B162" s="170"/>
      <c r="C162" s="58">
        <v>8</v>
      </c>
      <c r="D162" s="62" t="s">
        <v>440</v>
      </c>
      <c r="E162" s="62">
        <v>73259732.741500005</v>
      </c>
      <c r="F162" s="62">
        <v>0</v>
      </c>
      <c r="G162" s="62">
        <v>73640504.846000001</v>
      </c>
      <c r="H162" s="62">
        <v>4025167.6674000002</v>
      </c>
      <c r="I162" s="62">
        <v>4407007.1276000002</v>
      </c>
      <c r="J162" s="62">
        <v>0</v>
      </c>
      <c r="K162" s="62">
        <f t="shared" si="42"/>
        <v>4407007.1276000002</v>
      </c>
      <c r="L162" s="62">
        <v>107155632.3823</v>
      </c>
      <c r="M162" s="67">
        <f t="shared" si="36"/>
        <v>262488044.76480001</v>
      </c>
      <c r="N162" s="66"/>
      <c r="O162" s="170"/>
      <c r="P162" s="68">
        <v>5</v>
      </c>
      <c r="Q162" s="170"/>
      <c r="R162" s="62" t="s">
        <v>441</v>
      </c>
      <c r="S162" s="62">
        <v>78662903.044300005</v>
      </c>
      <c r="T162" s="62">
        <v>0</v>
      </c>
      <c r="U162" s="62">
        <v>79071758.468899995</v>
      </c>
      <c r="V162" s="62">
        <v>4473696.8119999999</v>
      </c>
      <c r="W162" s="62">
        <v>4732039.8454</v>
      </c>
      <c r="X162" s="62">
        <f t="shared" si="47"/>
        <v>2366019.9227</v>
      </c>
      <c r="Y162" s="62">
        <f t="shared" si="40"/>
        <v>2366019.9227</v>
      </c>
      <c r="Z162" s="62">
        <v>116357041.883</v>
      </c>
      <c r="AA162" s="67">
        <f t="shared" si="37"/>
        <v>280931420.13089997</v>
      </c>
    </row>
    <row r="163" spans="1:27" ht="24.9" customHeight="1">
      <c r="A163" s="175"/>
      <c r="B163" s="170"/>
      <c r="C163" s="58">
        <v>9</v>
      </c>
      <c r="D163" s="62" t="s">
        <v>442</v>
      </c>
      <c r="E163" s="62">
        <v>87007041.449499995</v>
      </c>
      <c r="F163" s="62">
        <v>0</v>
      </c>
      <c r="G163" s="62">
        <v>87459266.062299997</v>
      </c>
      <c r="H163" s="62">
        <v>4445358.4557999996</v>
      </c>
      <c r="I163" s="62">
        <v>5233989.2253999999</v>
      </c>
      <c r="J163" s="62">
        <v>0</v>
      </c>
      <c r="K163" s="62">
        <f t="shared" si="42"/>
        <v>5233989.2253999999</v>
      </c>
      <c r="L163" s="62">
        <v>118956754.9276</v>
      </c>
      <c r="M163" s="67">
        <f t="shared" si="36"/>
        <v>303102410.12059999</v>
      </c>
      <c r="N163" s="66"/>
      <c r="O163" s="170"/>
      <c r="P163" s="68">
        <v>6</v>
      </c>
      <c r="Q163" s="170"/>
      <c r="R163" s="62" t="s">
        <v>443</v>
      </c>
      <c r="S163" s="62">
        <v>82848708.8442</v>
      </c>
      <c r="T163" s="62">
        <v>0</v>
      </c>
      <c r="U163" s="62">
        <v>83279320.259800002</v>
      </c>
      <c r="V163" s="62">
        <v>4589903.9638</v>
      </c>
      <c r="W163" s="62">
        <v>4983840.8731000004</v>
      </c>
      <c r="X163" s="62">
        <f t="shared" si="47"/>
        <v>2491920.4365500002</v>
      </c>
      <c r="Y163" s="62">
        <f t="shared" si="40"/>
        <v>2491920.4365500002</v>
      </c>
      <c r="Z163" s="62">
        <v>119620737.51199999</v>
      </c>
      <c r="AA163" s="67">
        <f t="shared" si="37"/>
        <v>292830591.01635003</v>
      </c>
    </row>
    <row r="164" spans="1:27" ht="24.9" customHeight="1">
      <c r="A164" s="175"/>
      <c r="B164" s="170"/>
      <c r="C164" s="58">
        <v>10</v>
      </c>
      <c r="D164" s="62" t="s">
        <v>444</v>
      </c>
      <c r="E164" s="62">
        <v>74161500.611399993</v>
      </c>
      <c r="F164" s="62">
        <v>0</v>
      </c>
      <c r="G164" s="62">
        <v>74546959.711600006</v>
      </c>
      <c r="H164" s="62">
        <v>3933175.5685000001</v>
      </c>
      <c r="I164" s="62">
        <v>4461253.8096000003</v>
      </c>
      <c r="J164" s="62">
        <v>0</v>
      </c>
      <c r="K164" s="62">
        <f t="shared" si="42"/>
        <v>4461253.8096000003</v>
      </c>
      <c r="L164" s="62">
        <v>104572020.2199</v>
      </c>
      <c r="M164" s="67">
        <f t="shared" si="36"/>
        <v>261674909.921</v>
      </c>
      <c r="N164" s="66"/>
      <c r="O164" s="170"/>
      <c r="P164" s="68">
        <v>7</v>
      </c>
      <c r="Q164" s="170"/>
      <c r="R164" s="62" t="s">
        <v>445</v>
      </c>
      <c r="S164" s="62">
        <v>78473276.316300005</v>
      </c>
      <c r="T164" s="62">
        <v>0</v>
      </c>
      <c r="U164" s="62">
        <v>78881146.143999994</v>
      </c>
      <c r="V164" s="62">
        <v>4295351.7363</v>
      </c>
      <c r="W164" s="62">
        <v>4720632.6738</v>
      </c>
      <c r="X164" s="62">
        <f t="shared" si="47"/>
        <v>2360316.3369</v>
      </c>
      <c r="Y164" s="62">
        <f t="shared" si="40"/>
        <v>2360316.3369</v>
      </c>
      <c r="Z164" s="62">
        <v>111348193.1601</v>
      </c>
      <c r="AA164" s="67">
        <f t="shared" si="37"/>
        <v>275358283.6936</v>
      </c>
    </row>
    <row r="165" spans="1:27" ht="24.9" customHeight="1">
      <c r="A165" s="175"/>
      <c r="B165" s="170"/>
      <c r="C165" s="58">
        <v>11</v>
      </c>
      <c r="D165" s="62" t="s">
        <v>446</v>
      </c>
      <c r="E165" s="62">
        <v>106851709.8347</v>
      </c>
      <c r="F165" s="62">
        <v>0</v>
      </c>
      <c r="G165" s="62">
        <v>107407078.36929999</v>
      </c>
      <c r="H165" s="62">
        <v>5552867.6593000004</v>
      </c>
      <c r="I165" s="62">
        <v>6427763.6460999995</v>
      </c>
      <c r="J165" s="62">
        <v>0</v>
      </c>
      <c r="K165" s="62">
        <f t="shared" si="42"/>
        <v>6427763.6460999995</v>
      </c>
      <c r="L165" s="62">
        <v>150061320.25909999</v>
      </c>
      <c r="M165" s="67">
        <f t="shared" si="36"/>
        <v>376300739.76849997</v>
      </c>
      <c r="N165" s="66"/>
      <c r="O165" s="170"/>
      <c r="P165" s="68">
        <v>8</v>
      </c>
      <c r="Q165" s="170"/>
      <c r="R165" s="62" t="s">
        <v>447</v>
      </c>
      <c r="S165" s="62">
        <v>70120844.2667</v>
      </c>
      <c r="T165" s="62">
        <v>0</v>
      </c>
      <c r="U165" s="62">
        <v>70485301.799400002</v>
      </c>
      <c r="V165" s="62">
        <v>3968193.0118999998</v>
      </c>
      <c r="W165" s="62">
        <v>4218184.3820000002</v>
      </c>
      <c r="X165" s="62">
        <f t="shared" si="47"/>
        <v>2109092.1910000001</v>
      </c>
      <c r="Y165" s="62">
        <f t="shared" si="40"/>
        <v>2109092.1910000001</v>
      </c>
      <c r="Z165" s="62">
        <v>102159890.3603</v>
      </c>
      <c r="AA165" s="67">
        <f t="shared" si="37"/>
        <v>248843321.62930003</v>
      </c>
    </row>
    <row r="166" spans="1:27" ht="24.9" customHeight="1">
      <c r="A166" s="175"/>
      <c r="B166" s="170"/>
      <c r="C166" s="58">
        <v>12</v>
      </c>
      <c r="D166" s="62" t="s">
        <v>448</v>
      </c>
      <c r="E166" s="62">
        <v>75674087.298600003</v>
      </c>
      <c r="F166" s="62">
        <v>0</v>
      </c>
      <c r="G166" s="62">
        <v>76067408.164000005</v>
      </c>
      <c r="H166" s="62">
        <v>4154311.6283999998</v>
      </c>
      <c r="I166" s="62">
        <v>4552244.8639000002</v>
      </c>
      <c r="J166" s="62">
        <v>0</v>
      </c>
      <c r="K166" s="62">
        <f t="shared" si="42"/>
        <v>4552244.8639000002</v>
      </c>
      <c r="L166" s="62">
        <v>110782660.27420001</v>
      </c>
      <c r="M166" s="67">
        <f t="shared" si="36"/>
        <v>271230712.22909999</v>
      </c>
      <c r="N166" s="66"/>
      <c r="O166" s="170"/>
      <c r="P166" s="68">
        <v>9</v>
      </c>
      <c r="Q166" s="170"/>
      <c r="R166" s="62" t="s">
        <v>449</v>
      </c>
      <c r="S166" s="62">
        <v>75664427.597900003</v>
      </c>
      <c r="T166" s="62">
        <v>0</v>
      </c>
      <c r="U166" s="62">
        <v>76057698.256200001</v>
      </c>
      <c r="V166" s="62">
        <v>4247925.7346000001</v>
      </c>
      <c r="W166" s="62">
        <v>4551663.7756000003</v>
      </c>
      <c r="X166" s="62">
        <f t="shared" si="47"/>
        <v>2275831.8878000001</v>
      </c>
      <c r="Y166" s="62">
        <f t="shared" si="40"/>
        <v>2275831.8878000001</v>
      </c>
      <c r="Z166" s="62">
        <v>110016226.6521</v>
      </c>
      <c r="AA166" s="67">
        <f t="shared" si="37"/>
        <v>268262110.1286</v>
      </c>
    </row>
    <row r="167" spans="1:27" ht="24.9" customHeight="1">
      <c r="A167" s="175"/>
      <c r="B167" s="170"/>
      <c r="C167" s="58">
        <v>13</v>
      </c>
      <c r="D167" s="62" t="s">
        <v>450</v>
      </c>
      <c r="E167" s="62">
        <v>87310270.830200002</v>
      </c>
      <c r="F167" s="62">
        <v>0</v>
      </c>
      <c r="G167" s="62">
        <v>87764071.496999994</v>
      </c>
      <c r="H167" s="62">
        <v>4969160.2652000003</v>
      </c>
      <c r="I167" s="62">
        <v>5252230.2697999999</v>
      </c>
      <c r="J167" s="62">
        <v>0</v>
      </c>
      <c r="K167" s="62">
        <f t="shared" si="42"/>
        <v>5252230.2697999999</v>
      </c>
      <c r="L167" s="62">
        <v>133667808.8404</v>
      </c>
      <c r="M167" s="67">
        <f t="shared" si="36"/>
        <v>318963541.7026</v>
      </c>
      <c r="N167" s="66"/>
      <c r="O167" s="170"/>
      <c r="P167" s="68">
        <v>10</v>
      </c>
      <c r="Q167" s="170"/>
      <c r="R167" s="62" t="s">
        <v>451</v>
      </c>
      <c r="S167" s="62">
        <v>83327789.471200004</v>
      </c>
      <c r="T167" s="62">
        <v>0</v>
      </c>
      <c r="U167" s="62">
        <v>83760890.938700005</v>
      </c>
      <c r="V167" s="62">
        <v>4514802.3351999996</v>
      </c>
      <c r="W167" s="62">
        <v>5012660.4123</v>
      </c>
      <c r="X167" s="62">
        <f t="shared" si="47"/>
        <v>2506330.20615</v>
      </c>
      <c r="Y167" s="62">
        <f t="shared" si="40"/>
        <v>2506330.20615</v>
      </c>
      <c r="Z167" s="62">
        <v>117511496.78650001</v>
      </c>
      <c r="AA167" s="67">
        <f t="shared" si="37"/>
        <v>291621309.73775005</v>
      </c>
    </row>
    <row r="168" spans="1:27" ht="24.9" customHeight="1">
      <c r="A168" s="175"/>
      <c r="B168" s="170"/>
      <c r="C168" s="58">
        <v>14</v>
      </c>
      <c r="D168" s="62" t="s">
        <v>452</v>
      </c>
      <c r="E168" s="62">
        <v>77177730.282700002</v>
      </c>
      <c r="F168" s="62">
        <v>0</v>
      </c>
      <c r="G168" s="62">
        <v>77578866.4278</v>
      </c>
      <c r="H168" s="62">
        <v>3882674.4972000001</v>
      </c>
      <c r="I168" s="62">
        <v>4642697.9013</v>
      </c>
      <c r="J168" s="62">
        <v>0</v>
      </c>
      <c r="K168" s="62">
        <f t="shared" si="42"/>
        <v>4642697.9013</v>
      </c>
      <c r="L168" s="62">
        <v>103153689.91</v>
      </c>
      <c r="M168" s="67">
        <f t="shared" si="36"/>
        <v>266435659.01900002</v>
      </c>
      <c r="N168" s="66"/>
      <c r="O168" s="170"/>
      <c r="P168" s="68">
        <v>11</v>
      </c>
      <c r="Q168" s="170"/>
      <c r="R168" s="62" t="s">
        <v>453</v>
      </c>
      <c r="S168" s="62">
        <v>81394143.624799997</v>
      </c>
      <c r="T168" s="62">
        <v>0</v>
      </c>
      <c r="U168" s="62">
        <v>81817194.845400006</v>
      </c>
      <c r="V168" s="62">
        <v>4139903.8265999998</v>
      </c>
      <c r="W168" s="62">
        <v>4896340.1540999999</v>
      </c>
      <c r="X168" s="62">
        <f t="shared" si="47"/>
        <v>2448170.07705</v>
      </c>
      <c r="Y168" s="62">
        <f t="shared" si="40"/>
        <v>2448170.07705</v>
      </c>
      <c r="Z168" s="62">
        <v>106982414.8458</v>
      </c>
      <c r="AA168" s="67">
        <f t="shared" si="37"/>
        <v>276781827.21964997</v>
      </c>
    </row>
    <row r="169" spans="1:27" ht="24.9" customHeight="1">
      <c r="A169" s="175"/>
      <c r="B169" s="170"/>
      <c r="C169" s="58">
        <v>15</v>
      </c>
      <c r="D169" s="62" t="s">
        <v>454</v>
      </c>
      <c r="E169" s="62">
        <v>71025086.9111</v>
      </c>
      <c r="F169" s="62">
        <v>0</v>
      </c>
      <c r="G169" s="62">
        <v>71394244.302200004</v>
      </c>
      <c r="H169" s="62">
        <v>3620728.7664000001</v>
      </c>
      <c r="I169" s="62">
        <v>4272579.9364</v>
      </c>
      <c r="J169" s="62">
        <v>0</v>
      </c>
      <c r="K169" s="62">
        <f t="shared" si="42"/>
        <v>4272579.9364</v>
      </c>
      <c r="L169" s="62">
        <v>95796904.005999997</v>
      </c>
      <c r="M169" s="67">
        <f t="shared" si="36"/>
        <v>246109543.92210001</v>
      </c>
      <c r="N169" s="66"/>
      <c r="O169" s="170"/>
      <c r="P169" s="68">
        <v>12</v>
      </c>
      <c r="Q169" s="170"/>
      <c r="R169" s="62" t="s">
        <v>455</v>
      </c>
      <c r="S169" s="62">
        <v>94711920.700900003</v>
      </c>
      <c r="T169" s="62">
        <v>0</v>
      </c>
      <c r="U169" s="62">
        <v>95204191.912</v>
      </c>
      <c r="V169" s="62">
        <v>5034542.9009999996</v>
      </c>
      <c r="W169" s="62">
        <v>5697483.3783999998</v>
      </c>
      <c r="X169" s="62">
        <f t="shared" si="47"/>
        <v>2848741.6891999999</v>
      </c>
      <c r="Y169" s="62">
        <f t="shared" si="40"/>
        <v>2848741.6891999999</v>
      </c>
      <c r="Z169" s="62">
        <v>132108490.0512</v>
      </c>
      <c r="AA169" s="67">
        <f t="shared" si="37"/>
        <v>329907887.2543</v>
      </c>
    </row>
    <row r="170" spans="1:27" ht="24.9" customHeight="1">
      <c r="A170" s="175"/>
      <c r="B170" s="170"/>
      <c r="C170" s="58">
        <v>16</v>
      </c>
      <c r="D170" s="62" t="s">
        <v>456</v>
      </c>
      <c r="E170" s="62">
        <v>104071632.11319999</v>
      </c>
      <c r="F170" s="62">
        <v>0</v>
      </c>
      <c r="G170" s="62">
        <v>104612551.0178</v>
      </c>
      <c r="H170" s="62">
        <v>4479300.7699999996</v>
      </c>
      <c r="I170" s="62">
        <v>6260525.4939000001</v>
      </c>
      <c r="J170" s="62">
        <v>0</v>
      </c>
      <c r="K170" s="62">
        <f t="shared" si="42"/>
        <v>6260525.4939000001</v>
      </c>
      <c r="L170" s="62">
        <v>119910030.0126</v>
      </c>
      <c r="M170" s="67">
        <f t="shared" si="36"/>
        <v>339334039.40750003</v>
      </c>
      <c r="N170" s="66"/>
      <c r="O170" s="170"/>
      <c r="P170" s="68">
        <v>13</v>
      </c>
      <c r="Q170" s="170"/>
      <c r="R170" s="62" t="s">
        <v>457</v>
      </c>
      <c r="S170" s="62">
        <v>97020150.944800004</v>
      </c>
      <c r="T170" s="62">
        <v>0</v>
      </c>
      <c r="U170" s="62">
        <v>97524419.328899994</v>
      </c>
      <c r="V170" s="62">
        <v>4781149.9879000001</v>
      </c>
      <c r="W170" s="62">
        <v>5836337.1081999997</v>
      </c>
      <c r="X170" s="62">
        <f t="shared" si="47"/>
        <v>2918168.5540999998</v>
      </c>
      <c r="Y170" s="62">
        <f t="shared" si="40"/>
        <v>2918168.5540999998</v>
      </c>
      <c r="Z170" s="62">
        <v>124991911.3398</v>
      </c>
      <c r="AA170" s="67">
        <f t="shared" si="37"/>
        <v>327235800.15549999</v>
      </c>
    </row>
    <row r="171" spans="1:27" ht="24.9" customHeight="1">
      <c r="A171" s="175"/>
      <c r="B171" s="170"/>
      <c r="C171" s="58">
        <v>17</v>
      </c>
      <c r="D171" s="62" t="s">
        <v>458</v>
      </c>
      <c r="E171" s="62">
        <v>107256396.22229999</v>
      </c>
      <c r="F171" s="62">
        <v>0</v>
      </c>
      <c r="G171" s="62">
        <v>107813868.1402</v>
      </c>
      <c r="H171" s="62">
        <v>4903355.5673000002</v>
      </c>
      <c r="I171" s="62">
        <v>6452107.9309</v>
      </c>
      <c r="J171" s="62">
        <v>0</v>
      </c>
      <c r="K171" s="62">
        <f t="shared" si="42"/>
        <v>6452107.9309</v>
      </c>
      <c r="L171" s="62">
        <v>131819673.83679999</v>
      </c>
      <c r="M171" s="67">
        <f t="shared" si="36"/>
        <v>358245401.69749999</v>
      </c>
      <c r="N171" s="66"/>
      <c r="O171" s="170"/>
      <c r="P171" s="68">
        <v>14</v>
      </c>
      <c r="Q171" s="170"/>
      <c r="R171" s="62" t="s">
        <v>459</v>
      </c>
      <c r="S171" s="62">
        <v>107427056.1558</v>
      </c>
      <c r="T171" s="62">
        <v>0</v>
      </c>
      <c r="U171" s="62">
        <v>107985415.0895</v>
      </c>
      <c r="V171" s="62">
        <v>4940524.6628999999</v>
      </c>
      <c r="W171" s="62">
        <v>6462374.1374000004</v>
      </c>
      <c r="X171" s="62">
        <f t="shared" si="47"/>
        <v>3231187.0687000002</v>
      </c>
      <c r="Y171" s="62">
        <f t="shared" si="40"/>
        <v>3231187.0687000002</v>
      </c>
      <c r="Z171" s="62">
        <v>129467973.4595</v>
      </c>
      <c r="AA171" s="67">
        <f t="shared" si="37"/>
        <v>353052156.4364</v>
      </c>
    </row>
    <row r="172" spans="1:27" ht="24.9" customHeight="1">
      <c r="A172" s="175"/>
      <c r="B172" s="170"/>
      <c r="C172" s="58">
        <v>18</v>
      </c>
      <c r="D172" s="62" t="s">
        <v>460</v>
      </c>
      <c r="E172" s="62">
        <v>59720413.925300002</v>
      </c>
      <c r="F172" s="62">
        <v>0</v>
      </c>
      <c r="G172" s="62">
        <v>60030814.562100001</v>
      </c>
      <c r="H172" s="62">
        <v>3582205.2259999998</v>
      </c>
      <c r="I172" s="62">
        <v>3592536.8547</v>
      </c>
      <c r="J172" s="62">
        <v>0</v>
      </c>
      <c r="K172" s="62">
        <f t="shared" si="42"/>
        <v>3592536.8547</v>
      </c>
      <c r="L172" s="62">
        <v>94714964.4815</v>
      </c>
      <c r="M172" s="67">
        <f t="shared" si="36"/>
        <v>221640935.04960001</v>
      </c>
      <c r="N172" s="66"/>
      <c r="O172" s="170"/>
      <c r="P172" s="68">
        <v>15</v>
      </c>
      <c r="Q172" s="170"/>
      <c r="R172" s="62" t="s">
        <v>461</v>
      </c>
      <c r="S172" s="62">
        <v>126757246.9631</v>
      </c>
      <c r="T172" s="62">
        <v>0</v>
      </c>
      <c r="U172" s="62">
        <v>127416075.7886</v>
      </c>
      <c r="V172" s="62">
        <v>5080310.3372999998</v>
      </c>
      <c r="W172" s="62">
        <v>7625199.6825999999</v>
      </c>
      <c r="X172" s="62">
        <f t="shared" si="47"/>
        <v>3812599.8413</v>
      </c>
      <c r="Y172" s="62">
        <f t="shared" si="40"/>
        <v>3812599.8413</v>
      </c>
      <c r="Z172" s="62">
        <v>133393875.4999</v>
      </c>
      <c r="AA172" s="67">
        <f t="shared" si="37"/>
        <v>396460108.43019998</v>
      </c>
    </row>
    <row r="173" spans="1:27" ht="24.9" customHeight="1">
      <c r="A173" s="175"/>
      <c r="B173" s="170"/>
      <c r="C173" s="58">
        <v>19</v>
      </c>
      <c r="D173" s="62" t="s">
        <v>462</v>
      </c>
      <c r="E173" s="62">
        <v>80455013.7421</v>
      </c>
      <c r="F173" s="62">
        <v>0</v>
      </c>
      <c r="G173" s="62">
        <v>80873183.775700003</v>
      </c>
      <c r="H173" s="62">
        <v>4003731.8317999998</v>
      </c>
      <c r="I173" s="62">
        <v>4839845.9255999997</v>
      </c>
      <c r="J173" s="62">
        <v>0</v>
      </c>
      <c r="K173" s="62">
        <f t="shared" si="42"/>
        <v>4839845.9255999997</v>
      </c>
      <c r="L173" s="62">
        <v>106553603.6638</v>
      </c>
      <c r="M173" s="67">
        <f t="shared" si="36"/>
        <v>276725378.93900001</v>
      </c>
      <c r="N173" s="66"/>
      <c r="O173" s="170"/>
      <c r="P173" s="68">
        <v>16</v>
      </c>
      <c r="Q173" s="170"/>
      <c r="R173" s="62" t="s">
        <v>463</v>
      </c>
      <c r="S173" s="62">
        <v>80279446.800999999</v>
      </c>
      <c r="T173" s="62">
        <v>0</v>
      </c>
      <c r="U173" s="62">
        <v>80696704.314300001</v>
      </c>
      <c r="V173" s="62">
        <v>4958446.1331000002</v>
      </c>
      <c r="W173" s="62">
        <v>4829284.5334000001</v>
      </c>
      <c r="X173" s="62">
        <f t="shared" si="47"/>
        <v>2414642.2667</v>
      </c>
      <c r="Y173" s="62">
        <f t="shared" si="40"/>
        <v>2414642.2667</v>
      </c>
      <c r="Z173" s="62">
        <v>129971300.6901</v>
      </c>
      <c r="AA173" s="67">
        <f t="shared" si="37"/>
        <v>298320540.20520002</v>
      </c>
    </row>
    <row r="174" spans="1:27" ht="24.9" customHeight="1">
      <c r="A174" s="175"/>
      <c r="B174" s="170"/>
      <c r="C174" s="58">
        <v>20</v>
      </c>
      <c r="D174" s="62" t="s">
        <v>464</v>
      </c>
      <c r="E174" s="62">
        <v>95209790.176899999</v>
      </c>
      <c r="F174" s="62">
        <v>0</v>
      </c>
      <c r="G174" s="62">
        <v>95704649.096200004</v>
      </c>
      <c r="H174" s="62">
        <v>4332871.8693000004</v>
      </c>
      <c r="I174" s="62">
        <v>5727433.1782</v>
      </c>
      <c r="J174" s="62">
        <v>0</v>
      </c>
      <c r="K174" s="62">
        <f t="shared" si="42"/>
        <v>5727433.1782</v>
      </c>
      <c r="L174" s="62">
        <v>115797551.9454</v>
      </c>
      <c r="M174" s="67">
        <f t="shared" si="36"/>
        <v>316772296.26600003</v>
      </c>
      <c r="N174" s="66"/>
      <c r="O174" s="170"/>
      <c r="P174" s="68">
        <v>17</v>
      </c>
      <c r="Q174" s="170"/>
      <c r="R174" s="62" t="s">
        <v>465</v>
      </c>
      <c r="S174" s="62">
        <v>108963364.3458</v>
      </c>
      <c r="T174" s="62">
        <v>0</v>
      </c>
      <c r="U174" s="62">
        <v>109529708.33859999</v>
      </c>
      <c r="V174" s="62">
        <v>5348504.8249000004</v>
      </c>
      <c r="W174" s="62">
        <v>6554792.1805999996</v>
      </c>
      <c r="X174" s="62">
        <f t="shared" si="47"/>
        <v>3277396.0902999998</v>
      </c>
      <c r="Y174" s="62">
        <f t="shared" si="40"/>
        <v>3277396.0902999998</v>
      </c>
      <c r="Z174" s="62">
        <v>140926158.69229999</v>
      </c>
      <c r="AA174" s="67">
        <f t="shared" si="37"/>
        <v>368045132.29189998</v>
      </c>
    </row>
    <row r="175" spans="1:27" ht="24.9" customHeight="1">
      <c r="A175" s="175"/>
      <c r="B175" s="170"/>
      <c r="C175" s="58">
        <v>21</v>
      </c>
      <c r="D175" s="62" t="s">
        <v>466</v>
      </c>
      <c r="E175" s="62">
        <v>138648205.50220001</v>
      </c>
      <c r="F175" s="62">
        <v>0</v>
      </c>
      <c r="G175" s="62">
        <v>139368838.33849999</v>
      </c>
      <c r="H175" s="62">
        <v>7750959.7352999998</v>
      </c>
      <c r="I175" s="62">
        <v>8340511.3152999999</v>
      </c>
      <c r="J175" s="62">
        <v>0</v>
      </c>
      <c r="K175" s="62">
        <f t="shared" si="42"/>
        <v>8340511.3152999999</v>
      </c>
      <c r="L175" s="62">
        <v>211795072.32699999</v>
      </c>
      <c r="M175" s="67">
        <f t="shared" si="36"/>
        <v>505903587.21829998</v>
      </c>
      <c r="N175" s="66"/>
      <c r="O175" s="170"/>
      <c r="P175" s="68">
        <v>18</v>
      </c>
      <c r="Q175" s="170"/>
      <c r="R175" s="62" t="s">
        <v>467</v>
      </c>
      <c r="S175" s="62">
        <v>73602411.454899997</v>
      </c>
      <c r="T175" s="62">
        <v>0</v>
      </c>
      <c r="U175" s="62">
        <v>73984964.653699994</v>
      </c>
      <c r="V175" s="62">
        <v>4081845.0767000001</v>
      </c>
      <c r="W175" s="62">
        <v>4427621.2832000004</v>
      </c>
      <c r="X175" s="62">
        <f t="shared" si="47"/>
        <v>2213810.6416000002</v>
      </c>
      <c r="Y175" s="62">
        <f t="shared" si="40"/>
        <v>2213810.6416000002</v>
      </c>
      <c r="Z175" s="62">
        <v>105351825.9789</v>
      </c>
      <c r="AA175" s="67">
        <f t="shared" si="37"/>
        <v>259234857.80580002</v>
      </c>
    </row>
    <row r="176" spans="1:27" ht="24.9" customHeight="1">
      <c r="A176" s="175"/>
      <c r="B176" s="170"/>
      <c r="C176" s="58">
        <v>22</v>
      </c>
      <c r="D176" s="62" t="s">
        <v>468</v>
      </c>
      <c r="E176" s="62">
        <v>86580133.124500006</v>
      </c>
      <c r="F176" s="62">
        <v>0</v>
      </c>
      <c r="G176" s="62">
        <v>87030138.854300007</v>
      </c>
      <c r="H176" s="62">
        <v>4235500.6398999998</v>
      </c>
      <c r="I176" s="62">
        <v>5208308.1593000004</v>
      </c>
      <c r="J176" s="62">
        <v>0</v>
      </c>
      <c r="K176" s="62">
        <f t="shared" si="42"/>
        <v>5208308.1593000004</v>
      </c>
      <c r="L176" s="62">
        <v>113062866.07700001</v>
      </c>
      <c r="M176" s="67">
        <f t="shared" si="36"/>
        <v>296116946.85500002</v>
      </c>
      <c r="N176" s="66"/>
      <c r="O176" s="170"/>
      <c r="P176" s="68">
        <v>19</v>
      </c>
      <c r="Q176" s="170"/>
      <c r="R176" s="62" t="s">
        <v>469</v>
      </c>
      <c r="S176" s="62">
        <v>84707898.347900003</v>
      </c>
      <c r="T176" s="62">
        <v>0</v>
      </c>
      <c r="U176" s="62">
        <v>85148173.018700004</v>
      </c>
      <c r="V176" s="62">
        <v>4569866.7023</v>
      </c>
      <c r="W176" s="62">
        <v>5095682.1409999998</v>
      </c>
      <c r="X176" s="62">
        <f t="shared" si="47"/>
        <v>2547841.0704999999</v>
      </c>
      <c r="Y176" s="62">
        <f t="shared" si="40"/>
        <v>2547841.0704999999</v>
      </c>
      <c r="Z176" s="62">
        <v>119057987.9571</v>
      </c>
      <c r="AA176" s="67">
        <f t="shared" si="37"/>
        <v>296031767.09650004</v>
      </c>
    </row>
    <row r="177" spans="1:27" ht="24.9" customHeight="1">
      <c r="A177" s="175"/>
      <c r="B177" s="170"/>
      <c r="C177" s="58">
        <v>23</v>
      </c>
      <c r="D177" s="62" t="s">
        <v>470</v>
      </c>
      <c r="E177" s="62">
        <v>80625089.048700005</v>
      </c>
      <c r="F177" s="62">
        <v>0</v>
      </c>
      <c r="G177" s="62">
        <v>81044143.059499994</v>
      </c>
      <c r="H177" s="62">
        <v>4121498.9315999998</v>
      </c>
      <c r="I177" s="62">
        <v>4850076.9632999999</v>
      </c>
      <c r="J177" s="62">
        <v>0</v>
      </c>
      <c r="K177" s="62">
        <f t="shared" si="42"/>
        <v>4850076.9632999999</v>
      </c>
      <c r="L177" s="62">
        <v>109861110.6675</v>
      </c>
      <c r="M177" s="67">
        <f t="shared" si="36"/>
        <v>280501918.6706</v>
      </c>
      <c r="N177" s="66"/>
      <c r="O177" s="170"/>
      <c r="P177" s="68">
        <v>20</v>
      </c>
      <c r="Q177" s="170"/>
      <c r="R177" s="62" t="s">
        <v>471</v>
      </c>
      <c r="S177" s="62">
        <v>97701074.015699998</v>
      </c>
      <c r="T177" s="62">
        <v>0</v>
      </c>
      <c r="U177" s="62">
        <v>98208881.540700004</v>
      </c>
      <c r="V177" s="62">
        <v>4783624.3879000004</v>
      </c>
      <c r="W177" s="62">
        <v>5877298.6666999999</v>
      </c>
      <c r="X177" s="62">
        <f t="shared" si="47"/>
        <v>2938649.33335</v>
      </c>
      <c r="Y177" s="62">
        <f t="shared" si="40"/>
        <v>2938649.33335</v>
      </c>
      <c r="Z177" s="62">
        <v>125061405.2446</v>
      </c>
      <c r="AA177" s="67">
        <f t="shared" si="37"/>
        <v>328693634.52225</v>
      </c>
    </row>
    <row r="178" spans="1:27" ht="24.9" customHeight="1">
      <c r="A178" s="175"/>
      <c r="B178" s="170"/>
      <c r="C178" s="58">
        <v>24</v>
      </c>
      <c r="D178" s="62" t="s">
        <v>472</v>
      </c>
      <c r="E178" s="62">
        <v>78697731.264599994</v>
      </c>
      <c r="F178" s="62">
        <v>0</v>
      </c>
      <c r="G178" s="62">
        <v>79106767.711199999</v>
      </c>
      <c r="H178" s="62">
        <v>4060508.5554999998</v>
      </c>
      <c r="I178" s="62">
        <v>4734134.9692000002</v>
      </c>
      <c r="J178" s="62">
        <v>0</v>
      </c>
      <c r="K178" s="62">
        <f t="shared" si="42"/>
        <v>4734134.9692000002</v>
      </c>
      <c r="L178" s="62">
        <v>108148186.63079999</v>
      </c>
      <c r="M178" s="67">
        <f t="shared" si="36"/>
        <v>274747329.13129997</v>
      </c>
      <c r="N178" s="66"/>
      <c r="O178" s="170"/>
      <c r="P178" s="68">
        <v>21</v>
      </c>
      <c r="Q178" s="170"/>
      <c r="R178" s="62" t="s">
        <v>473</v>
      </c>
      <c r="S178" s="62">
        <v>91910380.425699994</v>
      </c>
      <c r="T178" s="62">
        <v>0</v>
      </c>
      <c r="U178" s="62">
        <v>92388090.453700006</v>
      </c>
      <c r="V178" s="62">
        <v>4730944.7686999999</v>
      </c>
      <c r="W178" s="62">
        <v>5528954.1264000004</v>
      </c>
      <c r="X178" s="62">
        <f t="shared" si="47"/>
        <v>2764477.0632000002</v>
      </c>
      <c r="Y178" s="62">
        <f t="shared" si="40"/>
        <v>2764477.0632000002</v>
      </c>
      <c r="Z178" s="62">
        <v>123581890.0837</v>
      </c>
      <c r="AA178" s="67">
        <f t="shared" si="37"/>
        <v>315375782.79500002</v>
      </c>
    </row>
    <row r="179" spans="1:27" ht="24.9" customHeight="1">
      <c r="A179" s="175"/>
      <c r="B179" s="170"/>
      <c r="C179" s="58">
        <v>25</v>
      </c>
      <c r="D179" s="62" t="s">
        <v>474</v>
      </c>
      <c r="E179" s="62">
        <v>90004139.709099993</v>
      </c>
      <c r="F179" s="62">
        <v>0</v>
      </c>
      <c r="G179" s="62">
        <v>90471941.930199996</v>
      </c>
      <c r="H179" s="62">
        <v>5201063.5515000001</v>
      </c>
      <c r="I179" s="62">
        <v>5414282.4491999997</v>
      </c>
      <c r="J179" s="62">
        <v>0</v>
      </c>
      <c r="K179" s="62">
        <f t="shared" si="42"/>
        <v>5414282.4491999997</v>
      </c>
      <c r="L179" s="62">
        <v>140180848.09619999</v>
      </c>
      <c r="M179" s="67">
        <f t="shared" si="36"/>
        <v>331272275.73619998</v>
      </c>
      <c r="N179" s="66"/>
      <c r="O179" s="170"/>
      <c r="P179" s="68">
        <v>22</v>
      </c>
      <c r="Q179" s="170"/>
      <c r="R179" s="62" t="s">
        <v>475</v>
      </c>
      <c r="S179" s="62">
        <v>108652152.008</v>
      </c>
      <c r="T179" s="62">
        <v>0</v>
      </c>
      <c r="U179" s="62">
        <v>109216878.455</v>
      </c>
      <c r="V179" s="62">
        <v>5263039.4045000002</v>
      </c>
      <c r="W179" s="62">
        <v>6536070.9138000002</v>
      </c>
      <c r="X179" s="62">
        <f t="shared" si="47"/>
        <v>3268035.4569000001</v>
      </c>
      <c r="Y179" s="62">
        <f t="shared" si="40"/>
        <v>3268035.4569000001</v>
      </c>
      <c r="Z179" s="62">
        <v>138525849.29319999</v>
      </c>
      <c r="AA179" s="67">
        <f t="shared" si="37"/>
        <v>364925954.61759996</v>
      </c>
    </row>
    <row r="180" spans="1:27" ht="24.9" customHeight="1">
      <c r="A180" s="175"/>
      <c r="B180" s="170"/>
      <c r="C180" s="58">
        <v>26</v>
      </c>
      <c r="D180" s="62" t="s">
        <v>476</v>
      </c>
      <c r="E180" s="62">
        <v>78236011.482500002</v>
      </c>
      <c r="F180" s="62">
        <v>0</v>
      </c>
      <c r="G180" s="62">
        <v>78642648.111300007</v>
      </c>
      <c r="H180" s="62">
        <v>3970390.1872</v>
      </c>
      <c r="I180" s="62">
        <v>4706359.7878</v>
      </c>
      <c r="J180" s="62">
        <v>0</v>
      </c>
      <c r="K180" s="62">
        <f t="shared" si="42"/>
        <v>4706359.7878</v>
      </c>
      <c r="L180" s="62">
        <v>105617198.476</v>
      </c>
      <c r="M180" s="67">
        <f t="shared" si="36"/>
        <v>271172608.04480004</v>
      </c>
      <c r="N180" s="66"/>
      <c r="O180" s="170"/>
      <c r="P180" s="68">
        <v>23</v>
      </c>
      <c r="Q180" s="170"/>
      <c r="R180" s="62" t="s">
        <v>477</v>
      </c>
      <c r="S180" s="62">
        <v>79460047.088799998</v>
      </c>
      <c r="T180" s="62">
        <v>0</v>
      </c>
      <c r="U180" s="62">
        <v>79873045.720200002</v>
      </c>
      <c r="V180" s="62">
        <v>5094260.2160999998</v>
      </c>
      <c r="W180" s="62">
        <v>4779992.7843000004</v>
      </c>
      <c r="X180" s="62">
        <f t="shared" si="47"/>
        <v>2389996.3921500002</v>
      </c>
      <c r="Y180" s="62">
        <f t="shared" si="40"/>
        <v>2389996.3921500002</v>
      </c>
      <c r="Z180" s="62">
        <v>133785659.97750001</v>
      </c>
      <c r="AA180" s="67">
        <f t="shared" si="37"/>
        <v>300603009.39475006</v>
      </c>
    </row>
    <row r="181" spans="1:27" ht="24.9" customHeight="1">
      <c r="A181" s="175"/>
      <c r="B181" s="171"/>
      <c r="C181" s="58">
        <v>27</v>
      </c>
      <c r="D181" s="62" t="s">
        <v>478</v>
      </c>
      <c r="E181" s="62">
        <v>75878432.600899994</v>
      </c>
      <c r="F181" s="62">
        <v>0</v>
      </c>
      <c r="G181" s="62">
        <v>76272815.563899994</v>
      </c>
      <c r="H181" s="62">
        <v>3992964.6053999998</v>
      </c>
      <c r="I181" s="62">
        <v>4564537.4448999995</v>
      </c>
      <c r="J181" s="62">
        <v>0</v>
      </c>
      <c r="K181" s="62">
        <f t="shared" si="42"/>
        <v>4564537.4448999995</v>
      </c>
      <c r="L181" s="62">
        <v>106251204.4623</v>
      </c>
      <c r="M181" s="67">
        <f t="shared" si="36"/>
        <v>266959954.67739999</v>
      </c>
      <c r="N181" s="66"/>
      <c r="O181" s="170"/>
      <c r="P181" s="68">
        <v>24</v>
      </c>
      <c r="Q181" s="170"/>
      <c r="R181" s="62" t="s">
        <v>479</v>
      </c>
      <c r="S181" s="62">
        <v>64667865.845600002</v>
      </c>
      <c r="T181" s="62">
        <v>0</v>
      </c>
      <c r="U181" s="62">
        <v>65003981.1774</v>
      </c>
      <c r="V181" s="62">
        <v>3901581.4443999999</v>
      </c>
      <c r="W181" s="62">
        <v>3890155.4106999999</v>
      </c>
      <c r="X181" s="62">
        <f t="shared" si="47"/>
        <v>1945077.7053499999</v>
      </c>
      <c r="Y181" s="62">
        <f t="shared" si="40"/>
        <v>1945077.7053499999</v>
      </c>
      <c r="Z181" s="62">
        <v>100289094.3008</v>
      </c>
      <c r="AA181" s="67">
        <f t="shared" si="37"/>
        <v>235807600.47354999</v>
      </c>
    </row>
    <row r="182" spans="1:27" ht="24.9" customHeight="1">
      <c r="A182" s="58"/>
      <c r="B182" s="184" t="s">
        <v>480</v>
      </c>
      <c r="C182" s="182"/>
      <c r="D182" s="63"/>
      <c r="E182" s="63">
        <f>SUM(E155:E181)</f>
        <v>2344189407.2906003</v>
      </c>
      <c r="F182" s="63">
        <f t="shared" ref="F182:M182" si="48">SUM(F155:F181)</f>
        <v>0</v>
      </c>
      <c r="G182" s="63">
        <f t="shared" si="48"/>
        <v>2356373480.3221002</v>
      </c>
      <c r="H182" s="63">
        <f t="shared" si="48"/>
        <v>120259450.46269999</v>
      </c>
      <c r="I182" s="63">
        <f t="shared" si="48"/>
        <v>141016886.6284</v>
      </c>
      <c r="J182" s="63">
        <f t="shared" si="48"/>
        <v>0</v>
      </c>
      <c r="K182" s="63">
        <f t="shared" si="48"/>
        <v>141016886.6284</v>
      </c>
      <c r="L182" s="63">
        <f t="shared" si="48"/>
        <v>3218425994.9457002</v>
      </c>
      <c r="M182" s="63">
        <f t="shared" si="48"/>
        <v>8180265219.6494999</v>
      </c>
      <c r="N182" s="66"/>
      <c r="O182" s="171"/>
      <c r="P182" s="68">
        <v>25</v>
      </c>
      <c r="Q182" s="171"/>
      <c r="R182" s="62" t="s">
        <v>481</v>
      </c>
      <c r="S182" s="62">
        <v>72084668.398900002</v>
      </c>
      <c r="T182" s="62">
        <v>0</v>
      </c>
      <c r="U182" s="62">
        <v>72459333.032000005</v>
      </c>
      <c r="V182" s="62">
        <v>3885793.696</v>
      </c>
      <c r="W182" s="62">
        <v>4336320.0429999996</v>
      </c>
      <c r="X182" s="62">
        <f t="shared" si="47"/>
        <v>2168160.0214999998</v>
      </c>
      <c r="Y182" s="62">
        <f t="shared" si="40"/>
        <v>2168160.0214999998</v>
      </c>
      <c r="Z182" s="62">
        <v>99845692.973700002</v>
      </c>
      <c r="AA182" s="67">
        <f t="shared" si="37"/>
        <v>250443648.1221</v>
      </c>
    </row>
    <row r="183" spans="1:27" ht="24.9" customHeight="1">
      <c r="A183" s="175">
        <v>9</v>
      </c>
      <c r="B183" s="169" t="s">
        <v>482</v>
      </c>
      <c r="C183" s="58">
        <v>1</v>
      </c>
      <c r="D183" s="62" t="s">
        <v>483</v>
      </c>
      <c r="E183" s="62">
        <v>80441216.377900004</v>
      </c>
      <c r="F183" s="62">
        <v>0</v>
      </c>
      <c r="G183" s="62">
        <v>80859314.698699996</v>
      </c>
      <c r="H183" s="62">
        <v>4491087.7103000004</v>
      </c>
      <c r="I183" s="62">
        <v>4839015.9323000005</v>
      </c>
      <c r="J183" s="62">
        <f t="shared" ref="J183:J226" si="49">I183/2</f>
        <v>2419507.9661500002</v>
      </c>
      <c r="K183" s="62">
        <f t="shared" si="42"/>
        <v>2419507.9661500002</v>
      </c>
      <c r="L183" s="62">
        <v>113916098.93440001</v>
      </c>
      <c r="M183" s="67">
        <f t="shared" si="36"/>
        <v>282127225.68744999</v>
      </c>
      <c r="N183" s="66"/>
      <c r="O183" s="58"/>
      <c r="P183" s="184" t="s">
        <v>484</v>
      </c>
      <c r="Q183" s="183"/>
      <c r="R183" s="63"/>
      <c r="S183" s="63">
        <f>SUM(S158:S182)</f>
        <v>2202164073.1311998</v>
      </c>
      <c r="T183" s="62">
        <v>0</v>
      </c>
      <c r="U183" s="63">
        <f>SUM(U158:U182)</f>
        <v>2213609960.4852004</v>
      </c>
      <c r="V183" s="63">
        <f t="shared" ref="V183" si="50">SUM(V158:V182)</f>
        <v>114229624.67829999</v>
      </c>
      <c r="W183" s="63">
        <f t="shared" ref="W183:AA183" si="51">SUM(W158:W182)</f>
        <v>132473221.0086</v>
      </c>
      <c r="X183" s="63">
        <f t="shared" si="51"/>
        <v>66236610.504299998</v>
      </c>
      <c r="Y183" s="63">
        <f t="shared" si="40"/>
        <v>66236610.504299998</v>
      </c>
      <c r="Z183" s="63">
        <f t="shared" si="51"/>
        <v>2975971047.0685997</v>
      </c>
      <c r="AA183" s="63">
        <f t="shared" si="51"/>
        <v>7572211315.8676004</v>
      </c>
    </row>
    <row r="184" spans="1:27" ht="24.9" customHeight="1">
      <c r="A184" s="175"/>
      <c r="B184" s="170"/>
      <c r="C184" s="58">
        <v>2</v>
      </c>
      <c r="D184" s="62" t="s">
        <v>485</v>
      </c>
      <c r="E184" s="62">
        <v>101113633.119</v>
      </c>
      <c r="F184" s="62">
        <v>0</v>
      </c>
      <c r="G184" s="62">
        <v>101639177.6363</v>
      </c>
      <c r="H184" s="62">
        <v>4547774.7818</v>
      </c>
      <c r="I184" s="62">
        <v>6082584.3227000004</v>
      </c>
      <c r="J184" s="62">
        <f t="shared" si="49"/>
        <v>3041292.1613500002</v>
      </c>
      <c r="K184" s="62">
        <f t="shared" si="42"/>
        <v>3041292.1613500002</v>
      </c>
      <c r="L184" s="62">
        <v>115508164.0063</v>
      </c>
      <c r="M184" s="67">
        <f t="shared" si="36"/>
        <v>325850041.70475</v>
      </c>
      <c r="N184" s="66"/>
      <c r="O184" s="169">
        <v>27</v>
      </c>
      <c r="P184" s="68">
        <v>1</v>
      </c>
      <c r="Q184" s="169" t="s">
        <v>112</v>
      </c>
      <c r="R184" s="62" t="s">
        <v>486</v>
      </c>
      <c r="S184" s="62">
        <v>80930520.436499998</v>
      </c>
      <c r="T184" s="62">
        <v>0</v>
      </c>
      <c r="U184" s="62">
        <v>81351161.946199998</v>
      </c>
      <c r="V184" s="62">
        <v>6174213.1539000003</v>
      </c>
      <c r="W184" s="62">
        <v>4868450.4715</v>
      </c>
      <c r="X184" s="62">
        <v>0</v>
      </c>
      <c r="Y184" s="62">
        <f t="shared" si="40"/>
        <v>4868450.4715</v>
      </c>
      <c r="Z184" s="62">
        <v>134035445.8229</v>
      </c>
      <c r="AA184" s="67">
        <f t="shared" si="37"/>
        <v>307359791.83099997</v>
      </c>
    </row>
    <row r="185" spans="1:27" ht="24.9" customHeight="1">
      <c r="A185" s="175"/>
      <c r="B185" s="170"/>
      <c r="C185" s="58">
        <v>3</v>
      </c>
      <c r="D185" s="62" t="s">
        <v>487</v>
      </c>
      <c r="E185" s="62">
        <v>96795521.7808</v>
      </c>
      <c r="F185" s="62">
        <v>0</v>
      </c>
      <c r="G185" s="62">
        <v>97298622.640699998</v>
      </c>
      <c r="H185" s="62">
        <v>5626021.5147000002</v>
      </c>
      <c r="I185" s="62">
        <v>5822824.3326000003</v>
      </c>
      <c r="J185" s="62">
        <f t="shared" si="49"/>
        <v>2911412.1663000002</v>
      </c>
      <c r="K185" s="62">
        <f t="shared" si="42"/>
        <v>2911412.1663000002</v>
      </c>
      <c r="L185" s="62">
        <v>145790888.377</v>
      </c>
      <c r="M185" s="67">
        <f t="shared" si="36"/>
        <v>348422466.4795</v>
      </c>
      <c r="N185" s="66"/>
      <c r="O185" s="170"/>
      <c r="P185" s="68">
        <v>2</v>
      </c>
      <c r="Q185" s="170"/>
      <c r="R185" s="62" t="s">
        <v>488</v>
      </c>
      <c r="S185" s="62">
        <v>83548379.095699996</v>
      </c>
      <c r="T185" s="62">
        <v>0</v>
      </c>
      <c r="U185" s="62">
        <v>83982627.091700003</v>
      </c>
      <c r="V185" s="62">
        <v>6613051.5950999996</v>
      </c>
      <c r="W185" s="62">
        <v>5025930.1857000003</v>
      </c>
      <c r="X185" s="62">
        <v>0</v>
      </c>
      <c r="Y185" s="62">
        <f t="shared" si="40"/>
        <v>5025930.1857000003</v>
      </c>
      <c r="Z185" s="62">
        <v>146360290.54910001</v>
      </c>
      <c r="AA185" s="67">
        <f t="shared" si="37"/>
        <v>325530278.51730001</v>
      </c>
    </row>
    <row r="186" spans="1:27" ht="24.9" customHeight="1">
      <c r="A186" s="175"/>
      <c r="B186" s="170"/>
      <c r="C186" s="58">
        <v>4</v>
      </c>
      <c r="D186" s="62" t="s">
        <v>489</v>
      </c>
      <c r="E186" s="62">
        <v>62454165.617299996</v>
      </c>
      <c r="F186" s="62">
        <v>0</v>
      </c>
      <c r="G186" s="62">
        <v>62778775.1017</v>
      </c>
      <c r="H186" s="62">
        <v>3483244.8319999999</v>
      </c>
      <c r="I186" s="62">
        <v>3756988.2215999998</v>
      </c>
      <c r="J186" s="62">
        <f t="shared" si="49"/>
        <v>1878494.1107999999</v>
      </c>
      <c r="K186" s="62">
        <f t="shared" si="42"/>
        <v>1878494.1107999999</v>
      </c>
      <c r="L186" s="62">
        <v>85610677.585899994</v>
      </c>
      <c r="M186" s="67">
        <f t="shared" si="36"/>
        <v>216205357.24769998</v>
      </c>
      <c r="N186" s="66"/>
      <c r="O186" s="170"/>
      <c r="P186" s="68">
        <v>3</v>
      </c>
      <c r="Q186" s="170"/>
      <c r="R186" s="62" t="s">
        <v>490</v>
      </c>
      <c r="S186" s="62">
        <v>128416624.4989</v>
      </c>
      <c r="T186" s="62">
        <v>0</v>
      </c>
      <c r="U186" s="62">
        <v>129084078.04449999</v>
      </c>
      <c r="V186" s="62">
        <v>9090024.6982000005</v>
      </c>
      <c r="W186" s="62">
        <v>7725021.0762999998</v>
      </c>
      <c r="X186" s="62">
        <v>0</v>
      </c>
      <c r="Y186" s="62">
        <f t="shared" si="40"/>
        <v>7725021.0762999998</v>
      </c>
      <c r="Z186" s="62">
        <v>215926458.90540001</v>
      </c>
      <c r="AA186" s="67">
        <f t="shared" si="37"/>
        <v>490242207.22329998</v>
      </c>
    </row>
    <row r="187" spans="1:27" ht="24.9" customHeight="1">
      <c r="A187" s="175"/>
      <c r="B187" s="170"/>
      <c r="C187" s="58">
        <v>5</v>
      </c>
      <c r="D187" s="62" t="s">
        <v>491</v>
      </c>
      <c r="E187" s="62">
        <v>74605972.103</v>
      </c>
      <c r="F187" s="62">
        <v>0</v>
      </c>
      <c r="G187" s="62">
        <v>74993741.371900007</v>
      </c>
      <c r="H187" s="62">
        <v>4141623.5243000002</v>
      </c>
      <c r="I187" s="62">
        <v>4487991.4042999996</v>
      </c>
      <c r="J187" s="62">
        <f t="shared" si="49"/>
        <v>2243995.7021499998</v>
      </c>
      <c r="K187" s="62">
        <f t="shared" si="42"/>
        <v>2243995.7021499998</v>
      </c>
      <c r="L187" s="62">
        <v>104101343.8336</v>
      </c>
      <c r="M187" s="67">
        <f t="shared" si="36"/>
        <v>260086676.53495002</v>
      </c>
      <c r="N187" s="66"/>
      <c r="O187" s="170"/>
      <c r="P187" s="68">
        <v>4</v>
      </c>
      <c r="Q187" s="170"/>
      <c r="R187" s="62" t="s">
        <v>492</v>
      </c>
      <c r="S187" s="62">
        <v>84435008.638400003</v>
      </c>
      <c r="T187" s="62">
        <v>0</v>
      </c>
      <c r="U187" s="62">
        <v>84873864.947799996</v>
      </c>
      <c r="V187" s="62">
        <v>5999364.5131000001</v>
      </c>
      <c r="W187" s="62">
        <v>5079266.2076000003</v>
      </c>
      <c r="X187" s="62">
        <v>0</v>
      </c>
      <c r="Y187" s="62">
        <f t="shared" si="40"/>
        <v>5079266.2076000003</v>
      </c>
      <c r="Z187" s="62">
        <v>129124795.0089</v>
      </c>
      <c r="AA187" s="67">
        <f t="shared" si="37"/>
        <v>309512299.31580001</v>
      </c>
    </row>
    <row r="188" spans="1:27" ht="24.9" customHeight="1">
      <c r="A188" s="175"/>
      <c r="B188" s="170"/>
      <c r="C188" s="58">
        <v>6</v>
      </c>
      <c r="D188" s="62" t="s">
        <v>493</v>
      </c>
      <c r="E188" s="62">
        <v>85828637.091700003</v>
      </c>
      <c r="F188" s="62">
        <v>0</v>
      </c>
      <c r="G188" s="62">
        <v>86274736.873300001</v>
      </c>
      <c r="H188" s="62">
        <v>4709668.6831</v>
      </c>
      <c r="I188" s="62">
        <v>5163101.2189999996</v>
      </c>
      <c r="J188" s="62">
        <f t="shared" si="49"/>
        <v>2581550.6094999998</v>
      </c>
      <c r="K188" s="62">
        <f t="shared" si="42"/>
        <v>2581550.6094999998</v>
      </c>
      <c r="L188" s="62">
        <v>120054978.97830001</v>
      </c>
      <c r="M188" s="67">
        <f t="shared" si="36"/>
        <v>299449572.23590004</v>
      </c>
      <c r="N188" s="66"/>
      <c r="O188" s="170"/>
      <c r="P188" s="68">
        <v>5</v>
      </c>
      <c r="Q188" s="170"/>
      <c r="R188" s="62" t="s">
        <v>494</v>
      </c>
      <c r="S188" s="62">
        <v>75668853.251399994</v>
      </c>
      <c r="T188" s="62">
        <v>0</v>
      </c>
      <c r="U188" s="62">
        <v>76062146.912400007</v>
      </c>
      <c r="V188" s="62">
        <v>5883031.8481999999</v>
      </c>
      <c r="W188" s="62">
        <v>4551930.0049000001</v>
      </c>
      <c r="X188" s="62">
        <v>0</v>
      </c>
      <c r="Y188" s="62">
        <f t="shared" si="40"/>
        <v>4551930.0049000001</v>
      </c>
      <c r="Z188" s="62">
        <v>125857574.3268</v>
      </c>
      <c r="AA188" s="67">
        <f t="shared" si="37"/>
        <v>288023536.34369999</v>
      </c>
    </row>
    <row r="189" spans="1:27" ht="24.9" customHeight="1">
      <c r="A189" s="175"/>
      <c r="B189" s="170"/>
      <c r="C189" s="58">
        <v>7</v>
      </c>
      <c r="D189" s="62" t="s">
        <v>495</v>
      </c>
      <c r="E189" s="62">
        <v>98398006.644400001</v>
      </c>
      <c r="F189" s="62">
        <v>0</v>
      </c>
      <c r="G189" s="62">
        <v>98909436.520899996</v>
      </c>
      <c r="H189" s="62">
        <v>4861700.8448000001</v>
      </c>
      <c r="I189" s="62">
        <v>5919223.2949000001</v>
      </c>
      <c r="J189" s="62">
        <f t="shared" si="49"/>
        <v>2959611.64745</v>
      </c>
      <c r="K189" s="62">
        <f t="shared" si="42"/>
        <v>2959611.64745</v>
      </c>
      <c r="L189" s="62">
        <v>124324825.4893</v>
      </c>
      <c r="M189" s="67">
        <f t="shared" si="36"/>
        <v>329453581.14684999</v>
      </c>
      <c r="N189" s="66"/>
      <c r="O189" s="170"/>
      <c r="P189" s="68">
        <v>6</v>
      </c>
      <c r="Q189" s="170"/>
      <c r="R189" s="62" t="s">
        <v>496</v>
      </c>
      <c r="S189" s="62">
        <v>57559389.1228</v>
      </c>
      <c r="T189" s="62">
        <v>0</v>
      </c>
      <c r="U189" s="62">
        <v>57858557.696199998</v>
      </c>
      <c r="V189" s="62">
        <v>4863740.3868000004</v>
      </c>
      <c r="W189" s="62">
        <v>3462538.4046</v>
      </c>
      <c r="X189" s="62">
        <v>0</v>
      </c>
      <c r="Y189" s="62">
        <f t="shared" si="40"/>
        <v>3462538.4046</v>
      </c>
      <c r="Z189" s="62">
        <v>97230617.774100006</v>
      </c>
      <c r="AA189" s="67">
        <f t="shared" si="37"/>
        <v>220974843.38450003</v>
      </c>
    </row>
    <row r="190" spans="1:27" ht="24.9" customHeight="1">
      <c r="A190" s="175"/>
      <c r="B190" s="170"/>
      <c r="C190" s="58">
        <v>8</v>
      </c>
      <c r="D190" s="62" t="s">
        <v>497</v>
      </c>
      <c r="E190" s="62">
        <v>77946368.656200007</v>
      </c>
      <c r="F190" s="62">
        <v>0</v>
      </c>
      <c r="G190" s="62">
        <v>78351499.847900003</v>
      </c>
      <c r="H190" s="62">
        <v>4801194.5905999998</v>
      </c>
      <c r="I190" s="62">
        <v>4688936.0551000005</v>
      </c>
      <c r="J190" s="62">
        <f t="shared" si="49"/>
        <v>2344468.0275500002</v>
      </c>
      <c r="K190" s="62">
        <f t="shared" si="42"/>
        <v>2344468.0275500002</v>
      </c>
      <c r="L190" s="62">
        <v>122625498.0862</v>
      </c>
      <c r="M190" s="67">
        <f t="shared" si="36"/>
        <v>286069029.20845008</v>
      </c>
      <c r="N190" s="66"/>
      <c r="O190" s="170"/>
      <c r="P190" s="68">
        <v>7</v>
      </c>
      <c r="Q190" s="170"/>
      <c r="R190" s="62" t="s">
        <v>498</v>
      </c>
      <c r="S190" s="62">
        <v>56073016.459700003</v>
      </c>
      <c r="T190" s="62">
        <v>0</v>
      </c>
      <c r="U190" s="62">
        <v>56364459.516999997</v>
      </c>
      <c r="V190" s="62">
        <v>4906369.9970000004</v>
      </c>
      <c r="W190" s="62">
        <v>3373124.2793000001</v>
      </c>
      <c r="X190" s="62">
        <v>0</v>
      </c>
      <c r="Y190" s="62">
        <f t="shared" si="40"/>
        <v>3373124.2793000001</v>
      </c>
      <c r="Z190" s="62">
        <v>98427876.894199997</v>
      </c>
      <c r="AA190" s="67">
        <f t="shared" si="37"/>
        <v>219144847.14719999</v>
      </c>
    </row>
    <row r="191" spans="1:27" ht="24.9" customHeight="1">
      <c r="A191" s="175"/>
      <c r="B191" s="170"/>
      <c r="C191" s="58">
        <v>9</v>
      </c>
      <c r="D191" s="62" t="s">
        <v>499</v>
      </c>
      <c r="E191" s="62">
        <v>83081221.297800004</v>
      </c>
      <c r="F191" s="62">
        <v>0</v>
      </c>
      <c r="G191" s="62">
        <v>83513041.211700007</v>
      </c>
      <c r="H191" s="62">
        <v>4910910.9248000002</v>
      </c>
      <c r="I191" s="62">
        <v>4997827.8751999997</v>
      </c>
      <c r="J191" s="62">
        <f t="shared" si="49"/>
        <v>2498913.9375999998</v>
      </c>
      <c r="K191" s="62">
        <f t="shared" si="42"/>
        <v>2498913.9375999998</v>
      </c>
      <c r="L191" s="62">
        <v>125706898.1098</v>
      </c>
      <c r="M191" s="67">
        <f t="shared" si="36"/>
        <v>299710985.4817</v>
      </c>
      <c r="N191" s="66"/>
      <c r="O191" s="170"/>
      <c r="P191" s="68">
        <v>8</v>
      </c>
      <c r="Q191" s="170"/>
      <c r="R191" s="62" t="s">
        <v>500</v>
      </c>
      <c r="S191" s="62">
        <v>125909582.1525</v>
      </c>
      <c r="T191" s="62">
        <v>0</v>
      </c>
      <c r="U191" s="62">
        <v>126564005.1866</v>
      </c>
      <c r="V191" s="62">
        <v>9074532.8019999992</v>
      </c>
      <c r="W191" s="62">
        <v>7574207.6201999998</v>
      </c>
      <c r="X191" s="62">
        <v>0</v>
      </c>
      <c r="Y191" s="62">
        <f t="shared" si="40"/>
        <v>7574207.6201999998</v>
      </c>
      <c r="Z191" s="62">
        <v>215491366.63209999</v>
      </c>
      <c r="AA191" s="67">
        <f t="shared" si="37"/>
        <v>484613694.39339995</v>
      </c>
    </row>
    <row r="192" spans="1:27" ht="24.9" customHeight="1">
      <c r="A192" s="175"/>
      <c r="B192" s="170"/>
      <c r="C192" s="58">
        <v>10</v>
      </c>
      <c r="D192" s="62" t="s">
        <v>501</v>
      </c>
      <c r="E192" s="62">
        <v>65055834.064599998</v>
      </c>
      <c r="F192" s="62">
        <v>0</v>
      </c>
      <c r="G192" s="62">
        <v>65393965.885700002</v>
      </c>
      <c r="H192" s="62">
        <v>3911880.8555000001</v>
      </c>
      <c r="I192" s="62">
        <v>3913493.9985000002</v>
      </c>
      <c r="J192" s="62">
        <f t="shared" si="49"/>
        <v>1956746.9992500001</v>
      </c>
      <c r="K192" s="62">
        <f t="shared" si="42"/>
        <v>1956746.9992500001</v>
      </c>
      <c r="L192" s="62">
        <v>97648985.849700004</v>
      </c>
      <c r="M192" s="67">
        <f t="shared" si="36"/>
        <v>233967413.65475002</v>
      </c>
      <c r="N192" s="66"/>
      <c r="O192" s="170"/>
      <c r="P192" s="68">
        <v>9</v>
      </c>
      <c r="Q192" s="170"/>
      <c r="R192" s="62" t="s">
        <v>502</v>
      </c>
      <c r="S192" s="62">
        <v>74931857.974900007</v>
      </c>
      <c r="T192" s="62">
        <v>0</v>
      </c>
      <c r="U192" s="62">
        <v>75321321.056299999</v>
      </c>
      <c r="V192" s="62">
        <v>5357185.9691000003</v>
      </c>
      <c r="W192" s="62">
        <v>4507595.3709000004</v>
      </c>
      <c r="X192" s="62">
        <v>0</v>
      </c>
      <c r="Y192" s="62">
        <f t="shared" si="40"/>
        <v>4507595.3709000004</v>
      </c>
      <c r="Z192" s="62">
        <v>111089112.4058</v>
      </c>
      <c r="AA192" s="67">
        <f t="shared" si="37"/>
        <v>271207072.77700001</v>
      </c>
    </row>
    <row r="193" spans="1:27" ht="24.9" customHeight="1">
      <c r="A193" s="175"/>
      <c r="B193" s="170"/>
      <c r="C193" s="58">
        <v>11</v>
      </c>
      <c r="D193" s="62" t="s">
        <v>503</v>
      </c>
      <c r="E193" s="62">
        <v>88767768.263099998</v>
      </c>
      <c r="F193" s="62">
        <v>0</v>
      </c>
      <c r="G193" s="62">
        <v>89229144.365099996</v>
      </c>
      <c r="H193" s="62">
        <v>4648705.2027000003</v>
      </c>
      <c r="I193" s="62">
        <v>5339907.3788999999</v>
      </c>
      <c r="J193" s="62">
        <f t="shared" si="49"/>
        <v>2669953.6894499999</v>
      </c>
      <c r="K193" s="62">
        <f t="shared" si="42"/>
        <v>2669953.6894499999</v>
      </c>
      <c r="L193" s="62">
        <v>118342810.3101</v>
      </c>
      <c r="M193" s="67">
        <f t="shared" si="36"/>
        <v>303658381.83045</v>
      </c>
      <c r="N193" s="66"/>
      <c r="O193" s="170"/>
      <c r="P193" s="68">
        <v>10</v>
      </c>
      <c r="Q193" s="170"/>
      <c r="R193" s="62" t="s">
        <v>504</v>
      </c>
      <c r="S193" s="62">
        <v>93620029.620800003</v>
      </c>
      <c r="T193" s="62">
        <v>0</v>
      </c>
      <c r="U193" s="62">
        <v>94106625.658800006</v>
      </c>
      <c r="V193" s="62">
        <v>6918388.9796000002</v>
      </c>
      <c r="W193" s="62">
        <v>5631799.6584000001</v>
      </c>
      <c r="X193" s="62">
        <v>0</v>
      </c>
      <c r="Y193" s="62">
        <f t="shared" si="40"/>
        <v>5631799.6584000001</v>
      </c>
      <c r="Z193" s="62">
        <v>154935737.6816</v>
      </c>
      <c r="AA193" s="67">
        <f t="shared" si="37"/>
        <v>355212581.59920001</v>
      </c>
    </row>
    <row r="194" spans="1:27" ht="24.9" customHeight="1">
      <c r="A194" s="175"/>
      <c r="B194" s="170"/>
      <c r="C194" s="58">
        <v>12</v>
      </c>
      <c r="D194" s="62" t="s">
        <v>505</v>
      </c>
      <c r="E194" s="62">
        <v>76604792.585600004</v>
      </c>
      <c r="F194" s="62">
        <v>0</v>
      </c>
      <c r="G194" s="62">
        <v>77002950.850700006</v>
      </c>
      <c r="H194" s="62">
        <v>4181984.9344000001</v>
      </c>
      <c r="I194" s="62">
        <v>4608232.3031000001</v>
      </c>
      <c r="J194" s="62">
        <f t="shared" si="49"/>
        <v>2304116.1515500001</v>
      </c>
      <c r="K194" s="62">
        <f t="shared" si="42"/>
        <v>2304116.1515500001</v>
      </c>
      <c r="L194" s="62">
        <v>105234900.2078</v>
      </c>
      <c r="M194" s="67">
        <f t="shared" si="36"/>
        <v>265328744.73005</v>
      </c>
      <c r="N194" s="66"/>
      <c r="O194" s="170"/>
      <c r="P194" s="68">
        <v>11</v>
      </c>
      <c r="Q194" s="170"/>
      <c r="R194" s="62" t="s">
        <v>506</v>
      </c>
      <c r="S194" s="62">
        <v>72227893.821400002</v>
      </c>
      <c r="T194" s="62">
        <v>0</v>
      </c>
      <c r="U194" s="62">
        <v>72603302.877700001</v>
      </c>
      <c r="V194" s="62">
        <v>5750185.2522999998</v>
      </c>
      <c r="W194" s="62">
        <v>4344935.9008999998</v>
      </c>
      <c r="X194" s="62">
        <v>0</v>
      </c>
      <c r="Y194" s="62">
        <f t="shared" si="40"/>
        <v>4344935.9008999998</v>
      </c>
      <c r="Z194" s="62">
        <v>122126557.3673</v>
      </c>
      <c r="AA194" s="67">
        <f t="shared" si="37"/>
        <v>277052875.21960002</v>
      </c>
    </row>
    <row r="195" spans="1:27" ht="24.9" customHeight="1">
      <c r="A195" s="175"/>
      <c r="B195" s="170"/>
      <c r="C195" s="58">
        <v>13</v>
      </c>
      <c r="D195" s="62" t="s">
        <v>507</v>
      </c>
      <c r="E195" s="62">
        <v>84430056.309599996</v>
      </c>
      <c r="F195" s="62">
        <v>0</v>
      </c>
      <c r="G195" s="62">
        <v>84868886.878900006</v>
      </c>
      <c r="H195" s="62">
        <v>4738904.2580000004</v>
      </c>
      <c r="I195" s="62">
        <v>5078968.2956999997</v>
      </c>
      <c r="J195" s="62">
        <f t="shared" si="49"/>
        <v>2539484.1478499998</v>
      </c>
      <c r="K195" s="62">
        <f t="shared" si="42"/>
        <v>2539484.1478499998</v>
      </c>
      <c r="L195" s="62">
        <v>120876064.5705</v>
      </c>
      <c r="M195" s="67">
        <f t="shared" si="36"/>
        <v>297453396.16485</v>
      </c>
      <c r="N195" s="66"/>
      <c r="O195" s="170"/>
      <c r="P195" s="68">
        <v>12</v>
      </c>
      <c r="Q195" s="170"/>
      <c r="R195" s="62" t="s">
        <v>508</v>
      </c>
      <c r="S195" s="62">
        <v>65254742.601400003</v>
      </c>
      <c r="T195" s="62">
        <v>0</v>
      </c>
      <c r="U195" s="62">
        <v>65593908.262199998</v>
      </c>
      <c r="V195" s="62">
        <v>5433739.9631000003</v>
      </c>
      <c r="W195" s="62">
        <v>3925459.5258999998</v>
      </c>
      <c r="X195" s="62">
        <v>0</v>
      </c>
      <c r="Y195" s="62">
        <f t="shared" si="40"/>
        <v>3925459.5258999998</v>
      </c>
      <c r="Z195" s="62">
        <v>113239143.0319</v>
      </c>
      <c r="AA195" s="67">
        <f t="shared" si="37"/>
        <v>253446993.38450003</v>
      </c>
    </row>
    <row r="196" spans="1:27" ht="24.9" customHeight="1">
      <c r="A196" s="175"/>
      <c r="B196" s="170"/>
      <c r="C196" s="58">
        <v>14</v>
      </c>
      <c r="D196" s="62" t="s">
        <v>509</v>
      </c>
      <c r="E196" s="62">
        <v>79933009.139500007</v>
      </c>
      <c r="F196" s="62">
        <v>0</v>
      </c>
      <c r="G196" s="62">
        <v>80348466.0211</v>
      </c>
      <c r="H196" s="62">
        <v>4628291.4019999998</v>
      </c>
      <c r="I196" s="62">
        <v>4808444.2548000002</v>
      </c>
      <c r="J196" s="62">
        <f t="shared" si="49"/>
        <v>2404222.1274000001</v>
      </c>
      <c r="K196" s="62">
        <f t="shared" si="42"/>
        <v>2404222.1274000001</v>
      </c>
      <c r="L196" s="62">
        <v>117769485.5958</v>
      </c>
      <c r="M196" s="67">
        <f t="shared" si="36"/>
        <v>285083474.28580004</v>
      </c>
      <c r="N196" s="66"/>
      <c r="O196" s="170"/>
      <c r="P196" s="68">
        <v>13</v>
      </c>
      <c r="Q196" s="170"/>
      <c r="R196" s="62" t="s">
        <v>510</v>
      </c>
      <c r="S196" s="62">
        <v>58843984.853</v>
      </c>
      <c r="T196" s="62">
        <v>0</v>
      </c>
      <c r="U196" s="62">
        <v>59149830.1941</v>
      </c>
      <c r="V196" s="62">
        <v>4975608.3733000001</v>
      </c>
      <c r="W196" s="62">
        <v>3539814.4514000001</v>
      </c>
      <c r="X196" s="62">
        <v>0</v>
      </c>
      <c r="Y196" s="62">
        <f t="shared" si="40"/>
        <v>3539814.4514000001</v>
      </c>
      <c r="Z196" s="62">
        <v>100372447.2802</v>
      </c>
      <c r="AA196" s="67">
        <f t="shared" si="37"/>
        <v>226881685.15200001</v>
      </c>
    </row>
    <row r="197" spans="1:27" ht="24.9" customHeight="1">
      <c r="A197" s="175"/>
      <c r="B197" s="170"/>
      <c r="C197" s="58">
        <v>15</v>
      </c>
      <c r="D197" s="62" t="s">
        <v>511</v>
      </c>
      <c r="E197" s="62">
        <v>90667628.209099993</v>
      </c>
      <c r="F197" s="62">
        <v>0</v>
      </c>
      <c r="G197" s="62">
        <v>91138878.953700006</v>
      </c>
      <c r="H197" s="62">
        <v>4918208.6119999997</v>
      </c>
      <c r="I197" s="62">
        <v>5454195.2149</v>
      </c>
      <c r="J197" s="62">
        <f t="shared" si="49"/>
        <v>2727097.60745</v>
      </c>
      <c r="K197" s="62">
        <f t="shared" si="42"/>
        <v>2727097.60745</v>
      </c>
      <c r="L197" s="62">
        <v>125911854.771</v>
      </c>
      <c r="M197" s="67">
        <f t="shared" si="36"/>
        <v>315363668.15324998</v>
      </c>
      <c r="N197" s="66"/>
      <c r="O197" s="170"/>
      <c r="P197" s="68">
        <v>14</v>
      </c>
      <c r="Q197" s="170"/>
      <c r="R197" s="62" t="s">
        <v>512</v>
      </c>
      <c r="S197" s="62">
        <v>67648633.436800003</v>
      </c>
      <c r="T197" s="62">
        <v>0</v>
      </c>
      <c r="U197" s="62">
        <v>68000241.496999994</v>
      </c>
      <c r="V197" s="62">
        <v>5106348.1430000002</v>
      </c>
      <c r="W197" s="62">
        <v>4069466.2480000001</v>
      </c>
      <c r="X197" s="62">
        <v>0</v>
      </c>
      <c r="Y197" s="62">
        <f t="shared" si="40"/>
        <v>4069466.2480000001</v>
      </c>
      <c r="Z197" s="62">
        <v>104044293.7049</v>
      </c>
      <c r="AA197" s="67">
        <f t="shared" si="37"/>
        <v>248868983.02969998</v>
      </c>
    </row>
    <row r="198" spans="1:27" ht="24.9" customHeight="1">
      <c r="A198" s="175"/>
      <c r="B198" s="170"/>
      <c r="C198" s="58">
        <v>16</v>
      </c>
      <c r="D198" s="62" t="s">
        <v>513</v>
      </c>
      <c r="E198" s="62">
        <v>85212016.550400004</v>
      </c>
      <c r="F198" s="62">
        <v>0</v>
      </c>
      <c r="G198" s="62">
        <v>85654911.407600001</v>
      </c>
      <c r="H198" s="62">
        <v>4734036.1447999999</v>
      </c>
      <c r="I198" s="62">
        <v>5126007.8387000002</v>
      </c>
      <c r="J198" s="62">
        <f t="shared" si="49"/>
        <v>2563003.9193500001</v>
      </c>
      <c r="K198" s="62">
        <f t="shared" si="42"/>
        <v>2563003.9193500001</v>
      </c>
      <c r="L198" s="62">
        <v>120739342.86660001</v>
      </c>
      <c r="M198" s="67">
        <f t="shared" si="36"/>
        <v>298903310.88875002</v>
      </c>
      <c r="N198" s="66"/>
      <c r="O198" s="170"/>
      <c r="P198" s="68">
        <v>15</v>
      </c>
      <c r="Q198" s="170"/>
      <c r="R198" s="62" t="s">
        <v>514</v>
      </c>
      <c r="S198" s="62">
        <v>70856405.697999999</v>
      </c>
      <c r="T198" s="62">
        <v>0</v>
      </c>
      <c r="U198" s="62">
        <v>71224686.357800007</v>
      </c>
      <c r="V198" s="62">
        <v>5717856.6771999998</v>
      </c>
      <c r="W198" s="62">
        <v>4262432.7615999999</v>
      </c>
      <c r="X198" s="62">
        <v>0</v>
      </c>
      <c r="Y198" s="62">
        <f t="shared" si="40"/>
        <v>4262432.7615999999</v>
      </c>
      <c r="Z198" s="62">
        <v>121218604.3941</v>
      </c>
      <c r="AA198" s="67">
        <f t="shared" si="37"/>
        <v>273279985.88870001</v>
      </c>
    </row>
    <row r="199" spans="1:27" ht="24.9" customHeight="1">
      <c r="A199" s="175"/>
      <c r="B199" s="170"/>
      <c r="C199" s="58">
        <v>17</v>
      </c>
      <c r="D199" s="62" t="s">
        <v>515</v>
      </c>
      <c r="E199" s="62">
        <v>85547941.630799994</v>
      </c>
      <c r="F199" s="62">
        <v>0</v>
      </c>
      <c r="G199" s="62">
        <v>85992582.479900002</v>
      </c>
      <c r="H199" s="62">
        <v>4954123.2741</v>
      </c>
      <c r="I199" s="62">
        <v>5146215.7232999997</v>
      </c>
      <c r="J199" s="62">
        <f t="shared" si="49"/>
        <v>2573107.8616499999</v>
      </c>
      <c r="K199" s="62">
        <f t="shared" si="42"/>
        <v>2573107.8616499999</v>
      </c>
      <c r="L199" s="62">
        <v>126920523.5482</v>
      </c>
      <c r="M199" s="67">
        <f t="shared" si="36"/>
        <v>305988278.79465002</v>
      </c>
      <c r="N199" s="66"/>
      <c r="O199" s="170"/>
      <c r="P199" s="68">
        <v>16</v>
      </c>
      <c r="Q199" s="170"/>
      <c r="R199" s="62" t="s">
        <v>516</v>
      </c>
      <c r="S199" s="62">
        <v>85913605.039700001</v>
      </c>
      <c r="T199" s="62">
        <v>0</v>
      </c>
      <c r="U199" s="62">
        <v>86360146.447600007</v>
      </c>
      <c r="V199" s="62">
        <v>6420953.8755000001</v>
      </c>
      <c r="W199" s="62">
        <v>5168212.5445999997</v>
      </c>
      <c r="X199" s="62">
        <v>0</v>
      </c>
      <c r="Y199" s="62">
        <f t="shared" si="40"/>
        <v>5168212.5445999997</v>
      </c>
      <c r="Z199" s="62">
        <v>140965196.71779999</v>
      </c>
      <c r="AA199" s="67">
        <f t="shared" si="37"/>
        <v>324828114.62520003</v>
      </c>
    </row>
    <row r="200" spans="1:27" ht="24.9" customHeight="1">
      <c r="A200" s="175"/>
      <c r="B200" s="171"/>
      <c r="C200" s="58">
        <v>18</v>
      </c>
      <c r="D200" s="62" t="s">
        <v>517</v>
      </c>
      <c r="E200" s="62">
        <v>94341289.070299998</v>
      </c>
      <c r="F200" s="62">
        <v>0</v>
      </c>
      <c r="G200" s="62">
        <v>94831633.900000006</v>
      </c>
      <c r="H200" s="62">
        <v>5083159.6524999999</v>
      </c>
      <c r="I200" s="62">
        <v>5675187.6891000001</v>
      </c>
      <c r="J200" s="62">
        <f t="shared" si="49"/>
        <v>2837593.84455</v>
      </c>
      <c r="K200" s="62">
        <f t="shared" si="42"/>
        <v>2837593.84455</v>
      </c>
      <c r="L200" s="62">
        <v>130544529.96600001</v>
      </c>
      <c r="M200" s="67">
        <f t="shared" ref="M200:M263" si="52">E200+F200+G200+H200+K200+L200</f>
        <v>327638206.43335003</v>
      </c>
      <c r="N200" s="66"/>
      <c r="O200" s="170"/>
      <c r="P200" s="68">
        <v>17</v>
      </c>
      <c r="Q200" s="170"/>
      <c r="R200" s="62" t="s">
        <v>518</v>
      </c>
      <c r="S200" s="62">
        <v>72122755.663100004</v>
      </c>
      <c r="T200" s="62">
        <v>0</v>
      </c>
      <c r="U200" s="62">
        <v>72497618.257200003</v>
      </c>
      <c r="V200" s="62">
        <v>5350488.9515000004</v>
      </c>
      <c r="W200" s="62">
        <v>4338611.2176000001</v>
      </c>
      <c r="X200" s="62">
        <v>0</v>
      </c>
      <c r="Y200" s="62">
        <f t="shared" si="40"/>
        <v>4338611.2176000001</v>
      </c>
      <c r="Z200" s="62">
        <v>110901025.6419</v>
      </c>
      <c r="AA200" s="67">
        <f t="shared" ref="AA200:AA263" si="53">S200+T200+U200+V200+Y200+Z200</f>
        <v>265210499.7313</v>
      </c>
    </row>
    <row r="201" spans="1:27" ht="24.9" customHeight="1">
      <c r="A201" s="58"/>
      <c r="B201" s="184" t="s">
        <v>519</v>
      </c>
      <c r="C201" s="182"/>
      <c r="D201" s="63"/>
      <c r="E201" s="63">
        <f>SUM(E183:E200)</f>
        <v>1511225078.5111003</v>
      </c>
      <c r="F201" s="63">
        <f t="shared" ref="F201:M201" si="54">SUM(F183:F200)</f>
        <v>0</v>
      </c>
      <c r="G201" s="63">
        <f t="shared" si="54"/>
        <v>1519079766.6458001</v>
      </c>
      <c r="H201" s="63">
        <f t="shared" si="54"/>
        <v>83372521.74240002</v>
      </c>
      <c r="I201" s="63">
        <f t="shared" si="54"/>
        <v>90909145.354699984</v>
      </c>
      <c r="J201" s="63">
        <f t="shared" si="54"/>
        <v>45454572.677349992</v>
      </c>
      <c r="K201" s="63">
        <f t="shared" si="54"/>
        <v>45454572.677349992</v>
      </c>
      <c r="L201" s="63">
        <f t="shared" si="54"/>
        <v>2121627871.0864997</v>
      </c>
      <c r="M201" s="63">
        <f t="shared" si="54"/>
        <v>5280759810.6631498</v>
      </c>
      <c r="N201" s="66"/>
      <c r="O201" s="170"/>
      <c r="P201" s="68">
        <v>18</v>
      </c>
      <c r="Q201" s="170"/>
      <c r="R201" s="62" t="s">
        <v>520</v>
      </c>
      <c r="S201" s="62">
        <v>67030598.656900004</v>
      </c>
      <c r="T201" s="62">
        <v>0</v>
      </c>
      <c r="U201" s="62">
        <v>67378994.442100003</v>
      </c>
      <c r="V201" s="62">
        <v>5508940.2090999996</v>
      </c>
      <c r="W201" s="62">
        <v>4032287.7930000001</v>
      </c>
      <c r="X201" s="62">
        <v>0</v>
      </c>
      <c r="Y201" s="62">
        <f t="shared" si="40"/>
        <v>4032287.7930000001</v>
      </c>
      <c r="Z201" s="62">
        <v>115351153.442</v>
      </c>
      <c r="AA201" s="67">
        <f t="shared" si="53"/>
        <v>259301974.54310003</v>
      </c>
    </row>
    <row r="202" spans="1:27" ht="24.9" customHeight="1">
      <c r="A202" s="175">
        <v>10</v>
      </c>
      <c r="B202" s="169" t="s">
        <v>521</v>
      </c>
      <c r="C202" s="58">
        <v>1</v>
      </c>
      <c r="D202" s="62" t="s">
        <v>522</v>
      </c>
      <c r="E202" s="62">
        <v>66063543.039399996</v>
      </c>
      <c r="F202" s="62">
        <v>0</v>
      </c>
      <c r="G202" s="62">
        <v>66406912.491800003</v>
      </c>
      <c r="H202" s="62">
        <v>5219725.1607999997</v>
      </c>
      <c r="I202" s="62">
        <v>3974113.6660000002</v>
      </c>
      <c r="J202" s="62">
        <f t="shared" si="49"/>
        <v>1987056.8330000001</v>
      </c>
      <c r="K202" s="62">
        <f t="shared" ref="K202:K226" si="55">I202-J202</f>
        <v>1987056.8330000001</v>
      </c>
      <c r="L202" s="76">
        <v>150520596.8238</v>
      </c>
      <c r="M202" s="67">
        <f t="shared" si="52"/>
        <v>290197834.3488</v>
      </c>
      <c r="N202" s="66"/>
      <c r="O202" s="170"/>
      <c r="P202" s="68">
        <v>19</v>
      </c>
      <c r="Q202" s="170"/>
      <c r="R202" s="62" t="s">
        <v>523</v>
      </c>
      <c r="S202" s="62">
        <v>63668491.212300003</v>
      </c>
      <c r="T202" s="62">
        <v>0</v>
      </c>
      <c r="U202" s="62">
        <v>63999412.2311</v>
      </c>
      <c r="V202" s="62">
        <v>5023132.9923</v>
      </c>
      <c r="W202" s="62">
        <v>3830037.1033000001</v>
      </c>
      <c r="X202" s="62">
        <v>0</v>
      </c>
      <c r="Y202" s="62">
        <f t="shared" si="40"/>
        <v>3830037.1033000001</v>
      </c>
      <c r="Z202" s="62">
        <v>101707183.4728</v>
      </c>
      <c r="AA202" s="67">
        <f t="shared" si="53"/>
        <v>238228257.01179999</v>
      </c>
    </row>
    <row r="203" spans="1:27" ht="24.9" customHeight="1">
      <c r="A203" s="175"/>
      <c r="B203" s="170"/>
      <c r="C203" s="58">
        <v>2</v>
      </c>
      <c r="D203" s="62" t="s">
        <v>524</v>
      </c>
      <c r="E203" s="62">
        <v>72006640.704600006</v>
      </c>
      <c r="F203" s="62">
        <v>0</v>
      </c>
      <c r="G203" s="62">
        <v>72380899.783800006</v>
      </c>
      <c r="H203" s="62">
        <v>5541513.7198000001</v>
      </c>
      <c r="I203" s="62">
        <v>4331626.2145999996</v>
      </c>
      <c r="J203" s="62">
        <f t="shared" si="49"/>
        <v>2165813.1072999998</v>
      </c>
      <c r="K203" s="62">
        <f t="shared" si="55"/>
        <v>2165813.1072999998</v>
      </c>
      <c r="L203" s="76">
        <v>159558077.70719999</v>
      </c>
      <c r="M203" s="67">
        <f t="shared" si="52"/>
        <v>311652945.02270001</v>
      </c>
      <c r="N203" s="66"/>
      <c r="O203" s="171"/>
      <c r="P203" s="68">
        <v>20</v>
      </c>
      <c r="Q203" s="171"/>
      <c r="R203" s="62" t="s">
        <v>525</v>
      </c>
      <c r="S203" s="62">
        <v>86355515.314300001</v>
      </c>
      <c r="T203" s="62">
        <v>0</v>
      </c>
      <c r="U203" s="62">
        <v>86804353.578799993</v>
      </c>
      <c r="V203" s="62">
        <v>6641148.5873999996</v>
      </c>
      <c r="W203" s="62">
        <v>5194796.0668000001</v>
      </c>
      <c r="X203" s="62">
        <v>0</v>
      </c>
      <c r="Y203" s="62">
        <f t="shared" si="40"/>
        <v>5194796.0668000001</v>
      </c>
      <c r="Z203" s="62">
        <v>147149398.87360001</v>
      </c>
      <c r="AA203" s="67">
        <f t="shared" si="53"/>
        <v>332145212.42089999</v>
      </c>
    </row>
    <row r="204" spans="1:27" ht="24.9" customHeight="1">
      <c r="A204" s="175"/>
      <c r="B204" s="170"/>
      <c r="C204" s="58">
        <v>3</v>
      </c>
      <c r="D204" s="62" t="s">
        <v>526</v>
      </c>
      <c r="E204" s="62">
        <v>61553811.690099999</v>
      </c>
      <c r="F204" s="62">
        <v>0</v>
      </c>
      <c r="G204" s="62">
        <v>61873741.527999997</v>
      </c>
      <c r="H204" s="62">
        <v>5057750.5725999996</v>
      </c>
      <c r="I204" s="62">
        <v>3702826.5965</v>
      </c>
      <c r="J204" s="62">
        <f t="shared" si="49"/>
        <v>1851413.29825</v>
      </c>
      <c r="K204" s="62">
        <f t="shared" si="55"/>
        <v>1851413.29825</v>
      </c>
      <c r="L204" s="76">
        <v>145971515.7462</v>
      </c>
      <c r="M204" s="67">
        <f t="shared" si="52"/>
        <v>276308232.83515</v>
      </c>
      <c r="N204" s="66"/>
      <c r="O204" s="58"/>
      <c r="P204" s="182" t="s">
        <v>527</v>
      </c>
      <c r="Q204" s="183"/>
      <c r="R204" s="63"/>
      <c r="S204" s="63">
        <f>SUM(S184:S203)</f>
        <v>1571015887.5485001</v>
      </c>
      <c r="T204" s="63">
        <f t="shared" ref="T204:X204" si="56">SUM(T184:T203)</f>
        <v>0</v>
      </c>
      <c r="U204" s="63">
        <f t="shared" si="56"/>
        <v>1579181342.2031002</v>
      </c>
      <c r="V204" s="63">
        <f t="shared" si="56"/>
        <v>120808306.9677</v>
      </c>
      <c r="W204" s="63">
        <f t="shared" si="56"/>
        <v>94505916.892499998</v>
      </c>
      <c r="X204" s="63">
        <f t="shared" si="56"/>
        <v>0</v>
      </c>
      <c r="Y204" s="63">
        <f t="shared" si="40"/>
        <v>94505916.892499998</v>
      </c>
      <c r="Z204" s="63">
        <f>SUM(Z184:Z203)</f>
        <v>2605554279.9273996</v>
      </c>
      <c r="AA204" s="63">
        <f>SUM(AA184:AA203)</f>
        <v>5971065733.5392008</v>
      </c>
    </row>
    <row r="205" spans="1:27" ht="33.75" customHeight="1">
      <c r="A205" s="175"/>
      <c r="B205" s="170"/>
      <c r="C205" s="58">
        <v>4</v>
      </c>
      <c r="D205" s="62" t="s">
        <v>528</v>
      </c>
      <c r="E205" s="62">
        <v>88463957.534799993</v>
      </c>
      <c r="F205" s="62">
        <v>0</v>
      </c>
      <c r="G205" s="62">
        <v>88923754.561399996</v>
      </c>
      <c r="H205" s="62">
        <v>6160669.5846999995</v>
      </c>
      <c r="I205" s="62">
        <v>5321631.3628000002</v>
      </c>
      <c r="J205" s="62">
        <f t="shared" si="49"/>
        <v>2660815.6814000001</v>
      </c>
      <c r="K205" s="62">
        <f t="shared" si="55"/>
        <v>2660815.6814000001</v>
      </c>
      <c r="L205" s="76">
        <v>176947164.84850001</v>
      </c>
      <c r="M205" s="67">
        <f t="shared" si="52"/>
        <v>363156362.21079999</v>
      </c>
      <c r="N205" s="66"/>
      <c r="O205" s="169">
        <v>28</v>
      </c>
      <c r="P205" s="68">
        <v>1</v>
      </c>
      <c r="Q205" s="176" t="s">
        <v>113</v>
      </c>
      <c r="R205" s="71" t="s">
        <v>529</v>
      </c>
      <c r="S205" s="62">
        <v>83239774.339499995</v>
      </c>
      <c r="T205" s="62">
        <v>0</v>
      </c>
      <c r="U205" s="62">
        <v>83672418.342800006</v>
      </c>
      <c r="V205" s="62">
        <v>5122346.8809000002</v>
      </c>
      <c r="W205" s="62">
        <v>5007365.7805000003</v>
      </c>
      <c r="X205" s="62">
        <f t="shared" ref="X205:X222" si="57">W205/2</f>
        <v>2503682.8902500002</v>
      </c>
      <c r="Y205" s="62">
        <f t="shared" si="40"/>
        <v>2503682.8902500002</v>
      </c>
      <c r="Z205" s="62">
        <v>125332247.10340001</v>
      </c>
      <c r="AA205" s="67">
        <f t="shared" si="53"/>
        <v>299870469.55685002</v>
      </c>
    </row>
    <row r="206" spans="1:27" ht="24.9" customHeight="1">
      <c r="A206" s="175"/>
      <c r="B206" s="170"/>
      <c r="C206" s="58">
        <v>5</v>
      </c>
      <c r="D206" s="62" t="s">
        <v>530</v>
      </c>
      <c r="E206" s="62">
        <v>80488455.086899996</v>
      </c>
      <c r="F206" s="62">
        <v>0</v>
      </c>
      <c r="G206" s="62">
        <v>80906798.934</v>
      </c>
      <c r="H206" s="62">
        <v>6081112.2428000001</v>
      </c>
      <c r="I206" s="62">
        <v>4841857.6206</v>
      </c>
      <c r="J206" s="62">
        <f t="shared" si="49"/>
        <v>2420928.8103</v>
      </c>
      <c r="K206" s="62">
        <f t="shared" si="55"/>
        <v>2420928.8103</v>
      </c>
      <c r="L206" s="76">
        <v>174712784.73649999</v>
      </c>
      <c r="M206" s="67">
        <f t="shared" si="52"/>
        <v>344610079.81050003</v>
      </c>
      <c r="N206" s="66"/>
      <c r="O206" s="170"/>
      <c r="P206" s="68">
        <v>2</v>
      </c>
      <c r="Q206" s="177"/>
      <c r="R206" s="71" t="s">
        <v>531</v>
      </c>
      <c r="S206" s="62">
        <v>88054331.538299993</v>
      </c>
      <c r="T206" s="62">
        <v>0</v>
      </c>
      <c r="U206" s="62">
        <v>88511999.507799998</v>
      </c>
      <c r="V206" s="62">
        <v>5466458.8318999996</v>
      </c>
      <c r="W206" s="62">
        <v>5296989.9313000003</v>
      </c>
      <c r="X206" s="62">
        <f t="shared" si="57"/>
        <v>2648494.9656500001</v>
      </c>
      <c r="Y206" s="62">
        <f t="shared" si="40"/>
        <v>2648494.9656500001</v>
      </c>
      <c r="Z206" s="62">
        <v>134996683.86669999</v>
      </c>
      <c r="AA206" s="67">
        <f t="shared" si="53"/>
        <v>319677968.71034998</v>
      </c>
    </row>
    <row r="207" spans="1:27" ht="24.9" customHeight="1">
      <c r="A207" s="175"/>
      <c r="B207" s="170"/>
      <c r="C207" s="58">
        <v>6</v>
      </c>
      <c r="D207" s="62" t="s">
        <v>532</v>
      </c>
      <c r="E207" s="62">
        <v>82447602.517100006</v>
      </c>
      <c r="F207" s="62">
        <v>0</v>
      </c>
      <c r="G207" s="62">
        <v>82876129.157100007</v>
      </c>
      <c r="H207" s="62">
        <v>6106214.8524000002</v>
      </c>
      <c r="I207" s="62">
        <v>4959711.9501999998</v>
      </c>
      <c r="J207" s="62">
        <f t="shared" si="49"/>
        <v>2479855.9750999999</v>
      </c>
      <c r="K207" s="62">
        <f t="shared" si="55"/>
        <v>2479855.9750999999</v>
      </c>
      <c r="L207" s="76">
        <v>175417795.3646</v>
      </c>
      <c r="M207" s="67">
        <f t="shared" si="52"/>
        <v>349327597.86629999</v>
      </c>
      <c r="N207" s="66"/>
      <c r="O207" s="170"/>
      <c r="P207" s="68">
        <v>3</v>
      </c>
      <c r="Q207" s="177"/>
      <c r="R207" s="71" t="s">
        <v>533</v>
      </c>
      <c r="S207" s="62">
        <v>89646557.369800001</v>
      </c>
      <c r="T207" s="62">
        <v>0</v>
      </c>
      <c r="U207" s="62">
        <v>90112501.034099996</v>
      </c>
      <c r="V207" s="62">
        <v>5607158.9584999997</v>
      </c>
      <c r="W207" s="62">
        <v>5392771.7521000002</v>
      </c>
      <c r="X207" s="62">
        <f t="shared" si="57"/>
        <v>2696385.8760500001</v>
      </c>
      <c r="Y207" s="62">
        <f t="shared" si="40"/>
        <v>2696385.8760500001</v>
      </c>
      <c r="Z207" s="62">
        <v>138948268.43700001</v>
      </c>
      <c r="AA207" s="67">
        <f t="shared" si="53"/>
        <v>327010871.67544997</v>
      </c>
    </row>
    <row r="208" spans="1:27" ht="24.9" customHeight="1">
      <c r="A208" s="175"/>
      <c r="B208" s="170"/>
      <c r="C208" s="58">
        <v>7</v>
      </c>
      <c r="D208" s="62" t="s">
        <v>534</v>
      </c>
      <c r="E208" s="62">
        <v>87409672.193100005</v>
      </c>
      <c r="F208" s="62">
        <v>0</v>
      </c>
      <c r="G208" s="62">
        <v>87863989.504800007</v>
      </c>
      <c r="H208" s="62">
        <v>5927493.2374999998</v>
      </c>
      <c r="I208" s="62">
        <v>5258209.8509</v>
      </c>
      <c r="J208" s="62">
        <f t="shared" si="49"/>
        <v>2629104.92545</v>
      </c>
      <c r="K208" s="62">
        <f t="shared" si="55"/>
        <v>2629104.92545</v>
      </c>
      <c r="L208" s="76">
        <v>170398371.48230001</v>
      </c>
      <c r="M208" s="67">
        <f t="shared" si="52"/>
        <v>354228631.34315002</v>
      </c>
      <c r="N208" s="66"/>
      <c r="O208" s="170"/>
      <c r="P208" s="68">
        <v>4</v>
      </c>
      <c r="Q208" s="177"/>
      <c r="R208" s="71" t="s">
        <v>535</v>
      </c>
      <c r="S208" s="62">
        <v>66492389.723300003</v>
      </c>
      <c r="T208" s="62">
        <v>0</v>
      </c>
      <c r="U208" s="62">
        <v>66837988.133500002</v>
      </c>
      <c r="V208" s="62">
        <v>4288734.0433</v>
      </c>
      <c r="W208" s="62">
        <v>3999911.3357000002</v>
      </c>
      <c r="X208" s="62">
        <f t="shared" si="57"/>
        <v>1999955.6678500001</v>
      </c>
      <c r="Y208" s="62">
        <f t="shared" ref="Y208:Y271" si="58">W208-X208</f>
        <v>1999955.6678500001</v>
      </c>
      <c r="Z208" s="62">
        <v>101920103.09280001</v>
      </c>
      <c r="AA208" s="67">
        <f t="shared" si="53"/>
        <v>241539170.66074997</v>
      </c>
    </row>
    <row r="209" spans="1:27" ht="24.9" customHeight="1">
      <c r="A209" s="175"/>
      <c r="B209" s="170"/>
      <c r="C209" s="58">
        <v>8</v>
      </c>
      <c r="D209" s="62" t="s">
        <v>536</v>
      </c>
      <c r="E209" s="62">
        <v>82210075.484099999</v>
      </c>
      <c r="F209" s="62">
        <v>0</v>
      </c>
      <c r="G209" s="62">
        <v>82637367.562299997</v>
      </c>
      <c r="H209" s="62">
        <v>5738658.8569999998</v>
      </c>
      <c r="I209" s="62">
        <v>4945423.2914000005</v>
      </c>
      <c r="J209" s="62">
        <f t="shared" si="49"/>
        <v>2472711.6457000002</v>
      </c>
      <c r="K209" s="62">
        <f t="shared" si="55"/>
        <v>2472711.6457000002</v>
      </c>
      <c r="L209" s="76">
        <v>165094929.03259999</v>
      </c>
      <c r="M209" s="67">
        <f t="shared" si="52"/>
        <v>338153742.58169997</v>
      </c>
      <c r="N209" s="66"/>
      <c r="O209" s="170"/>
      <c r="P209" s="68">
        <v>5</v>
      </c>
      <c r="Q209" s="177"/>
      <c r="R209" s="62" t="s">
        <v>537</v>
      </c>
      <c r="S209" s="62">
        <v>69675977.379500002</v>
      </c>
      <c r="T209" s="62">
        <v>0</v>
      </c>
      <c r="U209" s="62">
        <v>70038122.688299999</v>
      </c>
      <c r="V209" s="62">
        <v>4729473.1107999999</v>
      </c>
      <c r="W209" s="62">
        <v>4191423.0021000002</v>
      </c>
      <c r="X209" s="62">
        <f t="shared" si="57"/>
        <v>2095711.5010500001</v>
      </c>
      <c r="Y209" s="62">
        <f t="shared" si="58"/>
        <v>2095711.5010500001</v>
      </c>
      <c r="Z209" s="62">
        <v>114298327.19509999</v>
      </c>
      <c r="AA209" s="67">
        <f t="shared" si="53"/>
        <v>260837611.87474996</v>
      </c>
    </row>
    <row r="210" spans="1:27" ht="24.9" customHeight="1">
      <c r="A210" s="175"/>
      <c r="B210" s="170"/>
      <c r="C210" s="58">
        <v>9</v>
      </c>
      <c r="D210" s="62" t="s">
        <v>538</v>
      </c>
      <c r="E210" s="62">
        <v>77353622.670000002</v>
      </c>
      <c r="F210" s="62">
        <v>0</v>
      </c>
      <c r="G210" s="62">
        <v>77755673.026899993</v>
      </c>
      <c r="H210" s="62">
        <v>5573349.2078</v>
      </c>
      <c r="I210" s="62">
        <v>4653278.8709000004</v>
      </c>
      <c r="J210" s="62">
        <f t="shared" si="49"/>
        <v>2326639.4354500002</v>
      </c>
      <c r="K210" s="62">
        <f t="shared" si="55"/>
        <v>2326639.4354500002</v>
      </c>
      <c r="L210" s="76">
        <v>160452182.25729999</v>
      </c>
      <c r="M210" s="67">
        <f t="shared" si="52"/>
        <v>323461466.59745002</v>
      </c>
      <c r="N210" s="66"/>
      <c r="O210" s="170"/>
      <c r="P210" s="68">
        <v>6</v>
      </c>
      <c r="Q210" s="177"/>
      <c r="R210" s="62" t="s">
        <v>539</v>
      </c>
      <c r="S210" s="62">
        <v>107075592.0478</v>
      </c>
      <c r="T210" s="62">
        <v>0</v>
      </c>
      <c r="U210" s="62">
        <v>107632124.2244</v>
      </c>
      <c r="V210" s="62">
        <v>6716380.5186000001</v>
      </c>
      <c r="W210" s="62">
        <v>6441231.4880999997</v>
      </c>
      <c r="X210" s="62">
        <f t="shared" si="57"/>
        <v>3220615.7440499999</v>
      </c>
      <c r="Y210" s="62">
        <f t="shared" si="58"/>
        <v>3220615.7440499999</v>
      </c>
      <c r="Z210" s="62">
        <v>170100925.56490001</v>
      </c>
      <c r="AA210" s="67">
        <f t="shared" si="53"/>
        <v>394745638.09974998</v>
      </c>
    </row>
    <row r="211" spans="1:27" ht="24.9" customHeight="1">
      <c r="A211" s="175"/>
      <c r="B211" s="170"/>
      <c r="C211" s="58">
        <v>10</v>
      </c>
      <c r="D211" s="62" t="s">
        <v>540</v>
      </c>
      <c r="E211" s="62">
        <v>86498615.1303</v>
      </c>
      <c r="F211" s="62">
        <v>0</v>
      </c>
      <c r="G211" s="62">
        <v>86948197.165199995</v>
      </c>
      <c r="H211" s="62">
        <v>6322455.9033000004</v>
      </c>
      <c r="I211" s="62">
        <v>5203404.3689000001</v>
      </c>
      <c r="J211" s="62">
        <f t="shared" si="49"/>
        <v>2601702.1844500001</v>
      </c>
      <c r="K211" s="62">
        <f t="shared" si="55"/>
        <v>2601702.1844500001</v>
      </c>
      <c r="L211" s="76">
        <v>181490958.34639999</v>
      </c>
      <c r="M211" s="67">
        <f t="shared" si="52"/>
        <v>363861928.72964996</v>
      </c>
      <c r="N211" s="66"/>
      <c r="O211" s="170"/>
      <c r="P211" s="68">
        <v>7</v>
      </c>
      <c r="Q211" s="177"/>
      <c r="R211" s="62" t="s">
        <v>541</v>
      </c>
      <c r="S211" s="62">
        <v>75411366.132799998</v>
      </c>
      <c r="T211" s="62">
        <v>0</v>
      </c>
      <c r="U211" s="62">
        <v>75803321.488299996</v>
      </c>
      <c r="V211" s="62">
        <v>4706495.2577999998</v>
      </c>
      <c r="W211" s="62">
        <v>4536440.6286000004</v>
      </c>
      <c r="X211" s="62">
        <f t="shared" si="57"/>
        <v>2268220.3143000002</v>
      </c>
      <c r="Y211" s="62">
        <f t="shared" si="58"/>
        <v>2268220.3143000002</v>
      </c>
      <c r="Z211" s="62">
        <v>113652990.68089999</v>
      </c>
      <c r="AA211" s="67">
        <f t="shared" si="53"/>
        <v>271842393.87410003</v>
      </c>
    </row>
    <row r="212" spans="1:27" ht="24.9" customHeight="1">
      <c r="A212" s="175"/>
      <c r="B212" s="170"/>
      <c r="C212" s="58">
        <v>11</v>
      </c>
      <c r="D212" s="62" t="s">
        <v>542</v>
      </c>
      <c r="E212" s="62">
        <v>72685496.535699993</v>
      </c>
      <c r="F212" s="62">
        <v>0</v>
      </c>
      <c r="G212" s="62">
        <v>73063284.011199996</v>
      </c>
      <c r="H212" s="62">
        <v>5205918.7255999995</v>
      </c>
      <c r="I212" s="62">
        <v>4372463.4164000005</v>
      </c>
      <c r="J212" s="62">
        <f t="shared" si="49"/>
        <v>2186231.7082000002</v>
      </c>
      <c r="K212" s="62">
        <f t="shared" si="55"/>
        <v>2186231.7082000002</v>
      </c>
      <c r="L212" s="76">
        <v>150132840.97839999</v>
      </c>
      <c r="M212" s="67">
        <f t="shared" si="52"/>
        <v>303273771.95910001</v>
      </c>
      <c r="N212" s="66"/>
      <c r="O212" s="170"/>
      <c r="P212" s="68">
        <v>8</v>
      </c>
      <c r="Q212" s="177"/>
      <c r="R212" s="62" t="s">
        <v>543</v>
      </c>
      <c r="S212" s="62">
        <v>75977296.754500002</v>
      </c>
      <c r="T212" s="62">
        <v>0</v>
      </c>
      <c r="U212" s="62">
        <v>76372193.570199996</v>
      </c>
      <c r="V212" s="62">
        <v>5130576.9506999999</v>
      </c>
      <c r="W212" s="62">
        <v>4570484.7096999995</v>
      </c>
      <c r="X212" s="62">
        <f t="shared" si="57"/>
        <v>2285242.3548499998</v>
      </c>
      <c r="Y212" s="62">
        <f t="shared" si="58"/>
        <v>2285242.3548499998</v>
      </c>
      <c r="Z212" s="62">
        <v>125563389.87360001</v>
      </c>
      <c r="AA212" s="67">
        <f t="shared" si="53"/>
        <v>285328699.50384998</v>
      </c>
    </row>
    <row r="213" spans="1:27" ht="24.9" customHeight="1">
      <c r="A213" s="175"/>
      <c r="B213" s="170"/>
      <c r="C213" s="58">
        <v>12</v>
      </c>
      <c r="D213" s="62" t="s">
        <v>544</v>
      </c>
      <c r="E213" s="62">
        <v>74964097.069700003</v>
      </c>
      <c r="F213" s="62">
        <v>0</v>
      </c>
      <c r="G213" s="62">
        <v>75353727.715800002</v>
      </c>
      <c r="H213" s="62">
        <v>5619699.3833999997</v>
      </c>
      <c r="I213" s="62">
        <v>4509534.7435999997</v>
      </c>
      <c r="J213" s="62">
        <f t="shared" si="49"/>
        <v>2254767.3717999998</v>
      </c>
      <c r="K213" s="62">
        <f t="shared" si="55"/>
        <v>2254767.3717999998</v>
      </c>
      <c r="L213" s="76">
        <v>161753934.02410001</v>
      </c>
      <c r="M213" s="67">
        <f t="shared" si="52"/>
        <v>319946225.56480002</v>
      </c>
      <c r="N213" s="66"/>
      <c r="O213" s="170"/>
      <c r="P213" s="68">
        <v>9</v>
      </c>
      <c r="Q213" s="177"/>
      <c r="R213" s="62" t="s">
        <v>545</v>
      </c>
      <c r="S213" s="62">
        <v>91343262.969899997</v>
      </c>
      <c r="T213" s="62">
        <v>0</v>
      </c>
      <c r="U213" s="62">
        <v>91818025.368900001</v>
      </c>
      <c r="V213" s="62">
        <v>5643728.0815000003</v>
      </c>
      <c r="W213" s="62">
        <v>5494838.6502</v>
      </c>
      <c r="X213" s="62">
        <f t="shared" si="57"/>
        <v>2747419.3251</v>
      </c>
      <c r="Y213" s="62">
        <f t="shared" si="58"/>
        <v>2747419.3251</v>
      </c>
      <c r="Z213" s="62">
        <v>139975317.8484</v>
      </c>
      <c r="AA213" s="67">
        <f t="shared" si="53"/>
        <v>331527753.59380001</v>
      </c>
    </row>
    <row r="214" spans="1:27" ht="24.9" customHeight="1">
      <c r="A214" s="175"/>
      <c r="B214" s="170"/>
      <c r="C214" s="58">
        <v>13</v>
      </c>
      <c r="D214" s="62" t="s">
        <v>546</v>
      </c>
      <c r="E214" s="62">
        <v>68665495.115799993</v>
      </c>
      <c r="F214" s="62">
        <v>0</v>
      </c>
      <c r="G214" s="62">
        <v>69022388.378999993</v>
      </c>
      <c r="H214" s="62">
        <v>5446706.5426000003</v>
      </c>
      <c r="I214" s="62">
        <v>4130636.5049000001</v>
      </c>
      <c r="J214" s="62">
        <f t="shared" si="49"/>
        <v>2065318.25245</v>
      </c>
      <c r="K214" s="62">
        <f t="shared" si="55"/>
        <v>2065318.25245</v>
      </c>
      <c r="L214" s="76">
        <v>156895403.63870001</v>
      </c>
      <c r="M214" s="67">
        <f t="shared" si="52"/>
        <v>302095311.92855</v>
      </c>
      <c r="N214" s="66"/>
      <c r="O214" s="170"/>
      <c r="P214" s="68">
        <v>10</v>
      </c>
      <c r="Q214" s="177"/>
      <c r="R214" s="62" t="s">
        <v>547</v>
      </c>
      <c r="S214" s="62">
        <v>99118649.607700005</v>
      </c>
      <c r="T214" s="62">
        <v>0</v>
      </c>
      <c r="U214" s="62">
        <v>99633825.071700007</v>
      </c>
      <c r="V214" s="62">
        <v>6155193.7514000004</v>
      </c>
      <c r="W214" s="62">
        <v>5962574.2402999997</v>
      </c>
      <c r="X214" s="62">
        <f t="shared" si="57"/>
        <v>2981287.1201499999</v>
      </c>
      <c r="Y214" s="62">
        <f t="shared" si="58"/>
        <v>2981287.1201499999</v>
      </c>
      <c r="Z214" s="62">
        <v>154339909.3953</v>
      </c>
      <c r="AA214" s="67">
        <f t="shared" si="53"/>
        <v>362228864.94625002</v>
      </c>
    </row>
    <row r="215" spans="1:27" ht="24.9" customHeight="1">
      <c r="A215" s="175"/>
      <c r="B215" s="170"/>
      <c r="C215" s="58">
        <v>14</v>
      </c>
      <c r="D215" s="62" t="s">
        <v>548</v>
      </c>
      <c r="E215" s="62">
        <v>67248586.064099997</v>
      </c>
      <c r="F215" s="62">
        <v>0</v>
      </c>
      <c r="G215" s="62">
        <v>67598114.852699995</v>
      </c>
      <c r="H215" s="62">
        <v>5314801.2945999997</v>
      </c>
      <c r="I215" s="62">
        <v>4045401.0274999999</v>
      </c>
      <c r="J215" s="62">
        <f t="shared" si="49"/>
        <v>2022700.5137499999</v>
      </c>
      <c r="K215" s="62">
        <f t="shared" si="55"/>
        <v>2022700.5137499999</v>
      </c>
      <c r="L215" s="76">
        <v>153190824.57769999</v>
      </c>
      <c r="M215" s="67">
        <f t="shared" si="52"/>
        <v>295375027.30285001</v>
      </c>
      <c r="N215" s="66"/>
      <c r="O215" s="170"/>
      <c r="P215" s="68">
        <v>11</v>
      </c>
      <c r="Q215" s="177"/>
      <c r="R215" s="62" t="s">
        <v>549</v>
      </c>
      <c r="S215" s="62">
        <v>75840563.078600004</v>
      </c>
      <c r="T215" s="62">
        <v>0</v>
      </c>
      <c r="U215" s="62">
        <v>76234749.212300003</v>
      </c>
      <c r="V215" s="62">
        <v>4939178.5180000002</v>
      </c>
      <c r="W215" s="62">
        <v>4562259.3688000003</v>
      </c>
      <c r="X215" s="62">
        <f t="shared" si="57"/>
        <v>2281129.6844000001</v>
      </c>
      <c r="Y215" s="62">
        <f t="shared" si="58"/>
        <v>2281129.6844000001</v>
      </c>
      <c r="Z215" s="62">
        <v>120187935.6241</v>
      </c>
      <c r="AA215" s="67">
        <f t="shared" si="53"/>
        <v>279483556.11739999</v>
      </c>
    </row>
    <row r="216" spans="1:27" ht="24.9" customHeight="1">
      <c r="A216" s="175"/>
      <c r="B216" s="170"/>
      <c r="C216" s="58">
        <v>15</v>
      </c>
      <c r="D216" s="62" t="s">
        <v>550</v>
      </c>
      <c r="E216" s="62">
        <v>72972472.3961</v>
      </c>
      <c r="F216" s="62">
        <v>0</v>
      </c>
      <c r="G216" s="62">
        <v>73351751.446799994</v>
      </c>
      <c r="H216" s="62">
        <v>5622191.7138999999</v>
      </c>
      <c r="I216" s="62">
        <v>4389726.7153000003</v>
      </c>
      <c r="J216" s="62">
        <f t="shared" si="49"/>
        <v>2194863.3576500001</v>
      </c>
      <c r="K216" s="62">
        <f t="shared" si="55"/>
        <v>2194863.3576500001</v>
      </c>
      <c r="L216" s="76">
        <v>161823931.5079</v>
      </c>
      <c r="M216" s="67">
        <f t="shared" si="52"/>
        <v>315965210.42234999</v>
      </c>
      <c r="N216" s="66"/>
      <c r="O216" s="170"/>
      <c r="P216" s="68">
        <v>12</v>
      </c>
      <c r="Q216" s="177"/>
      <c r="R216" s="62" t="s">
        <v>551</v>
      </c>
      <c r="S216" s="62">
        <v>78499954.009000003</v>
      </c>
      <c r="T216" s="62">
        <v>0</v>
      </c>
      <c r="U216" s="62">
        <v>78907962.495700002</v>
      </c>
      <c r="V216" s="62">
        <v>5099584.1930999998</v>
      </c>
      <c r="W216" s="62">
        <v>4722237.4951999998</v>
      </c>
      <c r="X216" s="62">
        <f t="shared" si="57"/>
        <v>2361118.7475999999</v>
      </c>
      <c r="Y216" s="62">
        <f t="shared" si="58"/>
        <v>2361118.7475999999</v>
      </c>
      <c r="Z216" s="62">
        <v>124692953.53749999</v>
      </c>
      <c r="AA216" s="67">
        <f t="shared" si="53"/>
        <v>289561572.98290002</v>
      </c>
    </row>
    <row r="217" spans="1:27" ht="24.9" customHeight="1">
      <c r="A217" s="175"/>
      <c r="B217" s="170"/>
      <c r="C217" s="58">
        <v>16</v>
      </c>
      <c r="D217" s="62" t="s">
        <v>552</v>
      </c>
      <c r="E217" s="62">
        <v>60263775.780900002</v>
      </c>
      <c r="F217" s="62">
        <v>0</v>
      </c>
      <c r="G217" s="62">
        <v>60577000.575300001</v>
      </c>
      <c r="H217" s="62">
        <v>4887976.2450000001</v>
      </c>
      <c r="I217" s="62">
        <v>3625223.2906999998</v>
      </c>
      <c r="J217" s="62">
        <f t="shared" si="49"/>
        <v>1812611.6453499999</v>
      </c>
      <c r="K217" s="62">
        <f t="shared" si="55"/>
        <v>1812611.6453499999</v>
      </c>
      <c r="L217" s="76">
        <v>141203377.7949</v>
      </c>
      <c r="M217" s="67">
        <f t="shared" si="52"/>
        <v>268744742.04145002</v>
      </c>
      <c r="N217" s="66"/>
      <c r="O217" s="170"/>
      <c r="P217" s="68">
        <v>13</v>
      </c>
      <c r="Q217" s="177"/>
      <c r="R217" s="62" t="s">
        <v>553</v>
      </c>
      <c r="S217" s="62">
        <v>72951293.983199999</v>
      </c>
      <c r="T217" s="62">
        <v>0</v>
      </c>
      <c r="U217" s="62">
        <v>73330462.957800001</v>
      </c>
      <c r="V217" s="62">
        <v>4851211.8019000003</v>
      </c>
      <c r="W217" s="62">
        <v>4388452.7082000002</v>
      </c>
      <c r="X217" s="62">
        <f t="shared" si="57"/>
        <v>2194226.3541000001</v>
      </c>
      <c r="Y217" s="62">
        <f t="shared" si="58"/>
        <v>2194226.3541000001</v>
      </c>
      <c r="Z217" s="62">
        <v>117717376.9517</v>
      </c>
      <c r="AA217" s="67">
        <f t="shared" si="53"/>
        <v>271044572.04869998</v>
      </c>
    </row>
    <row r="218" spans="1:27" ht="24.9" customHeight="1">
      <c r="A218" s="175"/>
      <c r="B218" s="170"/>
      <c r="C218" s="58">
        <v>17</v>
      </c>
      <c r="D218" s="62" t="s">
        <v>554</v>
      </c>
      <c r="E218" s="62">
        <v>75906884.4498</v>
      </c>
      <c r="F218" s="62">
        <v>0</v>
      </c>
      <c r="G218" s="62">
        <v>76301415.293099999</v>
      </c>
      <c r="H218" s="62">
        <v>5821981.5904000001</v>
      </c>
      <c r="I218" s="62">
        <v>4566248.9923</v>
      </c>
      <c r="J218" s="62">
        <f t="shared" si="49"/>
        <v>2283124.49615</v>
      </c>
      <c r="K218" s="62">
        <f t="shared" si="55"/>
        <v>2283124.49615</v>
      </c>
      <c r="L218" s="76">
        <v>167435060.73879999</v>
      </c>
      <c r="M218" s="67">
        <f t="shared" si="52"/>
        <v>327748466.56825</v>
      </c>
      <c r="N218" s="66"/>
      <c r="O218" s="170"/>
      <c r="P218" s="68">
        <v>14</v>
      </c>
      <c r="Q218" s="177"/>
      <c r="R218" s="62" t="s">
        <v>555</v>
      </c>
      <c r="S218" s="62">
        <v>91235548.044599995</v>
      </c>
      <c r="T218" s="62">
        <v>0</v>
      </c>
      <c r="U218" s="62">
        <v>91709750.588400006</v>
      </c>
      <c r="V218" s="62">
        <v>5614913.8717999998</v>
      </c>
      <c r="W218" s="62">
        <v>5488358.9589999998</v>
      </c>
      <c r="X218" s="62">
        <f t="shared" si="57"/>
        <v>2744179.4794999999</v>
      </c>
      <c r="Y218" s="62">
        <f t="shared" si="58"/>
        <v>2744179.4794999999</v>
      </c>
      <c r="Z218" s="62">
        <v>139166066.36320001</v>
      </c>
      <c r="AA218" s="67">
        <f t="shared" si="53"/>
        <v>330470458.34750003</v>
      </c>
    </row>
    <row r="219" spans="1:27" ht="24.9" customHeight="1">
      <c r="A219" s="175"/>
      <c r="B219" s="170"/>
      <c r="C219" s="58">
        <v>18</v>
      </c>
      <c r="D219" s="62" t="s">
        <v>556</v>
      </c>
      <c r="E219" s="62">
        <v>79808227.613499999</v>
      </c>
      <c r="F219" s="62">
        <v>0</v>
      </c>
      <c r="G219" s="62">
        <v>80223035.935200006</v>
      </c>
      <c r="H219" s="62">
        <v>5566230.8250000002</v>
      </c>
      <c r="I219" s="62">
        <v>4800937.9064999996</v>
      </c>
      <c r="J219" s="62">
        <f t="shared" si="49"/>
        <v>2400468.9532499998</v>
      </c>
      <c r="K219" s="62">
        <f t="shared" si="55"/>
        <v>2400468.9532499998</v>
      </c>
      <c r="L219" s="76">
        <v>160252261.3863</v>
      </c>
      <c r="M219" s="67">
        <f t="shared" si="52"/>
        <v>328250224.71324998</v>
      </c>
      <c r="N219" s="66"/>
      <c r="O219" s="170"/>
      <c r="P219" s="68">
        <v>15</v>
      </c>
      <c r="Q219" s="177"/>
      <c r="R219" s="62" t="s">
        <v>557</v>
      </c>
      <c r="S219" s="62">
        <v>60550158.109300002</v>
      </c>
      <c r="T219" s="62">
        <v>0</v>
      </c>
      <c r="U219" s="62">
        <v>60864871.394100003</v>
      </c>
      <c r="V219" s="62">
        <v>4219988.7539999997</v>
      </c>
      <c r="W219" s="62">
        <v>3642450.8851000001</v>
      </c>
      <c r="X219" s="62">
        <f t="shared" si="57"/>
        <v>1821225.44255</v>
      </c>
      <c r="Y219" s="62">
        <f t="shared" si="58"/>
        <v>1821225.44255</v>
      </c>
      <c r="Z219" s="62">
        <v>99989381.129899994</v>
      </c>
      <c r="AA219" s="67">
        <f t="shared" si="53"/>
        <v>227445624.82984999</v>
      </c>
    </row>
    <row r="220" spans="1:27" ht="24.9" customHeight="1">
      <c r="A220" s="175"/>
      <c r="B220" s="170"/>
      <c r="C220" s="58">
        <v>19</v>
      </c>
      <c r="D220" s="62" t="s">
        <v>558</v>
      </c>
      <c r="E220" s="62">
        <v>104227222.33409999</v>
      </c>
      <c r="F220" s="62">
        <v>0</v>
      </c>
      <c r="G220" s="62">
        <v>104768949.9286</v>
      </c>
      <c r="H220" s="62">
        <v>7159054.1583000002</v>
      </c>
      <c r="I220" s="62">
        <v>6269885.1678999998</v>
      </c>
      <c r="J220" s="62">
        <f t="shared" si="49"/>
        <v>3134942.5839499999</v>
      </c>
      <c r="K220" s="62">
        <f t="shared" si="55"/>
        <v>3134942.5839499999</v>
      </c>
      <c r="L220" s="76">
        <v>204986948.26390001</v>
      </c>
      <c r="M220" s="67">
        <f t="shared" si="52"/>
        <v>424277117.26885003</v>
      </c>
      <c r="N220" s="66"/>
      <c r="O220" s="170"/>
      <c r="P220" s="68">
        <v>16</v>
      </c>
      <c r="Q220" s="177"/>
      <c r="R220" s="62" t="s">
        <v>559</v>
      </c>
      <c r="S220" s="62">
        <v>100072930.31569999</v>
      </c>
      <c r="T220" s="62">
        <v>0</v>
      </c>
      <c r="U220" s="62">
        <v>100593065.7142</v>
      </c>
      <c r="V220" s="62">
        <v>6092948.2449000003</v>
      </c>
      <c r="W220" s="62">
        <v>6019979.8809000002</v>
      </c>
      <c r="X220" s="62">
        <f t="shared" si="57"/>
        <v>3009989.9404500001</v>
      </c>
      <c r="Y220" s="62">
        <f t="shared" si="58"/>
        <v>3009989.9404500001</v>
      </c>
      <c r="Z220" s="62">
        <v>152591734.8272</v>
      </c>
      <c r="AA220" s="67">
        <f t="shared" si="53"/>
        <v>362360669.04245001</v>
      </c>
    </row>
    <row r="221" spans="1:27" ht="24.9" customHeight="1">
      <c r="A221" s="175"/>
      <c r="B221" s="170"/>
      <c r="C221" s="58">
        <v>20</v>
      </c>
      <c r="D221" s="62" t="s">
        <v>560</v>
      </c>
      <c r="E221" s="62">
        <v>82622529.7016</v>
      </c>
      <c r="F221" s="62">
        <v>0</v>
      </c>
      <c r="G221" s="62">
        <v>83051965.536699995</v>
      </c>
      <c r="H221" s="62">
        <v>6195723.5859000003</v>
      </c>
      <c r="I221" s="62">
        <v>4970234.8570999997</v>
      </c>
      <c r="J221" s="62">
        <f t="shared" si="49"/>
        <v>2485117.4285499998</v>
      </c>
      <c r="K221" s="62">
        <f t="shared" si="55"/>
        <v>2485117.4285499998</v>
      </c>
      <c r="L221" s="76">
        <v>177931661.83270001</v>
      </c>
      <c r="M221" s="67">
        <f t="shared" si="52"/>
        <v>352286998.08545005</v>
      </c>
      <c r="N221" s="66"/>
      <c r="O221" s="170"/>
      <c r="P221" s="68">
        <v>17</v>
      </c>
      <c r="Q221" s="177"/>
      <c r="R221" s="62" t="s">
        <v>561</v>
      </c>
      <c r="S221" s="62">
        <v>80631632.804199994</v>
      </c>
      <c r="T221" s="62">
        <v>0</v>
      </c>
      <c r="U221" s="62">
        <v>81050720.8266</v>
      </c>
      <c r="V221" s="62">
        <v>4848836.0192</v>
      </c>
      <c r="W221" s="62">
        <v>4850470.6089000003</v>
      </c>
      <c r="X221" s="62">
        <f t="shared" si="57"/>
        <v>2425235.3044500002</v>
      </c>
      <c r="Y221" s="62">
        <f t="shared" si="58"/>
        <v>2425235.3044500002</v>
      </c>
      <c r="Z221" s="62">
        <v>117650652.7316</v>
      </c>
      <c r="AA221" s="67">
        <f t="shared" si="53"/>
        <v>286607077.68605</v>
      </c>
    </row>
    <row r="222" spans="1:27" ht="24.9" customHeight="1">
      <c r="A222" s="175"/>
      <c r="B222" s="170"/>
      <c r="C222" s="58">
        <v>21</v>
      </c>
      <c r="D222" s="62" t="s">
        <v>562</v>
      </c>
      <c r="E222" s="62">
        <v>65527003.288500004</v>
      </c>
      <c r="F222" s="62">
        <v>0</v>
      </c>
      <c r="G222" s="62">
        <v>65867584.041599996</v>
      </c>
      <c r="H222" s="62">
        <v>5360290.8092</v>
      </c>
      <c r="I222" s="62">
        <v>3941837.6198999998</v>
      </c>
      <c r="J222" s="62">
        <f t="shared" si="49"/>
        <v>1970918.8099499999</v>
      </c>
      <c r="K222" s="62">
        <f t="shared" si="55"/>
        <v>1970918.8099499999</v>
      </c>
      <c r="L222" s="76">
        <v>154468404.55149999</v>
      </c>
      <c r="M222" s="67">
        <f t="shared" si="52"/>
        <v>293194201.50074995</v>
      </c>
      <c r="N222" s="66"/>
      <c r="O222" s="171"/>
      <c r="P222" s="68">
        <v>18</v>
      </c>
      <c r="Q222" s="178"/>
      <c r="R222" s="62" t="s">
        <v>563</v>
      </c>
      <c r="S222" s="62">
        <v>94602268.127800003</v>
      </c>
      <c r="T222" s="62">
        <v>0</v>
      </c>
      <c r="U222" s="62">
        <v>95093969.412799999</v>
      </c>
      <c r="V222" s="62">
        <v>5512127.6508999998</v>
      </c>
      <c r="W222" s="62">
        <v>5690887.1261999998</v>
      </c>
      <c r="X222" s="62">
        <f t="shared" si="57"/>
        <v>2845443.5630999999</v>
      </c>
      <c r="Y222" s="62">
        <f t="shared" si="58"/>
        <v>2845443.5630999999</v>
      </c>
      <c r="Z222" s="62">
        <v>136279299.63080001</v>
      </c>
      <c r="AA222" s="67">
        <f t="shared" si="53"/>
        <v>334333108.38540006</v>
      </c>
    </row>
    <row r="223" spans="1:27" ht="24.9" customHeight="1">
      <c r="A223" s="175"/>
      <c r="B223" s="170"/>
      <c r="C223" s="58">
        <v>22</v>
      </c>
      <c r="D223" s="62" t="s">
        <v>564</v>
      </c>
      <c r="E223" s="62">
        <v>76993356.355199993</v>
      </c>
      <c r="F223" s="62">
        <v>0</v>
      </c>
      <c r="G223" s="62">
        <v>77393534.204999998</v>
      </c>
      <c r="H223" s="62">
        <v>5997556.4138000002</v>
      </c>
      <c r="I223" s="62">
        <v>4631606.7169000003</v>
      </c>
      <c r="J223" s="62">
        <f t="shared" si="49"/>
        <v>2315803.3584500002</v>
      </c>
      <c r="K223" s="62">
        <f t="shared" si="55"/>
        <v>2315803.3584500002</v>
      </c>
      <c r="L223" s="76">
        <v>172366106.50310001</v>
      </c>
      <c r="M223" s="67">
        <f t="shared" si="52"/>
        <v>335066356.83554995</v>
      </c>
      <c r="N223" s="66"/>
      <c r="O223" s="58"/>
      <c r="P223" s="182" t="s">
        <v>565</v>
      </c>
      <c r="Q223" s="183"/>
      <c r="R223" s="63"/>
      <c r="S223" s="63">
        <f t="shared" ref="S223:W223" si="59">SUM(S205:S222)</f>
        <v>1500419546.3354998</v>
      </c>
      <c r="T223" s="63">
        <f t="shared" si="59"/>
        <v>0</v>
      </c>
      <c r="U223" s="63">
        <f t="shared" si="59"/>
        <v>1508218072.0318999</v>
      </c>
      <c r="V223" s="63">
        <f t="shared" si="59"/>
        <v>94745335.439200014</v>
      </c>
      <c r="W223" s="63">
        <f t="shared" si="59"/>
        <v>90259128.550900012</v>
      </c>
      <c r="X223" s="63">
        <f t="shared" ref="X223" si="60">SUM(X205:X222)</f>
        <v>45129564.275450006</v>
      </c>
      <c r="Y223" s="63">
        <f t="shared" si="58"/>
        <v>45129564.275450006</v>
      </c>
      <c r="Z223" s="63">
        <f>SUM(Z205:Z222)</f>
        <v>2327403563.8540993</v>
      </c>
      <c r="AA223" s="63">
        <f>SUM(AA205:AA222)</f>
        <v>5475916081.9361496</v>
      </c>
    </row>
    <row r="224" spans="1:27" ht="24.9" customHeight="1">
      <c r="A224" s="175"/>
      <c r="B224" s="170"/>
      <c r="C224" s="58">
        <v>23</v>
      </c>
      <c r="D224" s="62" t="s">
        <v>566</v>
      </c>
      <c r="E224" s="62">
        <v>95680603.411599994</v>
      </c>
      <c r="F224" s="62">
        <v>1E-4</v>
      </c>
      <c r="G224" s="62">
        <v>96177909.412599996</v>
      </c>
      <c r="H224" s="62">
        <v>7001167.7094000001</v>
      </c>
      <c r="I224" s="62">
        <v>5755755.3848000001</v>
      </c>
      <c r="J224" s="62">
        <f t="shared" si="49"/>
        <v>2877877.6924000001</v>
      </c>
      <c r="K224" s="62">
        <f t="shared" si="55"/>
        <v>2877877.6924000001</v>
      </c>
      <c r="L224" s="76">
        <v>200552683.20280001</v>
      </c>
      <c r="M224" s="67">
        <f t="shared" si="52"/>
        <v>402290241.4289</v>
      </c>
      <c r="N224" s="66"/>
      <c r="O224" s="169">
        <v>29</v>
      </c>
      <c r="P224" s="68">
        <v>1</v>
      </c>
      <c r="Q224" s="169" t="s">
        <v>114</v>
      </c>
      <c r="R224" s="62" t="s">
        <v>567</v>
      </c>
      <c r="S224" s="62">
        <v>59121992.417199999</v>
      </c>
      <c r="T224" s="62">
        <v>0</v>
      </c>
      <c r="U224" s="62">
        <v>59429282.720200002</v>
      </c>
      <c r="V224" s="62">
        <v>3892209.0800999999</v>
      </c>
      <c r="W224" s="62">
        <v>3556538.2541</v>
      </c>
      <c r="X224" s="62">
        <v>0</v>
      </c>
      <c r="Y224" s="62">
        <f t="shared" si="58"/>
        <v>3556538.2541</v>
      </c>
      <c r="Z224" s="62">
        <v>98270241.881899998</v>
      </c>
      <c r="AA224" s="67">
        <f t="shared" si="53"/>
        <v>224270264.35350001</v>
      </c>
    </row>
    <row r="225" spans="1:27" ht="24.9" customHeight="1">
      <c r="A225" s="175"/>
      <c r="B225" s="170"/>
      <c r="C225" s="58">
        <v>24</v>
      </c>
      <c r="D225" s="62" t="s">
        <v>568</v>
      </c>
      <c r="E225" s="62">
        <v>78739529.671100006</v>
      </c>
      <c r="F225" s="62">
        <v>0</v>
      </c>
      <c r="G225" s="62">
        <v>79148783.367500007</v>
      </c>
      <c r="H225" s="62">
        <v>5511892.6404999997</v>
      </c>
      <c r="I225" s="62">
        <v>4736649.3910999997</v>
      </c>
      <c r="J225" s="62">
        <f t="shared" si="49"/>
        <v>2368324.6955499998</v>
      </c>
      <c r="K225" s="62">
        <f t="shared" si="55"/>
        <v>2368324.6955499998</v>
      </c>
      <c r="L225" s="76">
        <v>158726165.16600001</v>
      </c>
      <c r="M225" s="67">
        <f t="shared" si="52"/>
        <v>324494695.54065001</v>
      </c>
      <c r="N225" s="66"/>
      <c r="O225" s="170"/>
      <c r="P225" s="68">
        <v>2</v>
      </c>
      <c r="Q225" s="170"/>
      <c r="R225" s="62" t="s">
        <v>569</v>
      </c>
      <c r="S225" s="62">
        <v>59287837.788000003</v>
      </c>
      <c r="T225" s="62">
        <v>0</v>
      </c>
      <c r="U225" s="62">
        <v>59595990.082900003</v>
      </c>
      <c r="V225" s="62">
        <v>3824485.8256000001</v>
      </c>
      <c r="W225" s="62">
        <v>3566514.8361</v>
      </c>
      <c r="X225" s="62">
        <v>0</v>
      </c>
      <c r="Y225" s="62">
        <f t="shared" si="58"/>
        <v>3566514.8361</v>
      </c>
      <c r="Z225" s="62">
        <v>96368223.923199996</v>
      </c>
      <c r="AA225" s="67">
        <f t="shared" si="53"/>
        <v>222643052.4558</v>
      </c>
    </row>
    <row r="226" spans="1:27" ht="24.9" customHeight="1">
      <c r="A226" s="175"/>
      <c r="B226" s="171"/>
      <c r="C226" s="58">
        <v>25</v>
      </c>
      <c r="D226" s="62" t="s">
        <v>570</v>
      </c>
      <c r="E226" s="62">
        <v>75616919.401700005</v>
      </c>
      <c r="F226" s="62">
        <v>0</v>
      </c>
      <c r="G226" s="62">
        <v>76009943.133300006</v>
      </c>
      <c r="H226" s="62">
        <v>5327038.8167000003</v>
      </c>
      <c r="I226" s="62">
        <v>4548805.8761</v>
      </c>
      <c r="J226" s="62">
        <f t="shared" si="49"/>
        <v>2274402.93805</v>
      </c>
      <c r="K226" s="62">
        <f t="shared" si="55"/>
        <v>2274402.93805</v>
      </c>
      <c r="L226" s="76">
        <v>153534517.2588</v>
      </c>
      <c r="M226" s="67">
        <f t="shared" si="52"/>
        <v>312762821.54855001</v>
      </c>
      <c r="N226" s="66"/>
      <c r="O226" s="170"/>
      <c r="P226" s="68">
        <v>3</v>
      </c>
      <c r="Q226" s="170"/>
      <c r="R226" s="62" t="s">
        <v>571</v>
      </c>
      <c r="S226" s="62">
        <v>73862687.0704</v>
      </c>
      <c r="T226" s="62">
        <v>0</v>
      </c>
      <c r="U226" s="62">
        <v>74246593.068299994</v>
      </c>
      <c r="V226" s="62">
        <v>4557383.4074999997</v>
      </c>
      <c r="W226" s="62">
        <v>4443278.4040999999</v>
      </c>
      <c r="X226" s="62">
        <v>0</v>
      </c>
      <c r="Y226" s="62">
        <f t="shared" si="58"/>
        <v>4443278.4040999999</v>
      </c>
      <c r="Z226" s="62">
        <v>116951764.5782</v>
      </c>
      <c r="AA226" s="67">
        <f t="shared" si="53"/>
        <v>274061706.52850002</v>
      </c>
    </row>
    <row r="227" spans="1:27" ht="24.9" customHeight="1">
      <c r="A227" s="58"/>
      <c r="B227" s="184" t="s">
        <v>572</v>
      </c>
      <c r="C227" s="182"/>
      <c r="D227" s="63"/>
      <c r="E227" s="63">
        <f>SUM(E202:E226)</f>
        <v>1936418195.2398002</v>
      </c>
      <c r="F227" s="63">
        <f t="shared" ref="F227:M227" si="61">SUM(F202:F226)</f>
        <v>1E-4</v>
      </c>
      <c r="G227" s="63">
        <f t="shared" si="61"/>
        <v>1946482851.5497003</v>
      </c>
      <c r="H227" s="63">
        <f t="shared" si="61"/>
        <v>143767173.79300001</v>
      </c>
      <c r="I227" s="63">
        <f t="shared" si="61"/>
        <v>116487031.40380001</v>
      </c>
      <c r="J227" s="63">
        <f t="shared" si="61"/>
        <v>58243515.701900005</v>
      </c>
      <c r="K227" s="63">
        <f t="shared" si="61"/>
        <v>58243515.701900005</v>
      </c>
      <c r="L227" s="63">
        <f t="shared" si="61"/>
        <v>4135818497.770999</v>
      </c>
      <c r="M227" s="63">
        <f t="shared" si="61"/>
        <v>8220730234.0555</v>
      </c>
      <c r="N227" s="66"/>
      <c r="O227" s="170"/>
      <c r="P227" s="68">
        <v>4</v>
      </c>
      <c r="Q227" s="170"/>
      <c r="R227" s="62" t="s">
        <v>573</v>
      </c>
      <c r="S227" s="62">
        <v>65292982.7667</v>
      </c>
      <c r="T227" s="62">
        <v>0</v>
      </c>
      <c r="U227" s="62">
        <v>65632347.183200002</v>
      </c>
      <c r="V227" s="62">
        <v>3889062.2886999999</v>
      </c>
      <c r="W227" s="62">
        <v>3927759.8985000001</v>
      </c>
      <c r="X227" s="62">
        <v>0</v>
      </c>
      <c r="Y227" s="62">
        <f t="shared" si="58"/>
        <v>3927759.8985000001</v>
      </c>
      <c r="Z227" s="62">
        <v>98181863.763899997</v>
      </c>
      <c r="AA227" s="67">
        <f t="shared" si="53"/>
        <v>236924015.90100002</v>
      </c>
    </row>
    <row r="228" spans="1:27" ht="24.9" customHeight="1">
      <c r="A228" s="175"/>
      <c r="B228" s="169" t="s">
        <v>574</v>
      </c>
      <c r="C228" s="58">
        <v>1</v>
      </c>
      <c r="D228" s="62" t="s">
        <v>575</v>
      </c>
      <c r="E228" s="62">
        <v>85868076.185200006</v>
      </c>
      <c r="F228" s="62">
        <f>-884441.1847</f>
        <v>-884441.18469999998</v>
      </c>
      <c r="G228" s="62">
        <v>86314380.953999996</v>
      </c>
      <c r="H228" s="62">
        <v>4470971.1908</v>
      </c>
      <c r="I228" s="62">
        <v>5165473.7142000003</v>
      </c>
      <c r="J228" s="62">
        <v>0</v>
      </c>
      <c r="K228" s="62">
        <f t="shared" ref="K228:K259" si="62">I228-J228</f>
        <v>5165473.7142000003</v>
      </c>
      <c r="L228" s="76">
        <v>126662039.5601</v>
      </c>
      <c r="M228" s="67">
        <f t="shared" si="52"/>
        <v>307596500.41960001</v>
      </c>
      <c r="N228" s="66"/>
      <c r="O228" s="170"/>
      <c r="P228" s="68">
        <v>5</v>
      </c>
      <c r="Q228" s="170"/>
      <c r="R228" s="62" t="s">
        <v>576</v>
      </c>
      <c r="S228" s="62">
        <v>61787648.307499997</v>
      </c>
      <c r="T228" s="62">
        <v>0</v>
      </c>
      <c r="U228" s="62">
        <v>62108793.525899999</v>
      </c>
      <c r="V228" s="62">
        <v>3843599.6697999998</v>
      </c>
      <c r="W228" s="62">
        <v>3716893.2549999999</v>
      </c>
      <c r="X228" s="62">
        <v>0</v>
      </c>
      <c r="Y228" s="62">
        <f t="shared" si="58"/>
        <v>3716893.2549999999</v>
      </c>
      <c r="Z228" s="62">
        <v>96905039.158600003</v>
      </c>
      <c r="AA228" s="67">
        <f t="shared" si="53"/>
        <v>228361973.91679999</v>
      </c>
    </row>
    <row r="229" spans="1:27" ht="24.9" customHeight="1">
      <c r="A229" s="175"/>
      <c r="B229" s="170"/>
      <c r="C229" s="58">
        <v>2</v>
      </c>
      <c r="D229" s="62" t="s">
        <v>577</v>
      </c>
      <c r="E229" s="62">
        <v>80629988.613000005</v>
      </c>
      <c r="F229" s="62">
        <f>-830488.8827</f>
        <v>-830488.88269999996</v>
      </c>
      <c r="G229" s="62">
        <v>81049068.089499995</v>
      </c>
      <c r="H229" s="62">
        <v>4514793.1749</v>
      </c>
      <c r="I229" s="62">
        <v>4850371.7011000002</v>
      </c>
      <c r="J229" s="62">
        <v>0</v>
      </c>
      <c r="K229" s="62">
        <f t="shared" si="62"/>
        <v>4850371.7011000002</v>
      </c>
      <c r="L229" s="76">
        <v>127892786.6851</v>
      </c>
      <c r="M229" s="67">
        <f t="shared" si="52"/>
        <v>298106519.38090003</v>
      </c>
      <c r="N229" s="66"/>
      <c r="O229" s="170"/>
      <c r="P229" s="68">
        <v>6</v>
      </c>
      <c r="Q229" s="170"/>
      <c r="R229" s="62" t="s">
        <v>578</v>
      </c>
      <c r="S229" s="62">
        <v>70373096.590700001</v>
      </c>
      <c r="T229" s="62">
        <v>0</v>
      </c>
      <c r="U229" s="62">
        <v>70738865.220799997</v>
      </c>
      <c r="V229" s="62">
        <v>4458461.1953999996</v>
      </c>
      <c r="W229" s="62">
        <v>4233358.8542999998</v>
      </c>
      <c r="X229" s="62">
        <v>0</v>
      </c>
      <c r="Y229" s="62">
        <f t="shared" si="58"/>
        <v>4233358.8542999998</v>
      </c>
      <c r="Z229" s="62">
        <v>114173519.12459999</v>
      </c>
      <c r="AA229" s="67">
        <f t="shared" si="53"/>
        <v>263977300.9858</v>
      </c>
    </row>
    <row r="230" spans="1:27" ht="24.9" customHeight="1">
      <c r="A230" s="175"/>
      <c r="B230" s="170"/>
      <c r="C230" s="58">
        <v>3</v>
      </c>
      <c r="D230" s="62" t="s">
        <v>579</v>
      </c>
      <c r="E230" s="62">
        <v>81324101.010800004</v>
      </c>
      <c r="F230" s="62">
        <f>-837638.2404</f>
        <v>-837638.24040000001</v>
      </c>
      <c r="G230" s="62">
        <v>81746788.180500001</v>
      </c>
      <c r="H230" s="62">
        <v>4518926.1403000001</v>
      </c>
      <c r="I230" s="62">
        <v>4892126.6756999996</v>
      </c>
      <c r="J230" s="62">
        <v>0</v>
      </c>
      <c r="K230" s="62">
        <f t="shared" si="62"/>
        <v>4892126.6756999996</v>
      </c>
      <c r="L230" s="76">
        <v>128008861.64920001</v>
      </c>
      <c r="M230" s="67">
        <f t="shared" si="52"/>
        <v>299653165.41610003</v>
      </c>
      <c r="N230" s="66"/>
      <c r="O230" s="170"/>
      <c r="P230" s="68">
        <v>7</v>
      </c>
      <c r="Q230" s="170"/>
      <c r="R230" s="62" t="s">
        <v>580</v>
      </c>
      <c r="S230" s="62">
        <v>58983110.731799997</v>
      </c>
      <c r="T230" s="62">
        <v>0</v>
      </c>
      <c r="U230" s="62">
        <v>59289679.188500002</v>
      </c>
      <c r="V230" s="62">
        <v>3960649.5521</v>
      </c>
      <c r="W230" s="62">
        <v>3548183.6976999999</v>
      </c>
      <c r="X230" s="62">
        <v>0</v>
      </c>
      <c r="Y230" s="62">
        <f t="shared" si="58"/>
        <v>3548183.6976999999</v>
      </c>
      <c r="Z230" s="62">
        <v>100192403.0015</v>
      </c>
      <c r="AA230" s="67">
        <f t="shared" si="53"/>
        <v>225974026.17159998</v>
      </c>
    </row>
    <row r="231" spans="1:27" ht="24.9" customHeight="1">
      <c r="A231" s="175"/>
      <c r="B231" s="170"/>
      <c r="C231" s="58">
        <v>4</v>
      </c>
      <c r="D231" s="62" t="s">
        <v>96</v>
      </c>
      <c r="E231" s="62">
        <v>78419157.5308</v>
      </c>
      <c r="F231" s="62">
        <f>-807717.3226</f>
        <v>-807717.32259999996</v>
      </c>
      <c r="G231" s="62">
        <v>78826746.072600007</v>
      </c>
      <c r="H231" s="62">
        <v>4247862.7830999997</v>
      </c>
      <c r="I231" s="62">
        <v>4717377.1080999998</v>
      </c>
      <c r="J231" s="62">
        <v>0</v>
      </c>
      <c r="K231" s="62">
        <f t="shared" si="62"/>
        <v>4717377.1080999998</v>
      </c>
      <c r="L231" s="76">
        <v>120396005.8136</v>
      </c>
      <c r="M231" s="67">
        <f t="shared" si="52"/>
        <v>285799431.98559999</v>
      </c>
      <c r="N231" s="66"/>
      <c r="O231" s="170"/>
      <c r="P231" s="68">
        <v>8</v>
      </c>
      <c r="Q231" s="170"/>
      <c r="R231" s="62" t="s">
        <v>581</v>
      </c>
      <c r="S231" s="62">
        <v>61256988.572800003</v>
      </c>
      <c r="T231" s="62">
        <v>0</v>
      </c>
      <c r="U231" s="62">
        <v>61575375.653700002</v>
      </c>
      <c r="V231" s="62">
        <v>3890756.7149</v>
      </c>
      <c r="W231" s="62">
        <v>3684970.9268</v>
      </c>
      <c r="X231" s="62">
        <v>0</v>
      </c>
      <c r="Y231" s="62">
        <f t="shared" si="58"/>
        <v>3684970.9268</v>
      </c>
      <c r="Z231" s="62">
        <v>98229451.981299996</v>
      </c>
      <c r="AA231" s="67">
        <f t="shared" si="53"/>
        <v>228637543.8495</v>
      </c>
    </row>
    <row r="232" spans="1:27" ht="24.9" customHeight="1">
      <c r="A232" s="175"/>
      <c r="B232" s="170"/>
      <c r="C232" s="58">
        <v>5</v>
      </c>
      <c r="D232" s="62" t="s">
        <v>582</v>
      </c>
      <c r="E232" s="62">
        <v>78164683.047800004</v>
      </c>
      <c r="F232" s="62">
        <f>-805096.2354</f>
        <v>-805096.23540000001</v>
      </c>
      <c r="G232" s="62">
        <v>78570948.942399994</v>
      </c>
      <c r="H232" s="62">
        <v>4416247.5018999996</v>
      </c>
      <c r="I232" s="62">
        <v>4702068.9596999995</v>
      </c>
      <c r="J232" s="62">
        <v>0</v>
      </c>
      <c r="K232" s="62">
        <f t="shared" si="62"/>
        <v>4702068.9596999995</v>
      </c>
      <c r="L232" s="76">
        <v>125125116.3909</v>
      </c>
      <c r="M232" s="67">
        <f t="shared" si="52"/>
        <v>290173968.60729998</v>
      </c>
      <c r="N232" s="66"/>
      <c r="O232" s="170"/>
      <c r="P232" s="68">
        <v>9</v>
      </c>
      <c r="Q232" s="170"/>
      <c r="R232" s="62" t="s">
        <v>583</v>
      </c>
      <c r="S232" s="62">
        <v>60249287.748400003</v>
      </c>
      <c r="T232" s="62">
        <v>0</v>
      </c>
      <c r="U232" s="62">
        <v>60562437.240400001</v>
      </c>
      <c r="V232" s="62">
        <v>3876412.3665999998</v>
      </c>
      <c r="W232" s="62">
        <v>3624351.7497</v>
      </c>
      <c r="X232" s="62">
        <v>0</v>
      </c>
      <c r="Y232" s="62">
        <f t="shared" si="58"/>
        <v>3624351.7497</v>
      </c>
      <c r="Z232" s="62">
        <v>97826588.765300006</v>
      </c>
      <c r="AA232" s="67">
        <f t="shared" si="53"/>
        <v>226139077.87040001</v>
      </c>
    </row>
    <row r="233" spans="1:27" ht="24.9" customHeight="1">
      <c r="A233" s="175"/>
      <c r="B233" s="170"/>
      <c r="C233" s="58">
        <v>6</v>
      </c>
      <c r="D233" s="62" t="s">
        <v>584</v>
      </c>
      <c r="E233" s="62">
        <v>81243744.351899996</v>
      </c>
      <c r="F233" s="62">
        <f>-836810.5668</f>
        <v>-836810.56680000003</v>
      </c>
      <c r="G233" s="62">
        <v>81666013.862800002</v>
      </c>
      <c r="H233" s="62">
        <v>4304953.2894000001</v>
      </c>
      <c r="I233" s="62">
        <v>4887292.7465000004</v>
      </c>
      <c r="J233" s="62">
        <v>0</v>
      </c>
      <c r="K233" s="62">
        <f t="shared" si="62"/>
        <v>4887292.7465000004</v>
      </c>
      <c r="L233" s="76">
        <v>121999401.4135</v>
      </c>
      <c r="M233" s="67">
        <f t="shared" si="52"/>
        <v>293264595.09729999</v>
      </c>
      <c r="N233" s="66"/>
      <c r="O233" s="170"/>
      <c r="P233" s="68">
        <v>10</v>
      </c>
      <c r="Q233" s="170"/>
      <c r="R233" s="62" t="s">
        <v>585</v>
      </c>
      <c r="S233" s="62">
        <v>68394847.293500006</v>
      </c>
      <c r="T233" s="62">
        <v>0</v>
      </c>
      <c r="U233" s="62">
        <v>68750333.847599998</v>
      </c>
      <c r="V233" s="62">
        <v>4398241.8280999996</v>
      </c>
      <c r="W233" s="62">
        <v>4114355.4342</v>
      </c>
      <c r="X233" s="62">
        <v>0</v>
      </c>
      <c r="Y233" s="62">
        <f t="shared" si="58"/>
        <v>4114355.4342</v>
      </c>
      <c r="Z233" s="62">
        <v>112482248.9858</v>
      </c>
      <c r="AA233" s="67">
        <f t="shared" si="53"/>
        <v>258140027.38919997</v>
      </c>
    </row>
    <row r="234" spans="1:27" ht="24.9" customHeight="1">
      <c r="A234" s="175"/>
      <c r="B234" s="170"/>
      <c r="C234" s="58">
        <v>7</v>
      </c>
      <c r="D234" s="62" t="s">
        <v>586</v>
      </c>
      <c r="E234" s="62">
        <v>94927126.143700004</v>
      </c>
      <c r="F234" s="62">
        <f>-977749.3993</f>
        <v>-977749.39930000005</v>
      </c>
      <c r="G234" s="62">
        <v>95420515.898699999</v>
      </c>
      <c r="H234" s="62">
        <v>5034713.0449999999</v>
      </c>
      <c r="I234" s="62">
        <v>5710429.2613000004</v>
      </c>
      <c r="J234" s="62">
        <v>0</v>
      </c>
      <c r="K234" s="62">
        <f t="shared" si="62"/>
        <v>5710429.2613000004</v>
      </c>
      <c r="L234" s="76">
        <v>142494815.74000001</v>
      </c>
      <c r="M234" s="67">
        <f t="shared" si="52"/>
        <v>342609850.68940002</v>
      </c>
      <c r="N234" s="66"/>
      <c r="O234" s="170"/>
      <c r="P234" s="68">
        <v>11</v>
      </c>
      <c r="Q234" s="170"/>
      <c r="R234" s="62" t="s">
        <v>587</v>
      </c>
      <c r="S234" s="62">
        <v>72418558.335600004</v>
      </c>
      <c r="T234" s="62">
        <v>0</v>
      </c>
      <c r="U234" s="62">
        <v>72794958.382799998</v>
      </c>
      <c r="V234" s="62">
        <v>4708554.9084000001</v>
      </c>
      <c r="W234" s="62">
        <v>4356405.5016000001</v>
      </c>
      <c r="X234" s="62">
        <v>0</v>
      </c>
      <c r="Y234" s="62">
        <f t="shared" si="58"/>
        <v>4356405.5016000001</v>
      </c>
      <c r="Z234" s="62">
        <v>121197439.29629999</v>
      </c>
      <c r="AA234" s="67">
        <f t="shared" si="53"/>
        <v>275475916.42470002</v>
      </c>
    </row>
    <row r="235" spans="1:27" ht="24.9" customHeight="1">
      <c r="A235" s="175"/>
      <c r="B235" s="170"/>
      <c r="C235" s="58">
        <v>8</v>
      </c>
      <c r="D235" s="62" t="s">
        <v>588</v>
      </c>
      <c r="E235" s="62">
        <v>84083919.228400007</v>
      </c>
      <c r="F235" s="62">
        <f>-866064.3681</f>
        <v>-866064.36809999996</v>
      </c>
      <c r="G235" s="62">
        <v>84520950.728300005</v>
      </c>
      <c r="H235" s="62">
        <v>4464919.6688000001</v>
      </c>
      <c r="I235" s="62">
        <v>5058146.0987999998</v>
      </c>
      <c r="J235" s="62">
        <v>0</v>
      </c>
      <c r="K235" s="62">
        <f t="shared" si="62"/>
        <v>5058146.0987999998</v>
      </c>
      <c r="L235" s="76">
        <v>126492081.6408</v>
      </c>
      <c r="M235" s="67">
        <f t="shared" si="52"/>
        <v>303753952.99699998</v>
      </c>
      <c r="N235" s="66"/>
      <c r="O235" s="170"/>
      <c r="P235" s="68">
        <v>12</v>
      </c>
      <c r="Q235" s="170"/>
      <c r="R235" s="62" t="s">
        <v>589</v>
      </c>
      <c r="S235" s="62">
        <v>83699164.787799999</v>
      </c>
      <c r="T235" s="62">
        <v>0</v>
      </c>
      <c r="U235" s="62">
        <v>84134196.502000004</v>
      </c>
      <c r="V235" s="62">
        <v>4895327.2887000004</v>
      </c>
      <c r="W235" s="62">
        <v>5035000.8387000002</v>
      </c>
      <c r="X235" s="62">
        <v>0</v>
      </c>
      <c r="Y235" s="62">
        <f t="shared" si="58"/>
        <v>5035000.8387000002</v>
      </c>
      <c r="Z235" s="62">
        <v>126442970.1586</v>
      </c>
      <c r="AA235" s="67">
        <f t="shared" si="53"/>
        <v>304206659.5758</v>
      </c>
    </row>
    <row r="236" spans="1:27" ht="24.9" customHeight="1">
      <c r="A236" s="175"/>
      <c r="B236" s="170"/>
      <c r="C236" s="58">
        <v>9</v>
      </c>
      <c r="D236" s="62" t="s">
        <v>590</v>
      </c>
      <c r="E236" s="62">
        <v>76075801.873899996</v>
      </c>
      <c r="F236" s="62">
        <f>-783580.7593</f>
        <v>-783580.75930000003</v>
      </c>
      <c r="G236" s="62">
        <v>76471210.676200002</v>
      </c>
      <c r="H236" s="62">
        <v>4194806.6246999996</v>
      </c>
      <c r="I236" s="62">
        <v>4576410.3765000002</v>
      </c>
      <c r="J236" s="62">
        <v>0</v>
      </c>
      <c r="K236" s="62">
        <f t="shared" si="62"/>
        <v>4576410.3765000002</v>
      </c>
      <c r="L236" s="76">
        <v>118905915.49330001</v>
      </c>
      <c r="M236" s="67">
        <f t="shared" si="52"/>
        <v>279440564.28530002</v>
      </c>
      <c r="N236" s="66"/>
      <c r="O236" s="170"/>
      <c r="P236" s="68">
        <v>13</v>
      </c>
      <c r="Q236" s="170"/>
      <c r="R236" s="62" t="s">
        <v>591</v>
      </c>
      <c r="S236" s="62">
        <v>78019694.4648</v>
      </c>
      <c r="T236" s="62">
        <v>0</v>
      </c>
      <c r="U236" s="62">
        <v>78425206.771899998</v>
      </c>
      <c r="V236" s="62">
        <v>4586986.5563000003</v>
      </c>
      <c r="W236" s="62">
        <v>4693347.0371000003</v>
      </c>
      <c r="X236" s="62">
        <v>0</v>
      </c>
      <c r="Y236" s="62">
        <f t="shared" si="58"/>
        <v>4693347.0371000003</v>
      </c>
      <c r="Z236" s="62">
        <v>117783173.5403</v>
      </c>
      <c r="AA236" s="67">
        <f t="shared" si="53"/>
        <v>283508408.37040001</v>
      </c>
    </row>
    <row r="237" spans="1:27" ht="24.9" customHeight="1">
      <c r="A237" s="175"/>
      <c r="B237" s="170"/>
      <c r="C237" s="58">
        <v>10</v>
      </c>
      <c r="D237" s="62" t="s">
        <v>592</v>
      </c>
      <c r="E237" s="62">
        <v>105668959.70640001</v>
      </c>
      <c r="F237" s="62">
        <f>-1088390.285</f>
        <v>-1088390.2849999999</v>
      </c>
      <c r="G237" s="62">
        <v>106218180.8223</v>
      </c>
      <c r="H237" s="62">
        <v>5209247.9033000004</v>
      </c>
      <c r="I237" s="62">
        <v>6356614.2159000002</v>
      </c>
      <c r="J237" s="62">
        <v>0</v>
      </c>
      <c r="K237" s="62">
        <f t="shared" si="62"/>
        <v>6356614.2159000002</v>
      </c>
      <c r="L237" s="76">
        <v>147396653.92120001</v>
      </c>
      <c r="M237" s="67">
        <f t="shared" si="52"/>
        <v>369761266.28410006</v>
      </c>
      <c r="N237" s="66"/>
      <c r="O237" s="170"/>
      <c r="P237" s="68">
        <v>14</v>
      </c>
      <c r="Q237" s="170"/>
      <c r="R237" s="62" t="s">
        <v>593</v>
      </c>
      <c r="S237" s="62">
        <v>68009009.785300002</v>
      </c>
      <c r="T237" s="62">
        <v>0</v>
      </c>
      <c r="U237" s="62">
        <v>68362490.924500003</v>
      </c>
      <c r="V237" s="62">
        <v>4422421.0202000001</v>
      </c>
      <c r="W237" s="62">
        <v>4091145.0213000001</v>
      </c>
      <c r="X237" s="62">
        <v>0</v>
      </c>
      <c r="Y237" s="62">
        <f t="shared" si="58"/>
        <v>4091145.0213000001</v>
      </c>
      <c r="Z237" s="62">
        <v>113161325.2943</v>
      </c>
      <c r="AA237" s="67">
        <f t="shared" si="53"/>
        <v>258046392.0456</v>
      </c>
    </row>
    <row r="238" spans="1:27" ht="24.9" customHeight="1">
      <c r="A238" s="175"/>
      <c r="B238" s="170"/>
      <c r="C238" s="58">
        <v>11</v>
      </c>
      <c r="D238" s="62" t="s">
        <v>594</v>
      </c>
      <c r="E238" s="62">
        <v>81976401.031000003</v>
      </c>
      <c r="F238" s="62">
        <f>-844356.9306</f>
        <v>-844356.93059999996</v>
      </c>
      <c r="G238" s="62">
        <v>82402478.571400002</v>
      </c>
      <c r="H238" s="62">
        <v>4443205.9115000004</v>
      </c>
      <c r="I238" s="62">
        <v>4931366.3880000003</v>
      </c>
      <c r="J238" s="62">
        <v>0</v>
      </c>
      <c r="K238" s="62">
        <f t="shared" si="62"/>
        <v>4931366.3880000003</v>
      </c>
      <c r="L238" s="76">
        <v>125882247.44760001</v>
      </c>
      <c r="M238" s="67">
        <f t="shared" si="52"/>
        <v>298791342.41890001</v>
      </c>
      <c r="N238" s="66"/>
      <c r="O238" s="170"/>
      <c r="P238" s="68">
        <v>15</v>
      </c>
      <c r="Q238" s="170"/>
      <c r="R238" s="62" t="s">
        <v>595</v>
      </c>
      <c r="S238" s="62">
        <v>53442925.466200002</v>
      </c>
      <c r="T238" s="62">
        <v>0</v>
      </c>
      <c r="U238" s="62">
        <v>53720698.458800003</v>
      </c>
      <c r="V238" s="62">
        <v>3541319.4245000002</v>
      </c>
      <c r="W238" s="62">
        <v>3214908.7178000002</v>
      </c>
      <c r="X238" s="62">
        <v>0</v>
      </c>
      <c r="Y238" s="62">
        <f t="shared" si="58"/>
        <v>3214908.7178000002</v>
      </c>
      <c r="Z238" s="62">
        <v>88415452.2491</v>
      </c>
      <c r="AA238" s="67">
        <f t="shared" si="53"/>
        <v>202335304.31640002</v>
      </c>
    </row>
    <row r="239" spans="1:27" ht="24.9" customHeight="1">
      <c r="A239" s="175"/>
      <c r="B239" s="170"/>
      <c r="C239" s="58">
        <v>12</v>
      </c>
      <c r="D239" s="62" t="s">
        <v>596</v>
      </c>
      <c r="E239" s="62">
        <v>90454661.500300005</v>
      </c>
      <c r="F239" s="62">
        <f>-931683.0135</f>
        <v>-931683.0135</v>
      </c>
      <c r="G239" s="62">
        <v>90924805.336899996</v>
      </c>
      <c r="H239" s="62">
        <v>4870945.4133000001</v>
      </c>
      <c r="I239" s="62">
        <v>5441384.0050999997</v>
      </c>
      <c r="J239" s="62">
        <v>0</v>
      </c>
      <c r="K239" s="62">
        <f t="shared" si="62"/>
        <v>5441384.0050999997</v>
      </c>
      <c r="L239" s="76">
        <v>137895376.7604</v>
      </c>
      <c r="M239" s="67">
        <f t="shared" si="52"/>
        <v>328655490.00250006</v>
      </c>
      <c r="N239" s="66"/>
      <c r="O239" s="170"/>
      <c r="P239" s="68">
        <v>16</v>
      </c>
      <c r="Q239" s="170"/>
      <c r="R239" s="62" t="s">
        <v>335</v>
      </c>
      <c r="S239" s="62">
        <v>68866267.412100002</v>
      </c>
      <c r="T239" s="62">
        <v>0</v>
      </c>
      <c r="U239" s="62">
        <v>69224204.202000007</v>
      </c>
      <c r="V239" s="62">
        <v>4076453.2691000002</v>
      </c>
      <c r="W239" s="62">
        <v>4142714.1485000001</v>
      </c>
      <c r="X239" s="62">
        <v>0</v>
      </c>
      <c r="Y239" s="62">
        <f t="shared" si="58"/>
        <v>4142714.1485000001</v>
      </c>
      <c r="Z239" s="62">
        <v>103444768.10250001</v>
      </c>
      <c r="AA239" s="67">
        <f t="shared" si="53"/>
        <v>249754407.13420004</v>
      </c>
    </row>
    <row r="240" spans="1:27" ht="24.9" customHeight="1">
      <c r="A240" s="175"/>
      <c r="B240" s="171"/>
      <c r="C240" s="58">
        <v>13</v>
      </c>
      <c r="D240" s="62" t="s">
        <v>597</v>
      </c>
      <c r="E240" s="62">
        <v>99070298.385900006</v>
      </c>
      <c r="F240" s="62">
        <f>-1020424.0734</f>
        <v>-1020424.0734</v>
      </c>
      <c r="G240" s="62">
        <v>99585222.5414</v>
      </c>
      <c r="H240" s="62">
        <v>5233956.0432000002</v>
      </c>
      <c r="I240" s="62">
        <v>5959665.6277999999</v>
      </c>
      <c r="J240" s="62">
        <v>0</v>
      </c>
      <c r="K240" s="62">
        <f t="shared" si="62"/>
        <v>5959665.6277999999</v>
      </c>
      <c r="L240" s="76">
        <v>148090585.81079999</v>
      </c>
      <c r="M240" s="67">
        <f t="shared" si="52"/>
        <v>356919304.33569998</v>
      </c>
      <c r="N240" s="66"/>
      <c r="O240" s="170"/>
      <c r="P240" s="68">
        <v>17</v>
      </c>
      <c r="Q240" s="170"/>
      <c r="R240" s="62" t="s">
        <v>598</v>
      </c>
      <c r="S240" s="62">
        <v>60715030.470100001</v>
      </c>
      <c r="T240" s="62">
        <v>0</v>
      </c>
      <c r="U240" s="62">
        <v>61030600.689300001</v>
      </c>
      <c r="V240" s="62">
        <v>3765369.1801</v>
      </c>
      <c r="W240" s="62">
        <v>3652368.9347999999</v>
      </c>
      <c r="X240" s="62">
        <v>0</v>
      </c>
      <c r="Y240" s="62">
        <f t="shared" si="58"/>
        <v>3652368.9347999999</v>
      </c>
      <c r="Z240" s="62">
        <v>94707923.894099995</v>
      </c>
      <c r="AA240" s="67">
        <f t="shared" si="53"/>
        <v>223871293.16839999</v>
      </c>
    </row>
    <row r="241" spans="1:27" ht="24.9" customHeight="1">
      <c r="A241" s="58"/>
      <c r="B241" s="184" t="s">
        <v>599</v>
      </c>
      <c r="C241" s="182"/>
      <c r="D241" s="63"/>
      <c r="E241" s="63">
        <f>SUM(E228:E240)</f>
        <v>1117906918.6090999</v>
      </c>
      <c r="F241" s="63">
        <f t="shared" ref="F241:M241" si="63">SUM(F228:F240)</f>
        <v>-11514441.261799999</v>
      </c>
      <c r="G241" s="63">
        <f t="shared" si="63"/>
        <v>1123717310.677</v>
      </c>
      <c r="H241" s="63">
        <f t="shared" si="63"/>
        <v>59925548.690200008</v>
      </c>
      <c r="I241" s="63">
        <f t="shared" si="63"/>
        <v>67248726.878699988</v>
      </c>
      <c r="J241" s="63">
        <f t="shared" si="63"/>
        <v>0</v>
      </c>
      <c r="K241" s="63">
        <f t="shared" si="63"/>
        <v>67248726.878699988</v>
      </c>
      <c r="L241" s="63">
        <f t="shared" si="63"/>
        <v>1697241888.3265002</v>
      </c>
      <c r="M241" s="63">
        <f t="shared" si="63"/>
        <v>4054525951.9197001</v>
      </c>
      <c r="N241" s="66"/>
      <c r="O241" s="170"/>
      <c r="P241" s="68">
        <v>18</v>
      </c>
      <c r="Q241" s="170"/>
      <c r="R241" s="62" t="s">
        <v>600</v>
      </c>
      <c r="S241" s="62">
        <v>63296076.570799999</v>
      </c>
      <c r="T241" s="62">
        <v>0</v>
      </c>
      <c r="U241" s="62">
        <v>63625061.940800004</v>
      </c>
      <c r="V241" s="62">
        <v>4164653.0808999999</v>
      </c>
      <c r="W241" s="62">
        <v>3807634.1553000002</v>
      </c>
      <c r="X241" s="62">
        <v>0</v>
      </c>
      <c r="Y241" s="62">
        <f t="shared" si="58"/>
        <v>3807634.1553000002</v>
      </c>
      <c r="Z241" s="62">
        <v>105921873.3021</v>
      </c>
      <c r="AA241" s="67">
        <f t="shared" si="53"/>
        <v>240815299.0499</v>
      </c>
    </row>
    <row r="242" spans="1:27" ht="24.9" customHeight="1">
      <c r="A242" s="175">
        <v>12</v>
      </c>
      <c r="B242" s="169" t="s">
        <v>601</v>
      </c>
      <c r="C242" s="58">
        <v>1</v>
      </c>
      <c r="D242" s="62" t="s">
        <v>602</v>
      </c>
      <c r="E242" s="62">
        <v>102856024.7386</v>
      </c>
      <c r="F242" s="62">
        <v>0</v>
      </c>
      <c r="G242" s="62">
        <v>103390625.44679999</v>
      </c>
      <c r="H242" s="62">
        <v>6895790.4474999998</v>
      </c>
      <c r="I242" s="62">
        <v>6187399.5055999998</v>
      </c>
      <c r="J242" s="62">
        <f t="shared" ref="J242:J259" si="64">I242/2</f>
        <v>3093699.7527999999</v>
      </c>
      <c r="K242" s="62">
        <f t="shared" si="62"/>
        <v>3093699.7527999999</v>
      </c>
      <c r="L242" s="76">
        <v>154085440.24059999</v>
      </c>
      <c r="M242" s="67">
        <f t="shared" si="52"/>
        <v>370321580.62629998</v>
      </c>
      <c r="N242" s="66"/>
      <c r="O242" s="170"/>
      <c r="P242" s="68">
        <v>19</v>
      </c>
      <c r="Q242" s="170"/>
      <c r="R242" s="62" t="s">
        <v>603</v>
      </c>
      <c r="S242" s="62">
        <v>67074497.280599996</v>
      </c>
      <c r="T242" s="62">
        <v>0</v>
      </c>
      <c r="U242" s="62">
        <v>67423121.231700003</v>
      </c>
      <c r="V242" s="62">
        <v>4137479.5060000001</v>
      </c>
      <c r="W242" s="62">
        <v>4034928.5554</v>
      </c>
      <c r="X242" s="62">
        <v>0</v>
      </c>
      <c r="Y242" s="62">
        <f t="shared" si="58"/>
        <v>4034928.5554</v>
      </c>
      <c r="Z242" s="62">
        <v>105158699.29719999</v>
      </c>
      <c r="AA242" s="67">
        <f t="shared" si="53"/>
        <v>247828725.87090003</v>
      </c>
    </row>
    <row r="243" spans="1:27" ht="24.9" customHeight="1">
      <c r="A243" s="175"/>
      <c r="B243" s="170"/>
      <c r="C243" s="58">
        <v>2</v>
      </c>
      <c r="D243" s="62" t="s">
        <v>604</v>
      </c>
      <c r="E243" s="62">
        <v>97690842.191599995</v>
      </c>
      <c r="F243" s="62">
        <v>0</v>
      </c>
      <c r="G243" s="62">
        <v>98198596.535999998</v>
      </c>
      <c r="H243" s="62">
        <v>7593185.7673000004</v>
      </c>
      <c r="I243" s="62">
        <v>5876683.1617999999</v>
      </c>
      <c r="J243" s="62">
        <f t="shared" si="64"/>
        <v>2938341.5808999999</v>
      </c>
      <c r="K243" s="62">
        <f t="shared" si="62"/>
        <v>2938341.5808999999</v>
      </c>
      <c r="L243" s="76">
        <v>173671894.4359</v>
      </c>
      <c r="M243" s="67">
        <f t="shared" si="52"/>
        <v>380092860.51170003</v>
      </c>
      <c r="N243" s="66"/>
      <c r="O243" s="170"/>
      <c r="P243" s="68">
        <v>20</v>
      </c>
      <c r="Q243" s="170"/>
      <c r="R243" s="62" t="s">
        <v>343</v>
      </c>
      <c r="S243" s="62">
        <v>66380127.065800004</v>
      </c>
      <c r="T243" s="62">
        <v>0</v>
      </c>
      <c r="U243" s="62">
        <v>66725141.983800001</v>
      </c>
      <c r="V243" s="62">
        <v>4280403.0066</v>
      </c>
      <c r="W243" s="62">
        <v>3993158.0715000001</v>
      </c>
      <c r="X243" s="62">
        <v>0</v>
      </c>
      <c r="Y243" s="62">
        <f t="shared" si="58"/>
        <v>3993158.0715000001</v>
      </c>
      <c r="Z243" s="62">
        <v>109172727.66599999</v>
      </c>
      <c r="AA243" s="67">
        <f t="shared" si="53"/>
        <v>250551557.79369998</v>
      </c>
    </row>
    <row r="244" spans="1:27" ht="24.9" customHeight="1">
      <c r="A244" s="175"/>
      <c r="B244" s="170"/>
      <c r="C244" s="58">
        <v>3</v>
      </c>
      <c r="D244" s="62" t="s">
        <v>605</v>
      </c>
      <c r="E244" s="62">
        <v>64643819.578299999</v>
      </c>
      <c r="F244" s="62">
        <v>0</v>
      </c>
      <c r="G244" s="62">
        <v>64979809.928000003</v>
      </c>
      <c r="H244" s="62">
        <v>5490044.3119999999</v>
      </c>
      <c r="I244" s="62">
        <v>3888708.8851000001</v>
      </c>
      <c r="J244" s="62">
        <f t="shared" si="64"/>
        <v>1944354.44255</v>
      </c>
      <c r="K244" s="62">
        <f t="shared" si="62"/>
        <v>1944354.44255</v>
      </c>
      <c r="L244" s="76">
        <v>114604845.0687</v>
      </c>
      <c r="M244" s="67">
        <f t="shared" si="52"/>
        <v>251662873.32955003</v>
      </c>
      <c r="N244" s="66"/>
      <c r="O244" s="170"/>
      <c r="P244" s="68">
        <v>21</v>
      </c>
      <c r="Q244" s="170"/>
      <c r="R244" s="62" t="s">
        <v>606</v>
      </c>
      <c r="S244" s="62">
        <v>71820795.748500004</v>
      </c>
      <c r="T244" s="62">
        <v>0</v>
      </c>
      <c r="U244" s="62">
        <v>72194088.886899993</v>
      </c>
      <c r="V244" s="62">
        <v>4496482.6836000001</v>
      </c>
      <c r="W244" s="62">
        <v>4320446.5390999997</v>
      </c>
      <c r="X244" s="62">
        <v>0</v>
      </c>
      <c r="Y244" s="62">
        <f t="shared" si="58"/>
        <v>4320446.5390999997</v>
      </c>
      <c r="Z244" s="62">
        <v>115241358.4366</v>
      </c>
      <c r="AA244" s="67">
        <f t="shared" si="53"/>
        <v>268073172.2947</v>
      </c>
    </row>
    <row r="245" spans="1:27" ht="24.9" customHeight="1">
      <c r="A245" s="175"/>
      <c r="B245" s="170"/>
      <c r="C245" s="58">
        <v>4</v>
      </c>
      <c r="D245" s="62" t="s">
        <v>607</v>
      </c>
      <c r="E245" s="62">
        <v>66552716.883900002</v>
      </c>
      <c r="F245" s="62">
        <v>0</v>
      </c>
      <c r="G245" s="62">
        <v>66898628.848399997</v>
      </c>
      <c r="H245" s="62">
        <v>5615880.1075999998</v>
      </c>
      <c r="I245" s="62">
        <v>4003540.3719000001</v>
      </c>
      <c r="J245" s="62">
        <f t="shared" si="64"/>
        <v>2001770.1859500001</v>
      </c>
      <c r="K245" s="62">
        <f t="shared" si="62"/>
        <v>2001770.1859500001</v>
      </c>
      <c r="L245" s="76">
        <v>118138962.6314</v>
      </c>
      <c r="M245" s="67">
        <f t="shared" si="52"/>
        <v>259207958.65724999</v>
      </c>
      <c r="N245" s="66"/>
      <c r="O245" s="170"/>
      <c r="P245" s="68">
        <v>22</v>
      </c>
      <c r="Q245" s="170"/>
      <c r="R245" s="62" t="s">
        <v>608</v>
      </c>
      <c r="S245" s="62">
        <v>65189283.972400002</v>
      </c>
      <c r="T245" s="62">
        <v>0</v>
      </c>
      <c r="U245" s="62">
        <v>65528109.407899998</v>
      </c>
      <c r="V245" s="62">
        <v>4134090.6537000001</v>
      </c>
      <c r="W245" s="62">
        <v>3921521.8014000002</v>
      </c>
      <c r="X245" s="62">
        <v>0</v>
      </c>
      <c r="Y245" s="62">
        <f t="shared" si="58"/>
        <v>3921521.8014000002</v>
      </c>
      <c r="Z245" s="62">
        <v>105063522.8624</v>
      </c>
      <c r="AA245" s="67">
        <f t="shared" si="53"/>
        <v>243836528.69780001</v>
      </c>
    </row>
    <row r="246" spans="1:27" ht="24.9" customHeight="1">
      <c r="A246" s="175"/>
      <c r="B246" s="170"/>
      <c r="C246" s="58">
        <v>5</v>
      </c>
      <c r="D246" s="62" t="s">
        <v>609</v>
      </c>
      <c r="E246" s="62">
        <v>79686556.384399995</v>
      </c>
      <c r="F246" s="62">
        <v>0</v>
      </c>
      <c r="G246" s="62">
        <v>80100732.312099993</v>
      </c>
      <c r="H246" s="62">
        <v>6049572.5138999997</v>
      </c>
      <c r="I246" s="62">
        <v>4793618.6608999996</v>
      </c>
      <c r="J246" s="62">
        <f t="shared" si="64"/>
        <v>2396809.3304499998</v>
      </c>
      <c r="K246" s="62">
        <f t="shared" si="62"/>
        <v>2396809.3304499998</v>
      </c>
      <c r="L246" s="76">
        <v>130319280.1789</v>
      </c>
      <c r="M246" s="67">
        <f t="shared" si="52"/>
        <v>298552950.71975005</v>
      </c>
      <c r="N246" s="66"/>
      <c r="O246" s="170"/>
      <c r="P246" s="68">
        <v>23</v>
      </c>
      <c r="Q246" s="170"/>
      <c r="R246" s="62" t="s">
        <v>610</v>
      </c>
      <c r="S246" s="62">
        <v>80159372.703099996</v>
      </c>
      <c r="T246" s="62">
        <v>0</v>
      </c>
      <c r="U246" s="62">
        <v>80576006.123600006</v>
      </c>
      <c r="V246" s="62">
        <v>4924822.8550000004</v>
      </c>
      <c r="W246" s="62">
        <v>4822061.3647999996</v>
      </c>
      <c r="X246" s="62">
        <v>0</v>
      </c>
      <c r="Y246" s="62">
        <f t="shared" si="58"/>
        <v>4822061.3647999996</v>
      </c>
      <c r="Z246" s="62">
        <v>127271357.64659999</v>
      </c>
      <c r="AA246" s="67">
        <f t="shared" si="53"/>
        <v>297753620.69309998</v>
      </c>
    </row>
    <row r="247" spans="1:27" ht="24.9" customHeight="1">
      <c r="A247" s="175"/>
      <c r="B247" s="170"/>
      <c r="C247" s="58">
        <v>6</v>
      </c>
      <c r="D247" s="62" t="s">
        <v>611</v>
      </c>
      <c r="E247" s="62">
        <v>67730692.090700001</v>
      </c>
      <c r="F247" s="62">
        <v>0</v>
      </c>
      <c r="G247" s="62">
        <v>68082726.655900002</v>
      </c>
      <c r="H247" s="62">
        <v>5674118.1617999999</v>
      </c>
      <c r="I247" s="62">
        <v>4074402.5624000002</v>
      </c>
      <c r="J247" s="62">
        <f t="shared" si="64"/>
        <v>2037201.2812000001</v>
      </c>
      <c r="K247" s="62">
        <f t="shared" si="62"/>
        <v>2037201.2812000001</v>
      </c>
      <c r="L247" s="76">
        <v>119774587.2885</v>
      </c>
      <c r="M247" s="67">
        <f t="shared" si="52"/>
        <v>263299325.4781</v>
      </c>
      <c r="N247" s="66"/>
      <c r="O247" s="170"/>
      <c r="P247" s="68">
        <v>24</v>
      </c>
      <c r="Q247" s="170"/>
      <c r="R247" s="62" t="s">
        <v>612</v>
      </c>
      <c r="S247" s="62">
        <v>66473242.405000001</v>
      </c>
      <c r="T247" s="62">
        <v>0</v>
      </c>
      <c r="U247" s="62">
        <v>66818741.2958</v>
      </c>
      <c r="V247" s="62">
        <v>4253632.8666000003</v>
      </c>
      <c r="W247" s="62">
        <v>3998759.5110999998</v>
      </c>
      <c r="X247" s="62">
        <v>0</v>
      </c>
      <c r="Y247" s="62">
        <f t="shared" si="58"/>
        <v>3998759.5110999998</v>
      </c>
      <c r="Z247" s="62">
        <v>108420884.1891</v>
      </c>
      <c r="AA247" s="67">
        <f t="shared" si="53"/>
        <v>249965260.2676</v>
      </c>
    </row>
    <row r="248" spans="1:27" ht="24.9" customHeight="1">
      <c r="A248" s="175"/>
      <c r="B248" s="170"/>
      <c r="C248" s="58">
        <v>7</v>
      </c>
      <c r="D248" s="62" t="s">
        <v>613</v>
      </c>
      <c r="E248" s="62">
        <v>67792989.624599993</v>
      </c>
      <c r="F248" s="62">
        <v>0</v>
      </c>
      <c r="G248" s="62">
        <v>68145347.985200003</v>
      </c>
      <c r="H248" s="62">
        <v>5393802.6999000004</v>
      </c>
      <c r="I248" s="62">
        <v>4078150.1283</v>
      </c>
      <c r="J248" s="62">
        <f t="shared" si="64"/>
        <v>2039075.06415</v>
      </c>
      <c r="K248" s="62">
        <f t="shared" si="62"/>
        <v>2039075.06415</v>
      </c>
      <c r="L248" s="76">
        <v>111901884.6786</v>
      </c>
      <c r="M248" s="67">
        <f t="shared" si="52"/>
        <v>255273100.05245</v>
      </c>
      <c r="N248" s="66"/>
      <c r="O248" s="170"/>
      <c r="P248" s="68">
        <v>25</v>
      </c>
      <c r="Q248" s="170"/>
      <c r="R248" s="62" t="s">
        <v>614</v>
      </c>
      <c r="S248" s="62">
        <v>87577669.700499997</v>
      </c>
      <c r="T248" s="62">
        <v>0</v>
      </c>
      <c r="U248" s="62">
        <v>88032860.189899996</v>
      </c>
      <c r="V248" s="62">
        <v>4411411.7329000002</v>
      </c>
      <c r="W248" s="62">
        <v>5268315.8967000004</v>
      </c>
      <c r="X248" s="62">
        <v>0</v>
      </c>
      <c r="Y248" s="62">
        <f t="shared" si="58"/>
        <v>5268315.8967000004</v>
      </c>
      <c r="Z248" s="62">
        <v>112852127.77599999</v>
      </c>
      <c r="AA248" s="67">
        <f t="shared" si="53"/>
        <v>298142385.296</v>
      </c>
    </row>
    <row r="249" spans="1:27" ht="24.9" customHeight="1">
      <c r="A249" s="175"/>
      <c r="B249" s="170"/>
      <c r="C249" s="58">
        <v>8</v>
      </c>
      <c r="D249" s="62" t="s">
        <v>615</v>
      </c>
      <c r="E249" s="62">
        <v>78645519.725899994</v>
      </c>
      <c r="F249" s="62">
        <v>0</v>
      </c>
      <c r="G249" s="62">
        <v>79054284.799700007</v>
      </c>
      <c r="H249" s="62">
        <v>5854803.1594000002</v>
      </c>
      <c r="I249" s="62">
        <v>4730994.1358000003</v>
      </c>
      <c r="J249" s="62">
        <f t="shared" si="64"/>
        <v>2365497.0679000001</v>
      </c>
      <c r="K249" s="62">
        <f t="shared" si="62"/>
        <v>2365497.0679000001</v>
      </c>
      <c r="L249" s="76">
        <v>124849153.07359999</v>
      </c>
      <c r="M249" s="67">
        <f t="shared" si="52"/>
        <v>290769257.8265</v>
      </c>
      <c r="N249" s="66"/>
      <c r="O249" s="170"/>
      <c r="P249" s="68">
        <v>26</v>
      </c>
      <c r="Q249" s="170"/>
      <c r="R249" s="62" t="s">
        <v>616</v>
      </c>
      <c r="S249" s="62">
        <v>59944872.900899999</v>
      </c>
      <c r="T249" s="62">
        <v>0</v>
      </c>
      <c r="U249" s="62">
        <v>60256440.1774</v>
      </c>
      <c r="V249" s="62">
        <v>3895759.3064000001</v>
      </c>
      <c r="W249" s="62">
        <v>3606039.3922999999</v>
      </c>
      <c r="X249" s="62">
        <v>0</v>
      </c>
      <c r="Y249" s="62">
        <f t="shared" si="58"/>
        <v>3606039.3922999999</v>
      </c>
      <c r="Z249" s="62">
        <v>98369950.527899995</v>
      </c>
      <c r="AA249" s="67">
        <f t="shared" si="53"/>
        <v>226073062.30489999</v>
      </c>
    </row>
    <row r="250" spans="1:27" ht="24.9" customHeight="1">
      <c r="A250" s="175"/>
      <c r="B250" s="170"/>
      <c r="C250" s="58">
        <v>9</v>
      </c>
      <c r="D250" s="62" t="s">
        <v>617</v>
      </c>
      <c r="E250" s="62">
        <v>86559047.510100007</v>
      </c>
      <c r="F250" s="62">
        <v>0</v>
      </c>
      <c r="G250" s="62">
        <v>87008943.6461</v>
      </c>
      <c r="H250" s="62">
        <v>6317524.9406000003</v>
      </c>
      <c r="I250" s="62">
        <v>5207039.7346999999</v>
      </c>
      <c r="J250" s="62">
        <f t="shared" si="64"/>
        <v>2603519.86735</v>
      </c>
      <c r="K250" s="62">
        <f t="shared" si="62"/>
        <v>2603519.86735</v>
      </c>
      <c r="L250" s="76">
        <v>137844765.05450001</v>
      </c>
      <c r="M250" s="67">
        <f t="shared" si="52"/>
        <v>320333801.01865005</v>
      </c>
      <c r="N250" s="66"/>
      <c r="O250" s="170"/>
      <c r="P250" s="68">
        <v>27</v>
      </c>
      <c r="Q250" s="170"/>
      <c r="R250" s="62" t="s">
        <v>618</v>
      </c>
      <c r="S250" s="62">
        <v>72506181.995900005</v>
      </c>
      <c r="T250" s="62">
        <v>0</v>
      </c>
      <c r="U250" s="62">
        <v>72883037.4727</v>
      </c>
      <c r="V250" s="62">
        <v>4390352.4364999998</v>
      </c>
      <c r="W250" s="62">
        <v>4361676.5840999996</v>
      </c>
      <c r="X250" s="62">
        <v>0</v>
      </c>
      <c r="Y250" s="62">
        <f t="shared" si="58"/>
        <v>4361676.5840999996</v>
      </c>
      <c r="Z250" s="62">
        <v>112260674.21699999</v>
      </c>
      <c r="AA250" s="67">
        <f t="shared" si="53"/>
        <v>266401922.7062</v>
      </c>
    </row>
    <row r="251" spans="1:27" ht="24.9" customHeight="1">
      <c r="A251" s="175"/>
      <c r="B251" s="170"/>
      <c r="C251" s="58">
        <v>10</v>
      </c>
      <c r="D251" s="62" t="s">
        <v>619</v>
      </c>
      <c r="E251" s="62">
        <v>62984409.120399997</v>
      </c>
      <c r="F251" s="62">
        <v>0</v>
      </c>
      <c r="G251" s="62">
        <v>63311774.579000004</v>
      </c>
      <c r="H251" s="62">
        <v>5170246.0312999999</v>
      </c>
      <c r="I251" s="62">
        <v>3788885.5109999999</v>
      </c>
      <c r="J251" s="62">
        <f t="shared" si="64"/>
        <v>1894442.7555</v>
      </c>
      <c r="K251" s="62">
        <f t="shared" si="62"/>
        <v>1894442.7555</v>
      </c>
      <c r="L251" s="76">
        <v>105623261.4566</v>
      </c>
      <c r="M251" s="67">
        <f t="shared" si="52"/>
        <v>238984133.94279999</v>
      </c>
      <c r="N251" s="66"/>
      <c r="O251" s="170"/>
      <c r="P251" s="68">
        <v>28</v>
      </c>
      <c r="Q251" s="170"/>
      <c r="R251" s="62" t="s">
        <v>620</v>
      </c>
      <c r="S251" s="62">
        <v>72738662.547700003</v>
      </c>
      <c r="T251" s="62">
        <v>0</v>
      </c>
      <c r="U251" s="62">
        <v>73116726.356800005</v>
      </c>
      <c r="V251" s="62">
        <v>4541470.1460999995</v>
      </c>
      <c r="W251" s="62">
        <v>4375661.6671000002</v>
      </c>
      <c r="X251" s="62">
        <v>0</v>
      </c>
      <c r="Y251" s="62">
        <f t="shared" si="58"/>
        <v>4375661.6671000002</v>
      </c>
      <c r="Z251" s="62">
        <v>116504838.1979</v>
      </c>
      <c r="AA251" s="67">
        <f t="shared" si="53"/>
        <v>271277358.9156</v>
      </c>
    </row>
    <row r="252" spans="1:27" ht="24.9" customHeight="1">
      <c r="A252" s="175"/>
      <c r="B252" s="170"/>
      <c r="C252" s="58">
        <v>11</v>
      </c>
      <c r="D252" s="62" t="s">
        <v>621</v>
      </c>
      <c r="E252" s="62">
        <v>108074221.82350001</v>
      </c>
      <c r="F252" s="62">
        <v>0</v>
      </c>
      <c r="G252" s="62">
        <v>108635944.44159999</v>
      </c>
      <c r="H252" s="62">
        <v>7872963.3161000004</v>
      </c>
      <c r="I252" s="62">
        <v>6501304.9879999999</v>
      </c>
      <c r="J252" s="62">
        <f t="shared" si="64"/>
        <v>3250652.4939999999</v>
      </c>
      <c r="K252" s="62">
        <f t="shared" si="62"/>
        <v>3250652.4939999999</v>
      </c>
      <c r="L252" s="76">
        <v>181529489.6753</v>
      </c>
      <c r="M252" s="67">
        <f t="shared" si="52"/>
        <v>409363271.75049996</v>
      </c>
      <c r="N252" s="66"/>
      <c r="O252" s="170"/>
      <c r="P252" s="68">
        <v>29</v>
      </c>
      <c r="Q252" s="170"/>
      <c r="R252" s="62" t="s">
        <v>622</v>
      </c>
      <c r="S252" s="62">
        <v>64099171.023999996</v>
      </c>
      <c r="T252" s="62">
        <v>0</v>
      </c>
      <c r="U252" s="62">
        <v>64432330.528300002</v>
      </c>
      <c r="V252" s="62">
        <v>4133194.1320000002</v>
      </c>
      <c r="W252" s="62">
        <v>3855945.0465000002</v>
      </c>
      <c r="X252" s="62">
        <v>0</v>
      </c>
      <c r="Y252" s="62">
        <f t="shared" si="58"/>
        <v>3855945.0465000002</v>
      </c>
      <c r="Z252" s="62">
        <v>105038343.91140001</v>
      </c>
      <c r="AA252" s="67">
        <f t="shared" si="53"/>
        <v>241558984.64219999</v>
      </c>
    </row>
    <row r="253" spans="1:27" ht="24.9" customHeight="1">
      <c r="A253" s="175"/>
      <c r="B253" s="170"/>
      <c r="C253" s="58">
        <v>12</v>
      </c>
      <c r="D253" s="62" t="s">
        <v>623</v>
      </c>
      <c r="E253" s="62">
        <v>111225568.14480001</v>
      </c>
      <c r="F253" s="62">
        <v>0</v>
      </c>
      <c r="G253" s="62">
        <v>111803670.0852</v>
      </c>
      <c r="H253" s="62">
        <v>7904924.3172000004</v>
      </c>
      <c r="I253" s="62">
        <v>6690877.1469000001</v>
      </c>
      <c r="J253" s="62">
        <f t="shared" si="64"/>
        <v>3345438.57345</v>
      </c>
      <c r="K253" s="62">
        <f t="shared" si="62"/>
        <v>3345438.57345</v>
      </c>
      <c r="L253" s="76">
        <v>182427119.27849999</v>
      </c>
      <c r="M253" s="67">
        <f t="shared" si="52"/>
        <v>416706720.39915001</v>
      </c>
      <c r="N253" s="66"/>
      <c r="O253" s="171"/>
      <c r="P253" s="68">
        <v>30</v>
      </c>
      <c r="Q253" s="171"/>
      <c r="R253" s="62" t="s">
        <v>624</v>
      </c>
      <c r="S253" s="62">
        <v>71315127.020999998</v>
      </c>
      <c r="T253" s="62">
        <v>0</v>
      </c>
      <c r="U253" s="62">
        <v>71685791.914000005</v>
      </c>
      <c r="V253" s="62">
        <v>4613882.2094000001</v>
      </c>
      <c r="W253" s="62">
        <v>4290027.568</v>
      </c>
      <c r="X253" s="62">
        <v>0</v>
      </c>
      <c r="Y253" s="62">
        <f t="shared" si="58"/>
        <v>4290027.568</v>
      </c>
      <c r="Z253" s="62">
        <v>118538542.0704</v>
      </c>
      <c r="AA253" s="67">
        <f t="shared" si="53"/>
        <v>270443370.78279996</v>
      </c>
    </row>
    <row r="254" spans="1:27" ht="24.9" customHeight="1">
      <c r="A254" s="175"/>
      <c r="B254" s="170"/>
      <c r="C254" s="58">
        <v>13</v>
      </c>
      <c r="D254" s="62" t="s">
        <v>625</v>
      </c>
      <c r="E254" s="62">
        <v>87179408.869299993</v>
      </c>
      <c r="F254" s="62">
        <v>0</v>
      </c>
      <c r="G254" s="62">
        <v>87632529.372799993</v>
      </c>
      <c r="H254" s="62">
        <v>6184014.9186000004</v>
      </c>
      <c r="I254" s="62">
        <v>5244358.1473000003</v>
      </c>
      <c r="J254" s="62">
        <f t="shared" si="64"/>
        <v>2622179.0736500002</v>
      </c>
      <c r="K254" s="62">
        <f t="shared" si="62"/>
        <v>2622179.0736500002</v>
      </c>
      <c r="L254" s="76">
        <v>134095115.67120001</v>
      </c>
      <c r="M254" s="67">
        <f t="shared" si="52"/>
        <v>317713247.90555</v>
      </c>
      <c r="N254" s="66"/>
      <c r="O254" s="58"/>
      <c r="P254" s="182" t="s">
        <v>626</v>
      </c>
      <c r="Q254" s="183"/>
      <c r="R254" s="63"/>
      <c r="S254" s="63">
        <f t="shared" ref="S254:W254" si="65">SUM(S224:S253)</f>
        <v>2032356210.9450996</v>
      </c>
      <c r="T254" s="63">
        <f t="shared" si="65"/>
        <v>0</v>
      </c>
      <c r="U254" s="63">
        <f t="shared" si="65"/>
        <v>2042919511.1723998</v>
      </c>
      <c r="V254" s="63">
        <f t="shared" si="65"/>
        <v>126965328.1918</v>
      </c>
      <c r="W254" s="63">
        <f t="shared" si="65"/>
        <v>122258271.6636</v>
      </c>
      <c r="X254" s="63">
        <f t="shared" ref="X254" si="66">SUM(X224:X253)</f>
        <v>0</v>
      </c>
      <c r="Y254" s="63">
        <f t="shared" si="58"/>
        <v>122258271.6636</v>
      </c>
      <c r="Z254" s="63">
        <f>SUM(Z224:Z253)</f>
        <v>3234549297.8000994</v>
      </c>
      <c r="AA254" s="63">
        <f>SUM(AA224:AA253)</f>
        <v>7559048619.7729979</v>
      </c>
    </row>
    <row r="255" spans="1:27" ht="24.9" customHeight="1">
      <c r="A255" s="175"/>
      <c r="B255" s="170"/>
      <c r="C255" s="58">
        <v>14</v>
      </c>
      <c r="D255" s="62" t="s">
        <v>627</v>
      </c>
      <c r="E255" s="62">
        <v>83140841.190799996</v>
      </c>
      <c r="F255" s="62">
        <v>0</v>
      </c>
      <c r="G255" s="62">
        <v>83572970.982700005</v>
      </c>
      <c r="H255" s="62">
        <v>5925207.0140000004</v>
      </c>
      <c r="I255" s="62">
        <v>5001414.3651999999</v>
      </c>
      <c r="J255" s="62">
        <f t="shared" si="64"/>
        <v>2500707.1825999999</v>
      </c>
      <c r="K255" s="62">
        <f t="shared" si="62"/>
        <v>2500707.1825999999</v>
      </c>
      <c r="L255" s="76">
        <v>126826456.0958</v>
      </c>
      <c r="M255" s="67">
        <f t="shared" si="52"/>
        <v>301966182.4659</v>
      </c>
      <c r="N255" s="66"/>
      <c r="O255" s="169">
        <v>30</v>
      </c>
      <c r="P255" s="68">
        <v>1</v>
      </c>
      <c r="Q255" s="169" t="s">
        <v>115</v>
      </c>
      <c r="R255" s="62" t="s">
        <v>628</v>
      </c>
      <c r="S255" s="62">
        <v>70187642.289499998</v>
      </c>
      <c r="T255" s="62">
        <v>0</v>
      </c>
      <c r="U255" s="62">
        <v>70552447.009200007</v>
      </c>
      <c r="V255" s="62">
        <v>5119052.2067</v>
      </c>
      <c r="W255" s="62">
        <v>4222202.6789999995</v>
      </c>
      <c r="X255" s="62">
        <v>0</v>
      </c>
      <c r="Y255" s="62">
        <f t="shared" si="58"/>
        <v>4222202.6789999995</v>
      </c>
      <c r="Z255" s="62">
        <v>145526138.90149999</v>
      </c>
      <c r="AA255" s="67">
        <f t="shared" si="53"/>
        <v>295607483.08589995</v>
      </c>
    </row>
    <row r="256" spans="1:27" ht="24.9" customHeight="1">
      <c r="A256" s="175"/>
      <c r="B256" s="170"/>
      <c r="C256" s="58">
        <v>15</v>
      </c>
      <c r="D256" s="62" t="s">
        <v>629</v>
      </c>
      <c r="E256" s="62">
        <v>90741387.317000002</v>
      </c>
      <c r="F256" s="62">
        <v>0</v>
      </c>
      <c r="G256" s="62">
        <v>91213021.429199994</v>
      </c>
      <c r="H256" s="62">
        <v>5759413.2429999998</v>
      </c>
      <c r="I256" s="62">
        <v>5458632.2624000004</v>
      </c>
      <c r="J256" s="62">
        <f t="shared" si="64"/>
        <v>2729316.1312000002</v>
      </c>
      <c r="K256" s="62">
        <f t="shared" si="62"/>
        <v>2729316.1312000002</v>
      </c>
      <c r="L256" s="76">
        <v>122170112.6869</v>
      </c>
      <c r="M256" s="67">
        <f t="shared" si="52"/>
        <v>312613250.80729997</v>
      </c>
      <c r="N256" s="66"/>
      <c r="O256" s="170"/>
      <c r="P256" s="68">
        <v>2</v>
      </c>
      <c r="Q256" s="170"/>
      <c r="R256" s="62" t="s">
        <v>630</v>
      </c>
      <c r="S256" s="62">
        <v>81508791.044300005</v>
      </c>
      <c r="T256" s="62">
        <v>0</v>
      </c>
      <c r="U256" s="62">
        <v>81932438.152199998</v>
      </c>
      <c r="V256" s="62">
        <v>5811041.5001999997</v>
      </c>
      <c r="W256" s="62">
        <v>4903236.8759000003</v>
      </c>
      <c r="X256" s="62">
        <v>0</v>
      </c>
      <c r="Y256" s="62">
        <f t="shared" si="58"/>
        <v>4903236.8759000003</v>
      </c>
      <c r="Z256" s="62">
        <v>164960764.0223</v>
      </c>
      <c r="AA256" s="67">
        <f t="shared" si="53"/>
        <v>339116271.59490001</v>
      </c>
    </row>
    <row r="257" spans="1:27" ht="24.9" customHeight="1">
      <c r="A257" s="175"/>
      <c r="B257" s="170"/>
      <c r="C257" s="58">
        <v>16</v>
      </c>
      <c r="D257" s="62" t="s">
        <v>631</v>
      </c>
      <c r="E257" s="62">
        <v>79599046.726600006</v>
      </c>
      <c r="F257" s="62">
        <v>0</v>
      </c>
      <c r="G257" s="62">
        <v>80012767.817399994</v>
      </c>
      <c r="H257" s="62">
        <v>5930012.3706</v>
      </c>
      <c r="I257" s="62">
        <v>4788354.4363000002</v>
      </c>
      <c r="J257" s="62">
        <f t="shared" si="64"/>
        <v>2394177.2181500001</v>
      </c>
      <c r="K257" s="62">
        <f t="shared" si="62"/>
        <v>2394177.2181500001</v>
      </c>
      <c r="L257" s="76">
        <v>126961415.27320001</v>
      </c>
      <c r="M257" s="67">
        <f t="shared" si="52"/>
        <v>294897419.40595001</v>
      </c>
      <c r="N257" s="66"/>
      <c r="O257" s="170"/>
      <c r="P257" s="68">
        <v>3</v>
      </c>
      <c r="Q257" s="170"/>
      <c r="R257" s="62" t="s">
        <v>632</v>
      </c>
      <c r="S257" s="62">
        <v>81191662.288299993</v>
      </c>
      <c r="T257" s="62">
        <v>0</v>
      </c>
      <c r="U257" s="62">
        <v>81613661.099299997</v>
      </c>
      <c r="V257" s="62">
        <v>5437577.4264000002</v>
      </c>
      <c r="W257" s="62">
        <v>4884159.7016000003</v>
      </c>
      <c r="X257" s="62">
        <v>0</v>
      </c>
      <c r="Y257" s="62">
        <f t="shared" si="58"/>
        <v>4884159.7016000003</v>
      </c>
      <c r="Z257" s="62">
        <v>154471968.4032</v>
      </c>
      <c r="AA257" s="67">
        <f t="shared" si="53"/>
        <v>327599028.9188</v>
      </c>
    </row>
    <row r="258" spans="1:27" ht="24.9" customHeight="1">
      <c r="A258" s="175"/>
      <c r="B258" s="170"/>
      <c r="C258" s="58">
        <v>17</v>
      </c>
      <c r="D258" s="62" t="s">
        <v>633</v>
      </c>
      <c r="E258" s="62">
        <v>65282026.842399999</v>
      </c>
      <c r="F258" s="62">
        <v>0</v>
      </c>
      <c r="G258" s="62">
        <v>65621334.314900003</v>
      </c>
      <c r="H258" s="62">
        <v>5419021.8573000003</v>
      </c>
      <c r="I258" s="62">
        <v>3927100.8347</v>
      </c>
      <c r="J258" s="62">
        <f t="shared" si="64"/>
        <v>1963550.41735</v>
      </c>
      <c r="K258" s="62">
        <f t="shared" si="62"/>
        <v>1963550.41735</v>
      </c>
      <c r="L258" s="76">
        <v>112610168.5703</v>
      </c>
      <c r="M258" s="67">
        <f t="shared" si="52"/>
        <v>250896102.00225002</v>
      </c>
      <c r="N258" s="66"/>
      <c r="O258" s="170"/>
      <c r="P258" s="68">
        <v>4</v>
      </c>
      <c r="Q258" s="170"/>
      <c r="R258" s="62" t="s">
        <v>634</v>
      </c>
      <c r="S258" s="62">
        <v>86987313.498300001</v>
      </c>
      <c r="T258" s="62">
        <v>0</v>
      </c>
      <c r="U258" s="62">
        <v>87439435.573899999</v>
      </c>
      <c r="V258" s="62">
        <v>4909436.4516000003</v>
      </c>
      <c r="W258" s="62">
        <v>5232802.4720999999</v>
      </c>
      <c r="X258" s="62">
        <v>0</v>
      </c>
      <c r="Y258" s="62">
        <f t="shared" si="58"/>
        <v>5232802.4720999999</v>
      </c>
      <c r="Z258" s="62">
        <v>139639048.36759999</v>
      </c>
      <c r="AA258" s="67">
        <f t="shared" si="53"/>
        <v>324208036.3635</v>
      </c>
    </row>
    <row r="259" spans="1:27" ht="24.9" customHeight="1">
      <c r="A259" s="175"/>
      <c r="B259" s="171"/>
      <c r="C259" s="58">
        <v>18</v>
      </c>
      <c r="D259" s="62" t="s">
        <v>635</v>
      </c>
      <c r="E259" s="62">
        <v>81236896.349600002</v>
      </c>
      <c r="F259" s="62">
        <v>0</v>
      </c>
      <c r="G259" s="62">
        <v>81659130.2676</v>
      </c>
      <c r="H259" s="62">
        <v>5629032.0820000004</v>
      </c>
      <c r="I259" s="62">
        <v>4886880.7984999996</v>
      </c>
      <c r="J259" s="62">
        <f t="shared" si="64"/>
        <v>2443440.3992499998</v>
      </c>
      <c r="K259" s="62">
        <f t="shared" si="62"/>
        <v>2443440.3992499998</v>
      </c>
      <c r="L259" s="76">
        <v>118508337.8426</v>
      </c>
      <c r="M259" s="67">
        <f t="shared" si="52"/>
        <v>289476836.94104999</v>
      </c>
      <c r="N259" s="66"/>
      <c r="O259" s="170"/>
      <c r="P259" s="68">
        <v>5</v>
      </c>
      <c r="Q259" s="170"/>
      <c r="R259" s="62" t="s">
        <v>636</v>
      </c>
      <c r="S259" s="62">
        <v>88257355.726699993</v>
      </c>
      <c r="T259" s="62">
        <v>0</v>
      </c>
      <c r="U259" s="62">
        <v>88716078.927300006</v>
      </c>
      <c r="V259" s="62">
        <v>6440525.2959000003</v>
      </c>
      <c r="W259" s="62">
        <v>5309203.0395999998</v>
      </c>
      <c r="X259" s="62">
        <v>0</v>
      </c>
      <c r="Y259" s="62">
        <f t="shared" si="58"/>
        <v>5309203.0395999998</v>
      </c>
      <c r="Z259" s="62">
        <v>182639912.67919999</v>
      </c>
      <c r="AA259" s="67">
        <f t="shared" si="53"/>
        <v>371363075.66869998</v>
      </c>
    </row>
    <row r="260" spans="1:27" ht="24.9" customHeight="1">
      <c r="A260" s="58"/>
      <c r="B260" s="184" t="s">
        <v>601</v>
      </c>
      <c r="C260" s="182"/>
      <c r="D260" s="63"/>
      <c r="E260" s="63">
        <f>SUM(E242:E259)</f>
        <v>1481622015.1124997</v>
      </c>
      <c r="F260" s="63">
        <f t="shared" ref="F260:M260" si="67">SUM(F242:F259)</f>
        <v>0</v>
      </c>
      <c r="G260" s="63">
        <f t="shared" si="67"/>
        <v>1489322839.4485998</v>
      </c>
      <c r="H260" s="63">
        <f t="shared" si="67"/>
        <v>110679557.26009999</v>
      </c>
      <c r="I260" s="63">
        <f t="shared" si="67"/>
        <v>89128345.636799991</v>
      </c>
      <c r="J260" s="63">
        <f t="shared" si="67"/>
        <v>44564172.818399996</v>
      </c>
      <c r="K260" s="63">
        <f t="shared" si="67"/>
        <v>44564172.818399996</v>
      </c>
      <c r="L260" s="63">
        <f t="shared" si="67"/>
        <v>2395942289.2010999</v>
      </c>
      <c r="M260" s="63">
        <f t="shared" si="67"/>
        <v>5522130873.8406992</v>
      </c>
      <c r="N260" s="66"/>
      <c r="O260" s="170"/>
      <c r="P260" s="68">
        <v>6</v>
      </c>
      <c r="Q260" s="170"/>
      <c r="R260" s="62" t="s">
        <v>637</v>
      </c>
      <c r="S260" s="62">
        <v>90710596.7755</v>
      </c>
      <c r="T260" s="62">
        <v>0</v>
      </c>
      <c r="U260" s="62">
        <v>91182070.851999998</v>
      </c>
      <c r="V260" s="62">
        <v>6666646.0166999996</v>
      </c>
      <c r="W260" s="62">
        <v>5456780.0289000003</v>
      </c>
      <c r="X260" s="62">
        <v>0</v>
      </c>
      <c r="Y260" s="62">
        <f t="shared" si="58"/>
        <v>5456780.0289000003</v>
      </c>
      <c r="Z260" s="62">
        <v>188990547.70100001</v>
      </c>
      <c r="AA260" s="67">
        <f t="shared" si="53"/>
        <v>383006641.37409997</v>
      </c>
    </row>
    <row r="261" spans="1:27" ht="24.9" customHeight="1">
      <c r="A261" s="175">
        <v>13</v>
      </c>
      <c r="B261" s="169" t="s">
        <v>638</v>
      </c>
      <c r="C261" s="58">
        <v>1</v>
      </c>
      <c r="D261" s="62" t="s">
        <v>639</v>
      </c>
      <c r="E261" s="62">
        <v>95455081.782600001</v>
      </c>
      <c r="F261" s="62">
        <v>0</v>
      </c>
      <c r="G261" s="62">
        <v>95951215.6206</v>
      </c>
      <c r="H261" s="62">
        <v>5966141.0900999997</v>
      </c>
      <c r="I261" s="62">
        <v>5742188.9221000001</v>
      </c>
      <c r="J261" s="62">
        <v>0</v>
      </c>
      <c r="K261" s="62">
        <f t="shared" ref="K261:K292" si="68">I261-J261</f>
        <v>5742188.9221000001</v>
      </c>
      <c r="L261" s="76">
        <v>158094213.22920001</v>
      </c>
      <c r="M261" s="67">
        <f t="shared" si="52"/>
        <v>361208840.64460003</v>
      </c>
      <c r="N261" s="66"/>
      <c r="O261" s="170"/>
      <c r="P261" s="68">
        <v>7</v>
      </c>
      <c r="Q261" s="170"/>
      <c r="R261" s="62" t="s">
        <v>640</v>
      </c>
      <c r="S261" s="62">
        <v>98343017.386700004</v>
      </c>
      <c r="T261" s="62">
        <v>0</v>
      </c>
      <c r="U261" s="62">
        <v>98854161.452999994</v>
      </c>
      <c r="V261" s="62">
        <v>6878261.0153999999</v>
      </c>
      <c r="W261" s="62">
        <v>5915915.3651999999</v>
      </c>
      <c r="X261" s="62">
        <v>0</v>
      </c>
      <c r="Y261" s="62">
        <f t="shared" si="58"/>
        <v>5915915.3651999999</v>
      </c>
      <c r="Z261" s="62">
        <v>194933787.29570001</v>
      </c>
      <c r="AA261" s="67">
        <f t="shared" si="53"/>
        <v>404925142.51600003</v>
      </c>
    </row>
    <row r="262" spans="1:27" ht="24.9" customHeight="1">
      <c r="A262" s="175"/>
      <c r="B262" s="170"/>
      <c r="C262" s="58">
        <v>2</v>
      </c>
      <c r="D262" s="62" t="s">
        <v>641</v>
      </c>
      <c r="E262" s="62">
        <v>72634867.000799999</v>
      </c>
      <c r="F262" s="62">
        <v>0</v>
      </c>
      <c r="G262" s="62">
        <v>73012391.326000005</v>
      </c>
      <c r="H262" s="62">
        <v>4527869.1447000001</v>
      </c>
      <c r="I262" s="62">
        <v>4369417.7498000003</v>
      </c>
      <c r="J262" s="62">
        <v>0</v>
      </c>
      <c r="K262" s="62">
        <f t="shared" si="68"/>
        <v>4369417.7498000003</v>
      </c>
      <c r="L262" s="76">
        <v>117700125.7149</v>
      </c>
      <c r="M262" s="67">
        <f t="shared" si="52"/>
        <v>272244670.93619996</v>
      </c>
      <c r="N262" s="66"/>
      <c r="O262" s="170"/>
      <c r="P262" s="68">
        <v>8</v>
      </c>
      <c r="Q262" s="170"/>
      <c r="R262" s="62" t="s">
        <v>642</v>
      </c>
      <c r="S262" s="62">
        <v>72376851.733199999</v>
      </c>
      <c r="T262" s="62">
        <v>0</v>
      </c>
      <c r="U262" s="62">
        <v>72753035.007799998</v>
      </c>
      <c r="V262" s="62">
        <v>5286352.1342000002</v>
      </c>
      <c r="W262" s="62">
        <v>4353896.6021999996</v>
      </c>
      <c r="X262" s="62">
        <v>0</v>
      </c>
      <c r="Y262" s="62">
        <f t="shared" si="58"/>
        <v>4353896.6021999996</v>
      </c>
      <c r="Z262" s="62">
        <v>150224782.9481</v>
      </c>
      <c r="AA262" s="67">
        <f t="shared" si="53"/>
        <v>304994918.42550004</v>
      </c>
    </row>
    <row r="263" spans="1:27" ht="24.9" customHeight="1">
      <c r="A263" s="175"/>
      <c r="B263" s="170"/>
      <c r="C263" s="58">
        <v>3</v>
      </c>
      <c r="D263" s="62" t="s">
        <v>643</v>
      </c>
      <c r="E263" s="62">
        <v>69256324.397</v>
      </c>
      <c r="F263" s="62">
        <v>0</v>
      </c>
      <c r="G263" s="62">
        <v>69616288.532800004</v>
      </c>
      <c r="H263" s="62">
        <v>3978731.6301000002</v>
      </c>
      <c r="I263" s="62">
        <v>4166178.3879</v>
      </c>
      <c r="J263" s="62">
        <v>0</v>
      </c>
      <c r="K263" s="62">
        <f t="shared" si="68"/>
        <v>4166178.3879</v>
      </c>
      <c r="L263" s="76">
        <v>102277514.6469</v>
      </c>
      <c r="M263" s="67">
        <f t="shared" si="52"/>
        <v>249295037.59470001</v>
      </c>
      <c r="N263" s="66"/>
      <c r="O263" s="170"/>
      <c r="P263" s="68">
        <v>9</v>
      </c>
      <c r="Q263" s="170"/>
      <c r="R263" s="62" t="s">
        <v>644</v>
      </c>
      <c r="S263" s="62">
        <v>85896048.562199995</v>
      </c>
      <c r="T263" s="62">
        <v>0</v>
      </c>
      <c r="U263" s="62">
        <v>86342498.719099998</v>
      </c>
      <c r="V263" s="62">
        <v>6301322.3606000002</v>
      </c>
      <c r="W263" s="62">
        <v>5167156.4184999997</v>
      </c>
      <c r="X263" s="62">
        <v>0</v>
      </c>
      <c r="Y263" s="62">
        <f t="shared" si="58"/>
        <v>5167156.4184999997</v>
      </c>
      <c r="Z263" s="62">
        <v>178730376.95699999</v>
      </c>
      <c r="AA263" s="67">
        <f t="shared" si="53"/>
        <v>362437403.01740003</v>
      </c>
    </row>
    <row r="264" spans="1:27" ht="24.9" customHeight="1">
      <c r="A264" s="175"/>
      <c r="B264" s="170"/>
      <c r="C264" s="58">
        <v>4</v>
      </c>
      <c r="D264" s="62" t="s">
        <v>645</v>
      </c>
      <c r="E264" s="62">
        <v>71510914.774000004</v>
      </c>
      <c r="F264" s="62">
        <v>0</v>
      </c>
      <c r="G264" s="62">
        <v>71882597.286200002</v>
      </c>
      <c r="H264" s="62">
        <v>4436083.2459000004</v>
      </c>
      <c r="I264" s="62">
        <v>4301805.3618000001</v>
      </c>
      <c r="J264" s="62">
        <v>0</v>
      </c>
      <c r="K264" s="62">
        <f t="shared" si="68"/>
        <v>4301805.3618000001</v>
      </c>
      <c r="L264" s="76">
        <v>115122304.7113</v>
      </c>
      <c r="M264" s="67">
        <f t="shared" ref="M264:M327" si="69">E264+F264+G264+H264+K264+L264</f>
        <v>267253705.37920004</v>
      </c>
      <c r="N264" s="66"/>
      <c r="O264" s="170"/>
      <c r="P264" s="68">
        <v>10</v>
      </c>
      <c r="Q264" s="170"/>
      <c r="R264" s="62" t="s">
        <v>646</v>
      </c>
      <c r="S264" s="62">
        <v>89929215.737900004</v>
      </c>
      <c r="T264" s="62">
        <v>0</v>
      </c>
      <c r="U264" s="62">
        <v>90396628.536799997</v>
      </c>
      <c r="V264" s="62">
        <v>6449598.0961999996</v>
      </c>
      <c r="W264" s="62">
        <v>5409775.3282000003</v>
      </c>
      <c r="X264" s="62">
        <v>0</v>
      </c>
      <c r="Y264" s="62">
        <f t="shared" si="58"/>
        <v>5409775.3282000003</v>
      </c>
      <c r="Z264" s="62">
        <v>182894723.66330001</v>
      </c>
      <c r="AA264" s="67">
        <f t="shared" ref="AA264:AA327" si="70">S264+T264+U264+V264+Y264+Z264</f>
        <v>375079941.3624</v>
      </c>
    </row>
    <row r="265" spans="1:27" ht="24.9" customHeight="1">
      <c r="A265" s="175"/>
      <c r="B265" s="170"/>
      <c r="C265" s="58">
        <v>5</v>
      </c>
      <c r="D265" s="62" t="s">
        <v>647</v>
      </c>
      <c r="E265" s="62">
        <v>75743994.143199995</v>
      </c>
      <c r="F265" s="62">
        <v>0</v>
      </c>
      <c r="G265" s="62">
        <v>76137678.353799999</v>
      </c>
      <c r="H265" s="62">
        <v>4681030.9238999998</v>
      </c>
      <c r="I265" s="62">
        <v>4556450.1749</v>
      </c>
      <c r="J265" s="62">
        <v>0</v>
      </c>
      <c r="K265" s="62">
        <f t="shared" si="68"/>
        <v>4556450.1749</v>
      </c>
      <c r="L265" s="76">
        <v>122001697.7042</v>
      </c>
      <c r="M265" s="67">
        <f t="shared" si="69"/>
        <v>283120851.29999995</v>
      </c>
      <c r="N265" s="66"/>
      <c r="O265" s="170"/>
      <c r="P265" s="68">
        <v>11</v>
      </c>
      <c r="Q265" s="170"/>
      <c r="R265" s="62" t="s">
        <v>648</v>
      </c>
      <c r="S265" s="62">
        <v>65040027.207999997</v>
      </c>
      <c r="T265" s="62">
        <v>0</v>
      </c>
      <c r="U265" s="62">
        <v>65378076.8719</v>
      </c>
      <c r="V265" s="62">
        <v>4839391.2056999998</v>
      </c>
      <c r="W265" s="62">
        <v>3912543.1224000002</v>
      </c>
      <c r="X265" s="62">
        <v>0</v>
      </c>
      <c r="Y265" s="62">
        <f t="shared" si="58"/>
        <v>3912543.1224000002</v>
      </c>
      <c r="Z265" s="62">
        <v>137671816.9258</v>
      </c>
      <c r="AA265" s="67">
        <f t="shared" si="70"/>
        <v>276841855.33379996</v>
      </c>
    </row>
    <row r="266" spans="1:27" ht="24.9" customHeight="1">
      <c r="A266" s="175"/>
      <c r="B266" s="170"/>
      <c r="C266" s="58">
        <v>6</v>
      </c>
      <c r="D266" s="62" t="s">
        <v>649</v>
      </c>
      <c r="E266" s="62">
        <v>77214053.615899995</v>
      </c>
      <c r="F266" s="62">
        <v>0</v>
      </c>
      <c r="G266" s="62">
        <v>77615378.553800002</v>
      </c>
      <c r="H266" s="62">
        <v>4812057.5806</v>
      </c>
      <c r="I266" s="62">
        <v>4644882.9650999997</v>
      </c>
      <c r="J266" s="62">
        <v>0</v>
      </c>
      <c r="K266" s="62">
        <f t="shared" si="68"/>
        <v>4644882.9650999997</v>
      </c>
      <c r="L266" s="76">
        <v>125681601.3932</v>
      </c>
      <c r="M266" s="67">
        <f t="shared" si="69"/>
        <v>289967974.10859996</v>
      </c>
      <c r="N266" s="66"/>
      <c r="O266" s="170"/>
      <c r="P266" s="68">
        <v>12</v>
      </c>
      <c r="Q266" s="170"/>
      <c r="R266" s="62" t="s">
        <v>650</v>
      </c>
      <c r="S266" s="62">
        <v>67828969.187999994</v>
      </c>
      <c r="T266" s="62">
        <v>0</v>
      </c>
      <c r="U266" s="62">
        <v>68181514.554700002</v>
      </c>
      <c r="V266" s="62">
        <v>4822473.8399</v>
      </c>
      <c r="W266" s="62">
        <v>4080314.5122000002</v>
      </c>
      <c r="X266" s="62">
        <v>0</v>
      </c>
      <c r="Y266" s="62">
        <f t="shared" si="58"/>
        <v>4080314.5122000002</v>
      </c>
      <c r="Z266" s="62">
        <v>137196690.12040001</v>
      </c>
      <c r="AA266" s="67">
        <f t="shared" si="70"/>
        <v>282109962.21519995</v>
      </c>
    </row>
    <row r="267" spans="1:27" ht="24.9" customHeight="1">
      <c r="A267" s="175"/>
      <c r="B267" s="170"/>
      <c r="C267" s="58">
        <v>7</v>
      </c>
      <c r="D267" s="62" t="s">
        <v>651</v>
      </c>
      <c r="E267" s="62">
        <v>63624859.643600002</v>
      </c>
      <c r="F267" s="62">
        <v>0</v>
      </c>
      <c r="G267" s="62">
        <v>63955553.884499997</v>
      </c>
      <c r="H267" s="62">
        <v>4040977.1365999999</v>
      </c>
      <c r="I267" s="62">
        <v>3827412.4057999998</v>
      </c>
      <c r="J267" s="62">
        <v>0</v>
      </c>
      <c r="K267" s="62">
        <f t="shared" si="68"/>
        <v>3827412.4057999998</v>
      </c>
      <c r="L267" s="76">
        <v>104025689.215</v>
      </c>
      <c r="M267" s="67">
        <f t="shared" si="69"/>
        <v>239474492.28550002</v>
      </c>
      <c r="N267" s="66"/>
      <c r="O267" s="170"/>
      <c r="P267" s="68">
        <v>13</v>
      </c>
      <c r="Q267" s="170"/>
      <c r="R267" s="62" t="s">
        <v>652</v>
      </c>
      <c r="S267" s="62">
        <v>66492954.453500003</v>
      </c>
      <c r="T267" s="62">
        <v>0</v>
      </c>
      <c r="U267" s="62">
        <v>66838555.798900001</v>
      </c>
      <c r="V267" s="62">
        <v>4841919.3970999997</v>
      </c>
      <c r="W267" s="62">
        <v>3999945.3075999999</v>
      </c>
      <c r="X267" s="62">
        <v>0</v>
      </c>
      <c r="Y267" s="62">
        <f t="shared" si="58"/>
        <v>3999945.3075999999</v>
      </c>
      <c r="Z267" s="62">
        <v>137742821.56760001</v>
      </c>
      <c r="AA267" s="67">
        <f t="shared" si="70"/>
        <v>279916196.52470005</v>
      </c>
    </row>
    <row r="268" spans="1:27" ht="24.9" customHeight="1">
      <c r="A268" s="175"/>
      <c r="B268" s="170"/>
      <c r="C268" s="58">
        <v>8</v>
      </c>
      <c r="D268" s="62" t="s">
        <v>653</v>
      </c>
      <c r="E268" s="62">
        <v>78380737.332699999</v>
      </c>
      <c r="F268" s="62">
        <v>0</v>
      </c>
      <c r="G268" s="62">
        <v>78788126.183200002</v>
      </c>
      <c r="H268" s="62">
        <v>4625778.2872000001</v>
      </c>
      <c r="I268" s="62">
        <v>4715065.9055000003</v>
      </c>
      <c r="J268" s="62">
        <v>0</v>
      </c>
      <c r="K268" s="62">
        <f t="shared" si="68"/>
        <v>4715065.9055000003</v>
      </c>
      <c r="L268" s="76">
        <v>120449918.95389999</v>
      </c>
      <c r="M268" s="67">
        <f t="shared" si="69"/>
        <v>286959626.66250002</v>
      </c>
      <c r="N268" s="66"/>
      <c r="O268" s="170"/>
      <c r="P268" s="68">
        <v>14</v>
      </c>
      <c r="Q268" s="170"/>
      <c r="R268" s="62" t="s">
        <v>654</v>
      </c>
      <c r="S268" s="62">
        <v>98759588.8521</v>
      </c>
      <c r="T268" s="62">
        <v>0</v>
      </c>
      <c r="U268" s="62">
        <v>99272898.075100005</v>
      </c>
      <c r="V268" s="62">
        <v>6408510.5034999996</v>
      </c>
      <c r="W268" s="62">
        <v>5940974.6079000002</v>
      </c>
      <c r="X268" s="62">
        <v>0</v>
      </c>
      <c r="Y268" s="62">
        <f t="shared" si="58"/>
        <v>5940974.6079000002</v>
      </c>
      <c r="Z268" s="62">
        <v>181740772.3389</v>
      </c>
      <c r="AA268" s="67">
        <f t="shared" si="70"/>
        <v>392122744.3775</v>
      </c>
    </row>
    <row r="269" spans="1:27" ht="24.9" customHeight="1">
      <c r="A269" s="175"/>
      <c r="B269" s="170"/>
      <c r="C269" s="58">
        <v>9</v>
      </c>
      <c r="D269" s="62" t="s">
        <v>655</v>
      </c>
      <c r="E269" s="62">
        <v>83864273.467099994</v>
      </c>
      <c r="F269" s="62">
        <v>0</v>
      </c>
      <c r="G269" s="62">
        <v>84300163.3442</v>
      </c>
      <c r="H269" s="62">
        <v>5184230.6630999995</v>
      </c>
      <c r="I269" s="62">
        <v>5044933.1042999998</v>
      </c>
      <c r="J269" s="62">
        <v>0</v>
      </c>
      <c r="K269" s="62">
        <f t="shared" si="68"/>
        <v>5044933.1042999998</v>
      </c>
      <c r="L269" s="76">
        <v>136134139.3229</v>
      </c>
      <c r="M269" s="67">
        <f t="shared" si="69"/>
        <v>314527739.9016</v>
      </c>
      <c r="N269" s="66"/>
      <c r="O269" s="170"/>
      <c r="P269" s="68">
        <v>15</v>
      </c>
      <c r="Q269" s="170"/>
      <c r="R269" s="62" t="s">
        <v>656</v>
      </c>
      <c r="S269" s="62">
        <v>67344813.199100003</v>
      </c>
      <c r="T269" s="62">
        <v>0</v>
      </c>
      <c r="U269" s="62">
        <v>67694842.134399995</v>
      </c>
      <c r="V269" s="62">
        <v>4976083.88</v>
      </c>
      <c r="W269" s="62">
        <v>4051189.66</v>
      </c>
      <c r="X269" s="62">
        <v>0</v>
      </c>
      <c r="Y269" s="62">
        <f t="shared" si="58"/>
        <v>4051189.66</v>
      </c>
      <c r="Z269" s="62">
        <v>141510851.58520001</v>
      </c>
      <c r="AA269" s="67">
        <f t="shared" si="70"/>
        <v>285577780.4587</v>
      </c>
    </row>
    <row r="270" spans="1:27" ht="24.9" customHeight="1">
      <c r="A270" s="175"/>
      <c r="B270" s="170"/>
      <c r="C270" s="58">
        <v>10</v>
      </c>
      <c r="D270" s="62" t="s">
        <v>657</v>
      </c>
      <c r="E270" s="62">
        <v>73231927.455599993</v>
      </c>
      <c r="F270" s="62">
        <v>0</v>
      </c>
      <c r="G270" s="62">
        <v>73612555.040399998</v>
      </c>
      <c r="H270" s="62">
        <v>4520356.2922999999</v>
      </c>
      <c r="I270" s="62">
        <v>4405334.4748999998</v>
      </c>
      <c r="J270" s="62">
        <v>0</v>
      </c>
      <c r="K270" s="62">
        <f t="shared" si="68"/>
        <v>4405334.4748999998</v>
      </c>
      <c r="L270" s="76">
        <v>117489126.1055</v>
      </c>
      <c r="M270" s="67">
        <f t="shared" si="69"/>
        <v>273259299.36869997</v>
      </c>
      <c r="N270" s="66"/>
      <c r="O270" s="170"/>
      <c r="P270" s="68">
        <v>16</v>
      </c>
      <c r="Q270" s="170"/>
      <c r="R270" s="62" t="s">
        <v>658</v>
      </c>
      <c r="S270" s="62">
        <v>70668822.408399999</v>
      </c>
      <c r="T270" s="62">
        <v>0</v>
      </c>
      <c r="U270" s="62">
        <v>71036128.092199996</v>
      </c>
      <c r="V270" s="62">
        <v>5014876.3770000003</v>
      </c>
      <c r="W270" s="62">
        <v>4251148.5151000004</v>
      </c>
      <c r="X270" s="62">
        <v>0</v>
      </c>
      <c r="Y270" s="62">
        <f t="shared" si="58"/>
        <v>4251148.5151000004</v>
      </c>
      <c r="Z270" s="62">
        <v>142600344.79499999</v>
      </c>
      <c r="AA270" s="67">
        <f t="shared" si="70"/>
        <v>293571320.18769997</v>
      </c>
    </row>
    <row r="271" spans="1:27" ht="24.9" customHeight="1">
      <c r="A271" s="175"/>
      <c r="B271" s="170"/>
      <c r="C271" s="58">
        <v>11</v>
      </c>
      <c r="D271" s="62" t="s">
        <v>659</v>
      </c>
      <c r="E271" s="62">
        <v>78480084.915199995</v>
      </c>
      <c r="F271" s="62">
        <v>0</v>
      </c>
      <c r="G271" s="62">
        <v>78887990.131099999</v>
      </c>
      <c r="H271" s="62">
        <v>4709352.0466999998</v>
      </c>
      <c r="I271" s="62">
        <v>4721042.2514000004</v>
      </c>
      <c r="J271" s="62">
        <v>0</v>
      </c>
      <c r="K271" s="62">
        <f t="shared" si="68"/>
        <v>4721042.2514000004</v>
      </c>
      <c r="L271" s="76">
        <v>122797100.76639999</v>
      </c>
      <c r="M271" s="67">
        <f t="shared" si="69"/>
        <v>289595570.11079997</v>
      </c>
      <c r="N271" s="66"/>
      <c r="O271" s="170"/>
      <c r="P271" s="68">
        <v>17</v>
      </c>
      <c r="Q271" s="170"/>
      <c r="R271" s="62" t="s">
        <v>660</v>
      </c>
      <c r="S271" s="62">
        <v>92330008.386999995</v>
      </c>
      <c r="T271" s="62">
        <v>0</v>
      </c>
      <c r="U271" s="62">
        <v>92809899.458000004</v>
      </c>
      <c r="V271" s="62">
        <v>6219559.5751999998</v>
      </c>
      <c r="W271" s="62">
        <v>5554197.2352999998</v>
      </c>
      <c r="X271" s="62">
        <v>0</v>
      </c>
      <c r="Y271" s="62">
        <f t="shared" si="58"/>
        <v>5554197.2352999998</v>
      </c>
      <c r="Z271" s="62">
        <v>176434056.62560001</v>
      </c>
      <c r="AA271" s="67">
        <f t="shared" si="70"/>
        <v>373347721.28110003</v>
      </c>
    </row>
    <row r="272" spans="1:27" ht="24.9" customHeight="1">
      <c r="A272" s="175"/>
      <c r="B272" s="170"/>
      <c r="C272" s="58">
        <v>12</v>
      </c>
      <c r="D272" s="62" t="s">
        <v>661</v>
      </c>
      <c r="E272" s="62">
        <v>55074206.889799997</v>
      </c>
      <c r="F272" s="62">
        <v>0</v>
      </c>
      <c r="G272" s="62">
        <v>55360458.571000002</v>
      </c>
      <c r="H272" s="62">
        <v>3589542.5644999999</v>
      </c>
      <c r="I272" s="62">
        <v>3313039.9638</v>
      </c>
      <c r="J272" s="62">
        <v>0</v>
      </c>
      <c r="K272" s="62">
        <f t="shared" si="68"/>
        <v>3313039.9638</v>
      </c>
      <c r="L272" s="76">
        <v>91347080.227200001</v>
      </c>
      <c r="M272" s="67">
        <f t="shared" si="69"/>
        <v>208684328.21630001</v>
      </c>
      <c r="N272" s="66"/>
      <c r="O272" s="170"/>
      <c r="P272" s="68">
        <v>18</v>
      </c>
      <c r="Q272" s="170"/>
      <c r="R272" s="62" t="s">
        <v>662</v>
      </c>
      <c r="S272" s="62">
        <v>79835467.145600006</v>
      </c>
      <c r="T272" s="62">
        <v>0</v>
      </c>
      <c r="U272" s="62">
        <v>80250417.046499997</v>
      </c>
      <c r="V272" s="62">
        <v>5069555.2397999996</v>
      </c>
      <c r="W272" s="62">
        <v>4802576.5257999999</v>
      </c>
      <c r="X272" s="62">
        <v>0</v>
      </c>
      <c r="Y272" s="62">
        <f t="shared" ref="Y272:Y335" si="71">W272-X272</f>
        <v>4802576.5257999999</v>
      </c>
      <c r="Z272" s="62">
        <v>144136009.0167</v>
      </c>
      <c r="AA272" s="67">
        <f t="shared" si="70"/>
        <v>314094024.97439998</v>
      </c>
    </row>
    <row r="273" spans="1:27" ht="24.9" customHeight="1">
      <c r="A273" s="175"/>
      <c r="B273" s="170"/>
      <c r="C273" s="58">
        <v>13</v>
      </c>
      <c r="D273" s="62" t="s">
        <v>663</v>
      </c>
      <c r="E273" s="62">
        <v>69802840.857500002</v>
      </c>
      <c r="F273" s="62">
        <v>0</v>
      </c>
      <c r="G273" s="62">
        <v>70165645.547299996</v>
      </c>
      <c r="H273" s="62">
        <v>4357135.5388000002</v>
      </c>
      <c r="I273" s="62">
        <v>4199054.5921</v>
      </c>
      <c r="J273" s="62">
        <v>0</v>
      </c>
      <c r="K273" s="62">
        <f t="shared" si="68"/>
        <v>4199054.5921</v>
      </c>
      <c r="L273" s="76">
        <v>112905046.286</v>
      </c>
      <c r="M273" s="67">
        <f t="shared" si="69"/>
        <v>261429722.82169998</v>
      </c>
      <c r="N273" s="66"/>
      <c r="O273" s="170"/>
      <c r="P273" s="68">
        <v>19</v>
      </c>
      <c r="Q273" s="170"/>
      <c r="R273" s="62" t="s">
        <v>664</v>
      </c>
      <c r="S273" s="62">
        <v>73290126.115600005</v>
      </c>
      <c r="T273" s="62">
        <v>0</v>
      </c>
      <c r="U273" s="62">
        <v>73671056.191699997</v>
      </c>
      <c r="V273" s="62">
        <v>4839400.1710000001</v>
      </c>
      <c r="W273" s="62">
        <v>4408835.4692000002</v>
      </c>
      <c r="X273" s="62">
        <v>0</v>
      </c>
      <c r="Y273" s="62">
        <f t="shared" si="71"/>
        <v>4408835.4692000002</v>
      </c>
      <c r="Z273" s="62">
        <v>137672068.71529999</v>
      </c>
      <c r="AA273" s="67">
        <f t="shared" si="70"/>
        <v>293881486.66279995</v>
      </c>
    </row>
    <row r="274" spans="1:27" ht="24.9" customHeight="1">
      <c r="A274" s="175"/>
      <c r="B274" s="170"/>
      <c r="C274" s="58">
        <v>14</v>
      </c>
      <c r="D274" s="62" t="s">
        <v>665</v>
      </c>
      <c r="E274" s="62">
        <v>68116204.581400007</v>
      </c>
      <c r="F274" s="62">
        <v>0</v>
      </c>
      <c r="G274" s="62">
        <v>68470242.872199997</v>
      </c>
      <c r="H274" s="62">
        <v>4219116.0122999996</v>
      </c>
      <c r="I274" s="62">
        <v>4097593.4235999999</v>
      </c>
      <c r="J274" s="62">
        <v>0</v>
      </c>
      <c r="K274" s="62">
        <f t="shared" si="68"/>
        <v>4097593.4235999999</v>
      </c>
      <c r="L274" s="76">
        <v>109028746.7792</v>
      </c>
      <c r="M274" s="67">
        <f t="shared" si="69"/>
        <v>253931903.66869998</v>
      </c>
      <c r="N274" s="66"/>
      <c r="O274" s="170"/>
      <c r="P274" s="68">
        <v>20</v>
      </c>
      <c r="Q274" s="170"/>
      <c r="R274" s="62" t="s">
        <v>666</v>
      </c>
      <c r="S274" s="62">
        <v>66176804.822700001</v>
      </c>
      <c r="T274" s="62">
        <v>0</v>
      </c>
      <c r="U274" s="62">
        <v>66520762.9604</v>
      </c>
      <c r="V274" s="62">
        <v>4649149.2861000001</v>
      </c>
      <c r="W274" s="62">
        <v>3980927.0334999999</v>
      </c>
      <c r="X274" s="62">
        <v>0</v>
      </c>
      <c r="Y274" s="62">
        <f t="shared" si="71"/>
        <v>3980927.0334999999</v>
      </c>
      <c r="Z274" s="62">
        <v>132328843.5231</v>
      </c>
      <c r="AA274" s="67">
        <f t="shared" si="70"/>
        <v>273656487.62580001</v>
      </c>
    </row>
    <row r="275" spans="1:27" ht="24.9" customHeight="1">
      <c r="A275" s="175"/>
      <c r="B275" s="170"/>
      <c r="C275" s="58">
        <v>15</v>
      </c>
      <c r="D275" s="62" t="s">
        <v>667</v>
      </c>
      <c r="E275" s="62">
        <v>73055548.232099995</v>
      </c>
      <c r="F275" s="62">
        <v>0</v>
      </c>
      <c r="G275" s="62">
        <v>73435259.074699998</v>
      </c>
      <c r="H275" s="62">
        <v>4512655.1703000003</v>
      </c>
      <c r="I275" s="62">
        <v>4394724.2192000002</v>
      </c>
      <c r="J275" s="62">
        <v>0</v>
      </c>
      <c r="K275" s="62">
        <f t="shared" si="68"/>
        <v>4394724.2192000002</v>
      </c>
      <c r="L275" s="76">
        <v>117272838.9164</v>
      </c>
      <c r="M275" s="67">
        <f t="shared" si="69"/>
        <v>272671025.61270005</v>
      </c>
      <c r="N275" s="66"/>
      <c r="O275" s="170"/>
      <c r="P275" s="68">
        <v>21</v>
      </c>
      <c r="Q275" s="170"/>
      <c r="R275" s="62" t="s">
        <v>668</v>
      </c>
      <c r="S275" s="62">
        <v>81727964.204799995</v>
      </c>
      <c r="T275" s="62">
        <v>0</v>
      </c>
      <c r="U275" s="62">
        <v>82152750.479000002</v>
      </c>
      <c r="V275" s="62">
        <v>5718143.9144000001</v>
      </c>
      <c r="W275" s="62">
        <v>4916421.4404999996</v>
      </c>
      <c r="X275" s="62">
        <v>0</v>
      </c>
      <c r="Y275" s="62">
        <f t="shared" si="71"/>
        <v>4916421.4404999996</v>
      </c>
      <c r="Z275" s="62">
        <v>162351721.11939999</v>
      </c>
      <c r="AA275" s="67">
        <f t="shared" si="70"/>
        <v>336867001.15810001</v>
      </c>
    </row>
    <row r="276" spans="1:27" ht="24.9" customHeight="1">
      <c r="A276" s="175"/>
      <c r="B276" s="171"/>
      <c r="C276" s="58">
        <v>16</v>
      </c>
      <c r="D276" s="62" t="s">
        <v>669</v>
      </c>
      <c r="E276" s="62">
        <v>71015690.9692</v>
      </c>
      <c r="F276" s="62">
        <v>0</v>
      </c>
      <c r="G276" s="62">
        <v>71384799.524399996</v>
      </c>
      <c r="H276" s="62">
        <v>4402508.5055999998</v>
      </c>
      <c r="I276" s="62">
        <v>4272014.7148000002</v>
      </c>
      <c r="J276" s="62">
        <v>0</v>
      </c>
      <c r="K276" s="62">
        <f t="shared" si="68"/>
        <v>4272014.7148000002</v>
      </c>
      <c r="L276" s="76">
        <v>114179352.9963</v>
      </c>
      <c r="M276" s="67">
        <f t="shared" si="69"/>
        <v>265254366.71030003</v>
      </c>
      <c r="N276" s="66"/>
      <c r="O276" s="170"/>
      <c r="P276" s="68">
        <v>22</v>
      </c>
      <c r="Q276" s="170"/>
      <c r="R276" s="62" t="s">
        <v>670</v>
      </c>
      <c r="S276" s="62">
        <v>75701722.420499995</v>
      </c>
      <c r="T276" s="62">
        <v>0</v>
      </c>
      <c r="U276" s="62">
        <v>76095186.921200007</v>
      </c>
      <c r="V276" s="62">
        <v>5242628.7675000001</v>
      </c>
      <c r="W276" s="62">
        <v>4553907.2801999999</v>
      </c>
      <c r="X276" s="62">
        <v>0</v>
      </c>
      <c r="Y276" s="62">
        <f t="shared" si="71"/>
        <v>4553907.2801999999</v>
      </c>
      <c r="Z276" s="62">
        <v>148996805.5077</v>
      </c>
      <c r="AA276" s="67">
        <f t="shared" si="70"/>
        <v>310590250.89710003</v>
      </c>
    </row>
    <row r="277" spans="1:27" ht="24.9" customHeight="1">
      <c r="A277" s="58"/>
      <c r="B277" s="184" t="s">
        <v>671</v>
      </c>
      <c r="C277" s="182"/>
      <c r="D277" s="63"/>
      <c r="E277" s="63">
        <f>SUM(E261:E276)</f>
        <v>1176461610.0576997</v>
      </c>
      <c r="F277" s="63">
        <f t="shared" ref="F277:G277" si="72">SUM(F261:F276)</f>
        <v>0</v>
      </c>
      <c r="G277" s="63">
        <f t="shared" si="72"/>
        <v>1182576343.8462002</v>
      </c>
      <c r="H277" s="63">
        <f t="shared" ref="H277:M277" si="73">SUM(H261:H276)</f>
        <v>72563565.832700014</v>
      </c>
      <c r="I277" s="63">
        <f t="shared" si="73"/>
        <v>70771138.617000014</v>
      </c>
      <c r="J277" s="63">
        <f t="shared" si="73"/>
        <v>0</v>
      </c>
      <c r="K277" s="63">
        <f t="shared" si="73"/>
        <v>70771138.617000014</v>
      </c>
      <c r="L277" s="63">
        <f t="shared" si="73"/>
        <v>1886506496.9685001</v>
      </c>
      <c r="M277" s="63">
        <f t="shared" si="73"/>
        <v>4388879155.3220997</v>
      </c>
      <c r="N277" s="66"/>
      <c r="O277" s="170"/>
      <c r="P277" s="68">
        <v>23</v>
      </c>
      <c r="Q277" s="170"/>
      <c r="R277" s="62" t="s">
        <v>672</v>
      </c>
      <c r="S277" s="62">
        <v>78370299.976400003</v>
      </c>
      <c r="T277" s="62">
        <v>0</v>
      </c>
      <c r="U277" s="62">
        <v>78777634.578099996</v>
      </c>
      <c r="V277" s="62">
        <v>5697730.1136999996</v>
      </c>
      <c r="W277" s="62">
        <v>4714438.0366000002</v>
      </c>
      <c r="X277" s="62">
        <v>0</v>
      </c>
      <c r="Y277" s="62">
        <f t="shared" si="71"/>
        <v>4714438.0366000002</v>
      </c>
      <c r="Z277" s="62">
        <v>161778396.40509999</v>
      </c>
      <c r="AA277" s="67">
        <f t="shared" si="70"/>
        <v>329338499.1099</v>
      </c>
    </row>
    <row r="278" spans="1:27" ht="24.9" customHeight="1">
      <c r="A278" s="175">
        <v>14</v>
      </c>
      <c r="B278" s="169" t="s">
        <v>99</v>
      </c>
      <c r="C278" s="58">
        <v>1</v>
      </c>
      <c r="D278" s="62" t="s">
        <v>673</v>
      </c>
      <c r="E278" s="62">
        <v>88959382.3935</v>
      </c>
      <c r="F278" s="62">
        <v>0</v>
      </c>
      <c r="G278" s="62">
        <v>89421754.422199994</v>
      </c>
      <c r="H278" s="62">
        <v>5583794.2740000002</v>
      </c>
      <c r="I278" s="62">
        <v>5351434.1045000004</v>
      </c>
      <c r="J278" s="62">
        <v>0</v>
      </c>
      <c r="K278" s="62">
        <f t="shared" si="68"/>
        <v>5351434.1045000004</v>
      </c>
      <c r="L278" s="76">
        <v>130346525.06380001</v>
      </c>
      <c r="M278" s="67">
        <f t="shared" si="69"/>
        <v>319662890.25800002</v>
      </c>
      <c r="N278" s="66"/>
      <c r="O278" s="170"/>
      <c r="P278" s="68">
        <v>24</v>
      </c>
      <c r="Q278" s="170"/>
      <c r="R278" s="62" t="s">
        <v>674</v>
      </c>
      <c r="S278" s="62">
        <v>67090692.159599997</v>
      </c>
      <c r="T278" s="62">
        <v>0</v>
      </c>
      <c r="U278" s="62">
        <v>67439400.284700006</v>
      </c>
      <c r="V278" s="62">
        <v>4819990.4746000003</v>
      </c>
      <c r="W278" s="62">
        <v>4035902.7733</v>
      </c>
      <c r="X278" s="62">
        <v>0</v>
      </c>
      <c r="Y278" s="62">
        <f t="shared" si="71"/>
        <v>4035902.7733</v>
      </c>
      <c r="Z278" s="62">
        <v>137126944.42609999</v>
      </c>
      <c r="AA278" s="67">
        <f t="shared" si="70"/>
        <v>280512930.11829996</v>
      </c>
    </row>
    <row r="279" spans="1:27" ht="24.9" customHeight="1">
      <c r="A279" s="175"/>
      <c r="B279" s="170"/>
      <c r="C279" s="58">
        <v>2</v>
      </c>
      <c r="D279" s="62" t="s">
        <v>675</v>
      </c>
      <c r="E279" s="62">
        <v>74954672.919599995</v>
      </c>
      <c r="F279" s="62">
        <v>0</v>
      </c>
      <c r="G279" s="62">
        <v>75344254.583100006</v>
      </c>
      <c r="H279" s="62">
        <v>5006335.6366999997</v>
      </c>
      <c r="I279" s="62">
        <v>4508967.8251</v>
      </c>
      <c r="J279" s="62">
        <v>0</v>
      </c>
      <c r="K279" s="62">
        <f t="shared" si="68"/>
        <v>4508967.8251</v>
      </c>
      <c r="L279" s="76">
        <v>114128510.93359999</v>
      </c>
      <c r="M279" s="67">
        <f t="shared" si="69"/>
        <v>273942741.89810002</v>
      </c>
      <c r="N279" s="66"/>
      <c r="O279" s="170"/>
      <c r="P279" s="68">
        <v>25</v>
      </c>
      <c r="Q279" s="170"/>
      <c r="R279" s="62" t="s">
        <v>676</v>
      </c>
      <c r="S279" s="62">
        <v>61394590.917599998</v>
      </c>
      <c r="T279" s="62">
        <v>0</v>
      </c>
      <c r="U279" s="62">
        <v>61713693.195299998</v>
      </c>
      <c r="V279" s="62">
        <v>4500550.8026999999</v>
      </c>
      <c r="W279" s="62">
        <v>3693248.5233999998</v>
      </c>
      <c r="X279" s="62">
        <v>0</v>
      </c>
      <c r="Y279" s="62">
        <f t="shared" si="71"/>
        <v>3693248.5233999998</v>
      </c>
      <c r="Z279" s="62">
        <v>128155432.3944</v>
      </c>
      <c r="AA279" s="67">
        <f t="shared" si="70"/>
        <v>259457515.83339998</v>
      </c>
    </row>
    <row r="280" spans="1:27" ht="24.9" customHeight="1">
      <c r="A280" s="175"/>
      <c r="B280" s="170"/>
      <c r="C280" s="58">
        <v>3</v>
      </c>
      <c r="D280" s="62" t="s">
        <v>677</v>
      </c>
      <c r="E280" s="62">
        <v>101459094.18350001</v>
      </c>
      <c r="F280" s="62">
        <v>0</v>
      </c>
      <c r="G280" s="62">
        <v>101986434.25650001</v>
      </c>
      <c r="H280" s="62">
        <v>6309573.4731000001</v>
      </c>
      <c r="I280" s="62">
        <v>6103365.8531999998</v>
      </c>
      <c r="J280" s="62">
        <v>0</v>
      </c>
      <c r="K280" s="62">
        <f t="shared" si="68"/>
        <v>6103365.8531999998</v>
      </c>
      <c r="L280" s="76">
        <v>150730144.8479</v>
      </c>
      <c r="M280" s="67">
        <f t="shared" si="69"/>
        <v>366588612.6142</v>
      </c>
      <c r="N280" s="66"/>
      <c r="O280" s="170"/>
      <c r="P280" s="68">
        <v>26</v>
      </c>
      <c r="Q280" s="170"/>
      <c r="R280" s="62" t="s">
        <v>678</v>
      </c>
      <c r="S280" s="62">
        <v>81382027.169</v>
      </c>
      <c r="T280" s="62">
        <v>0</v>
      </c>
      <c r="U280" s="62">
        <v>81805015.413699999</v>
      </c>
      <c r="V280" s="62">
        <v>5733635.8106000004</v>
      </c>
      <c r="W280" s="62">
        <v>4895611.2774999999</v>
      </c>
      <c r="X280" s="62">
        <v>0</v>
      </c>
      <c r="Y280" s="62">
        <f t="shared" si="71"/>
        <v>4895611.2774999999</v>
      </c>
      <c r="Z280" s="62">
        <v>162786813.3928</v>
      </c>
      <c r="AA280" s="67">
        <f t="shared" si="70"/>
        <v>336603103.06360006</v>
      </c>
    </row>
    <row r="281" spans="1:27" ht="24.9" customHeight="1">
      <c r="A281" s="175"/>
      <c r="B281" s="170"/>
      <c r="C281" s="58">
        <v>4</v>
      </c>
      <c r="D281" s="62" t="s">
        <v>679</v>
      </c>
      <c r="E281" s="62">
        <v>95375275.551899999</v>
      </c>
      <c r="F281" s="62">
        <v>0</v>
      </c>
      <c r="G281" s="62">
        <v>95870994.591999993</v>
      </c>
      <c r="H281" s="62">
        <v>6002631.3146000002</v>
      </c>
      <c r="I281" s="62">
        <v>5737388.1043999996</v>
      </c>
      <c r="J281" s="62">
        <v>0</v>
      </c>
      <c r="K281" s="62">
        <f t="shared" si="68"/>
        <v>5737388.1043999996</v>
      </c>
      <c r="L281" s="76">
        <v>142109627.39320001</v>
      </c>
      <c r="M281" s="67">
        <f t="shared" si="69"/>
        <v>345095916.95609999</v>
      </c>
      <c r="N281" s="66"/>
      <c r="O281" s="170"/>
      <c r="P281" s="68">
        <v>27</v>
      </c>
      <c r="Q281" s="170"/>
      <c r="R281" s="62" t="s">
        <v>680</v>
      </c>
      <c r="S281" s="62">
        <v>88667993.207399994</v>
      </c>
      <c r="T281" s="62">
        <v>0</v>
      </c>
      <c r="U281" s="62">
        <v>89128850.722299993</v>
      </c>
      <c r="V281" s="62">
        <v>6292473.6908</v>
      </c>
      <c r="W281" s="62">
        <v>5333905.3179000001</v>
      </c>
      <c r="X281" s="62">
        <v>0</v>
      </c>
      <c r="Y281" s="62">
        <f t="shared" si="71"/>
        <v>5333905.3179000001</v>
      </c>
      <c r="Z281" s="62">
        <v>178481860.71059999</v>
      </c>
      <c r="AA281" s="67">
        <f t="shared" si="70"/>
        <v>367905083.64899999</v>
      </c>
    </row>
    <row r="282" spans="1:27" ht="24.9" customHeight="1">
      <c r="A282" s="175"/>
      <c r="B282" s="170"/>
      <c r="C282" s="58">
        <v>5</v>
      </c>
      <c r="D282" s="62" t="s">
        <v>681</v>
      </c>
      <c r="E282" s="62">
        <v>92216907.784500003</v>
      </c>
      <c r="F282" s="62">
        <v>0</v>
      </c>
      <c r="G282" s="62">
        <v>92696211.007799998</v>
      </c>
      <c r="H282" s="62">
        <v>5589074.7873</v>
      </c>
      <c r="I282" s="62">
        <v>5547393.5636999998</v>
      </c>
      <c r="J282" s="62">
        <v>0</v>
      </c>
      <c r="K282" s="62">
        <f t="shared" si="68"/>
        <v>5547393.5636999998</v>
      </c>
      <c r="L282" s="76">
        <v>130494829.0852</v>
      </c>
      <c r="M282" s="67">
        <f t="shared" si="69"/>
        <v>326544416.22849995</v>
      </c>
      <c r="N282" s="66"/>
      <c r="O282" s="170"/>
      <c r="P282" s="68">
        <v>28</v>
      </c>
      <c r="Q282" s="170"/>
      <c r="R282" s="62" t="s">
        <v>682</v>
      </c>
      <c r="S282" s="62">
        <v>67911252.985300004</v>
      </c>
      <c r="T282" s="62">
        <v>0</v>
      </c>
      <c r="U282" s="62">
        <v>68264226.0273</v>
      </c>
      <c r="V282" s="62">
        <v>4852498.3540000003</v>
      </c>
      <c r="W282" s="62">
        <v>4085264.3703999999</v>
      </c>
      <c r="X282" s="62">
        <v>0</v>
      </c>
      <c r="Y282" s="62">
        <f t="shared" si="71"/>
        <v>4085264.3703999999</v>
      </c>
      <c r="Z282" s="62">
        <v>138039933.1895</v>
      </c>
      <c r="AA282" s="67">
        <f t="shared" si="70"/>
        <v>283153174.92650002</v>
      </c>
    </row>
    <row r="283" spans="1:27" ht="24.9" customHeight="1">
      <c r="A283" s="175"/>
      <c r="B283" s="170"/>
      <c r="C283" s="58">
        <v>6</v>
      </c>
      <c r="D283" s="62" t="s">
        <v>683</v>
      </c>
      <c r="E283" s="62">
        <v>88663631.7553</v>
      </c>
      <c r="F283" s="62">
        <v>0</v>
      </c>
      <c r="G283" s="62">
        <v>89124466.601400003</v>
      </c>
      <c r="H283" s="62">
        <v>5329038.6478000004</v>
      </c>
      <c r="I283" s="62">
        <v>5333642.9506999999</v>
      </c>
      <c r="J283" s="62">
        <v>0</v>
      </c>
      <c r="K283" s="62">
        <f t="shared" si="68"/>
        <v>5333642.9506999999</v>
      </c>
      <c r="L283" s="76">
        <v>123191674.3469</v>
      </c>
      <c r="M283" s="67">
        <f t="shared" si="69"/>
        <v>311642454.3021</v>
      </c>
      <c r="N283" s="66"/>
      <c r="O283" s="170"/>
      <c r="P283" s="68">
        <v>29</v>
      </c>
      <c r="Q283" s="170"/>
      <c r="R283" s="62" t="s">
        <v>684</v>
      </c>
      <c r="S283" s="62">
        <v>81671151.990099996</v>
      </c>
      <c r="T283" s="62">
        <v>0</v>
      </c>
      <c r="U283" s="62">
        <v>82095642.979300007</v>
      </c>
      <c r="V283" s="62">
        <v>5266574.8640000001</v>
      </c>
      <c r="W283" s="62">
        <v>4913003.8491000002</v>
      </c>
      <c r="X283" s="62">
        <v>0</v>
      </c>
      <c r="Y283" s="62">
        <f t="shared" si="71"/>
        <v>4913003.8491000002</v>
      </c>
      <c r="Z283" s="62">
        <v>149669335.289</v>
      </c>
      <c r="AA283" s="67">
        <f t="shared" si="70"/>
        <v>323615708.97149998</v>
      </c>
    </row>
    <row r="284" spans="1:27" ht="24.9" customHeight="1">
      <c r="A284" s="175"/>
      <c r="B284" s="170"/>
      <c r="C284" s="58">
        <v>7</v>
      </c>
      <c r="D284" s="62" t="s">
        <v>685</v>
      </c>
      <c r="E284" s="62">
        <v>89522420.182999998</v>
      </c>
      <c r="F284" s="62">
        <v>0</v>
      </c>
      <c r="G284" s="62">
        <v>89987718.636299998</v>
      </c>
      <c r="H284" s="62">
        <v>5683433.7035999997</v>
      </c>
      <c r="I284" s="62">
        <v>5385304.1645999998</v>
      </c>
      <c r="J284" s="62">
        <v>0</v>
      </c>
      <c r="K284" s="62">
        <f t="shared" si="68"/>
        <v>5385304.1645999998</v>
      </c>
      <c r="L284" s="76">
        <v>133144913.67820001</v>
      </c>
      <c r="M284" s="67">
        <f t="shared" si="69"/>
        <v>323723790.36570001</v>
      </c>
      <c r="N284" s="66"/>
      <c r="O284" s="170"/>
      <c r="P284" s="68">
        <v>30</v>
      </c>
      <c r="Q284" s="170"/>
      <c r="R284" s="62" t="s">
        <v>686</v>
      </c>
      <c r="S284" s="62">
        <v>68957702.995499998</v>
      </c>
      <c r="T284" s="62">
        <v>0</v>
      </c>
      <c r="U284" s="62">
        <v>69316115.027799994</v>
      </c>
      <c r="V284" s="62">
        <v>5026468.4035</v>
      </c>
      <c r="W284" s="62">
        <v>4148214.5406999998</v>
      </c>
      <c r="X284" s="62">
        <v>0</v>
      </c>
      <c r="Y284" s="62">
        <f t="shared" si="71"/>
        <v>4148214.5406999998</v>
      </c>
      <c r="Z284" s="62">
        <v>142925908.63150001</v>
      </c>
      <c r="AA284" s="67">
        <f t="shared" si="70"/>
        <v>290374409.59899998</v>
      </c>
    </row>
    <row r="285" spans="1:27" ht="24.9" customHeight="1">
      <c r="A285" s="175"/>
      <c r="B285" s="170"/>
      <c r="C285" s="58">
        <v>8</v>
      </c>
      <c r="D285" s="62" t="s">
        <v>687</v>
      </c>
      <c r="E285" s="62">
        <v>96891662.1206</v>
      </c>
      <c r="F285" s="62">
        <v>0</v>
      </c>
      <c r="G285" s="62">
        <v>97395262.675899997</v>
      </c>
      <c r="H285" s="62">
        <v>6133335.2235000003</v>
      </c>
      <c r="I285" s="62">
        <v>5828607.7439000001</v>
      </c>
      <c r="J285" s="62">
        <v>0</v>
      </c>
      <c r="K285" s="62">
        <f t="shared" si="68"/>
        <v>5828607.7439000001</v>
      </c>
      <c r="L285" s="76">
        <v>145780466.65979999</v>
      </c>
      <c r="M285" s="67">
        <f t="shared" si="69"/>
        <v>352029334.42369998</v>
      </c>
      <c r="N285" s="66"/>
      <c r="O285" s="170"/>
      <c r="P285" s="68">
        <v>31</v>
      </c>
      <c r="Q285" s="170"/>
      <c r="R285" s="62" t="s">
        <v>688</v>
      </c>
      <c r="S285" s="62">
        <v>69258734.178100005</v>
      </c>
      <c r="T285" s="62">
        <v>0</v>
      </c>
      <c r="U285" s="62">
        <v>69618710.8389</v>
      </c>
      <c r="V285" s="62">
        <v>5137547.4507999998</v>
      </c>
      <c r="W285" s="62">
        <v>4166323.3505000002</v>
      </c>
      <c r="X285" s="62">
        <v>0</v>
      </c>
      <c r="Y285" s="62">
        <f t="shared" si="71"/>
        <v>4166323.3505000002</v>
      </c>
      <c r="Z285" s="62">
        <v>146045580.66069999</v>
      </c>
      <c r="AA285" s="67">
        <f t="shared" si="70"/>
        <v>294226896.47899997</v>
      </c>
    </row>
    <row r="286" spans="1:27" ht="24.9" customHeight="1">
      <c r="A286" s="175"/>
      <c r="B286" s="170"/>
      <c r="C286" s="58">
        <v>9</v>
      </c>
      <c r="D286" s="62" t="s">
        <v>689</v>
      </c>
      <c r="E286" s="62">
        <v>88164276.024800003</v>
      </c>
      <c r="F286" s="62">
        <v>0</v>
      </c>
      <c r="G286" s="62">
        <v>88622515.437700003</v>
      </c>
      <c r="H286" s="62">
        <v>5128307.4234999996</v>
      </c>
      <c r="I286" s="62">
        <v>5303603.7438000003</v>
      </c>
      <c r="J286" s="62">
        <v>0</v>
      </c>
      <c r="K286" s="62">
        <f t="shared" si="68"/>
        <v>5303603.7438000003</v>
      </c>
      <c r="L286" s="76">
        <v>117554107.2175</v>
      </c>
      <c r="M286" s="67">
        <f t="shared" si="69"/>
        <v>304772809.84730005</v>
      </c>
      <c r="N286" s="66"/>
      <c r="O286" s="170"/>
      <c r="P286" s="68">
        <v>32</v>
      </c>
      <c r="Q286" s="170"/>
      <c r="R286" s="62" t="s">
        <v>690</v>
      </c>
      <c r="S286" s="62">
        <v>68922418.440200001</v>
      </c>
      <c r="T286" s="62">
        <v>0</v>
      </c>
      <c r="U286" s="62">
        <v>69280647.078600004</v>
      </c>
      <c r="V286" s="62">
        <v>4904335.2428000001</v>
      </c>
      <c r="W286" s="62">
        <v>4146091.9656000002</v>
      </c>
      <c r="X286" s="62">
        <v>0</v>
      </c>
      <c r="Y286" s="62">
        <f t="shared" si="71"/>
        <v>4146091.9656000002</v>
      </c>
      <c r="Z286" s="62">
        <v>139495780.13640001</v>
      </c>
      <c r="AA286" s="67">
        <f t="shared" si="70"/>
        <v>286749272.86360002</v>
      </c>
    </row>
    <row r="287" spans="1:27" ht="24.9" customHeight="1">
      <c r="A287" s="175"/>
      <c r="B287" s="170"/>
      <c r="C287" s="58">
        <v>10</v>
      </c>
      <c r="D287" s="62" t="s">
        <v>691</v>
      </c>
      <c r="E287" s="62">
        <v>82448366.405000001</v>
      </c>
      <c r="F287" s="62">
        <v>0</v>
      </c>
      <c r="G287" s="62">
        <v>82876897.015400007</v>
      </c>
      <c r="H287" s="62">
        <v>5138052.6151999999</v>
      </c>
      <c r="I287" s="62">
        <v>4959757.9027000004</v>
      </c>
      <c r="J287" s="62">
        <v>0</v>
      </c>
      <c r="K287" s="62">
        <f t="shared" si="68"/>
        <v>4959757.9027000004</v>
      </c>
      <c r="L287" s="76">
        <v>117827802.4149</v>
      </c>
      <c r="M287" s="67">
        <f t="shared" si="69"/>
        <v>293250876.35320008</v>
      </c>
      <c r="N287" s="66"/>
      <c r="O287" s="171"/>
      <c r="P287" s="68">
        <v>33</v>
      </c>
      <c r="Q287" s="171"/>
      <c r="R287" s="62" t="s">
        <v>692</v>
      </c>
      <c r="S287" s="62">
        <v>79446159.402799994</v>
      </c>
      <c r="T287" s="62">
        <v>0</v>
      </c>
      <c r="U287" s="62">
        <v>79859085.851999998</v>
      </c>
      <c r="V287" s="62">
        <v>5189850.5308999997</v>
      </c>
      <c r="W287" s="62">
        <v>4779157.3576999996</v>
      </c>
      <c r="X287" s="62">
        <v>0</v>
      </c>
      <c r="Y287" s="62">
        <f t="shared" si="71"/>
        <v>4779157.3576999996</v>
      </c>
      <c r="Z287" s="62">
        <v>147514520.6622</v>
      </c>
      <c r="AA287" s="67">
        <f t="shared" si="70"/>
        <v>316788773.80559999</v>
      </c>
    </row>
    <row r="288" spans="1:27" ht="24.9" customHeight="1">
      <c r="A288" s="175"/>
      <c r="B288" s="170"/>
      <c r="C288" s="58">
        <v>11</v>
      </c>
      <c r="D288" s="62" t="s">
        <v>693</v>
      </c>
      <c r="E288" s="62">
        <v>86317897.466000006</v>
      </c>
      <c r="F288" s="62">
        <v>0</v>
      </c>
      <c r="G288" s="62">
        <v>86766540.209399998</v>
      </c>
      <c r="H288" s="62">
        <v>5141271.1283</v>
      </c>
      <c r="I288" s="62">
        <v>5192533.1303000003</v>
      </c>
      <c r="J288" s="62">
        <v>0</v>
      </c>
      <c r="K288" s="62">
        <f t="shared" si="68"/>
        <v>5192533.1303000003</v>
      </c>
      <c r="L288" s="76">
        <v>117918194.84900001</v>
      </c>
      <c r="M288" s="67">
        <f t="shared" si="69"/>
        <v>301336436.78299999</v>
      </c>
      <c r="N288" s="66"/>
      <c r="O288" s="58"/>
      <c r="P288" s="182" t="s">
        <v>694</v>
      </c>
      <c r="Q288" s="183"/>
      <c r="R288" s="63"/>
      <c r="S288" s="63">
        <f>SUM(S255:S287)</f>
        <v>2563658786.8698997</v>
      </c>
      <c r="T288" s="63">
        <f t="shared" ref="T288:AA288" si="74">SUM(T255:T287)</f>
        <v>0</v>
      </c>
      <c r="U288" s="63">
        <f t="shared" si="74"/>
        <v>2576983565.9126005</v>
      </c>
      <c r="V288" s="63">
        <f t="shared" ref="V288" si="75">SUM(V255:V287)</f>
        <v>179363160.39950004</v>
      </c>
      <c r="W288" s="63">
        <f t="shared" si="74"/>
        <v>154219270.58359998</v>
      </c>
      <c r="X288" s="63">
        <f t="shared" si="74"/>
        <v>0</v>
      </c>
      <c r="Y288" s="63">
        <f t="shared" si="71"/>
        <v>154219270.58359998</v>
      </c>
      <c r="Z288" s="63">
        <f t="shared" si="74"/>
        <v>5095415358.6778994</v>
      </c>
      <c r="AA288" s="63">
        <f t="shared" si="74"/>
        <v>10569640142.443499</v>
      </c>
    </row>
    <row r="289" spans="1:27" ht="24.9" customHeight="1">
      <c r="A289" s="175"/>
      <c r="B289" s="170"/>
      <c r="C289" s="58">
        <v>12</v>
      </c>
      <c r="D289" s="62" t="s">
        <v>695</v>
      </c>
      <c r="E289" s="62">
        <v>83808627.280499995</v>
      </c>
      <c r="F289" s="62">
        <v>0</v>
      </c>
      <c r="G289" s="62">
        <v>84244227.932999998</v>
      </c>
      <c r="H289" s="62">
        <v>5122632.4407000002</v>
      </c>
      <c r="I289" s="62">
        <v>5041585.6563999997</v>
      </c>
      <c r="J289" s="62">
        <v>0</v>
      </c>
      <c r="K289" s="62">
        <f t="shared" si="68"/>
        <v>5041585.6563999997</v>
      </c>
      <c r="L289" s="76">
        <v>117394724.4576</v>
      </c>
      <c r="M289" s="67">
        <f t="shared" si="69"/>
        <v>295611797.76819998</v>
      </c>
      <c r="N289" s="66"/>
      <c r="O289" s="169">
        <v>31</v>
      </c>
      <c r="P289" s="68">
        <v>1</v>
      </c>
      <c r="Q289" s="169" t="s">
        <v>116</v>
      </c>
      <c r="R289" s="62" t="s">
        <v>696</v>
      </c>
      <c r="S289" s="62">
        <v>93713636.000699997</v>
      </c>
      <c r="T289" s="62">
        <v>0</v>
      </c>
      <c r="U289" s="62">
        <v>94200718.563899994</v>
      </c>
      <c r="V289" s="62">
        <v>4970239.8784999996</v>
      </c>
      <c r="W289" s="62">
        <v>5637430.6369000003</v>
      </c>
      <c r="X289" s="62">
        <f t="shared" ref="X289:X329" si="76">W289/2</f>
        <v>2818715.3184500001</v>
      </c>
      <c r="Y289" s="62">
        <f t="shared" si="71"/>
        <v>2818715.3184500001</v>
      </c>
      <c r="Z289" s="62">
        <v>125681989.53929999</v>
      </c>
      <c r="AA289" s="67">
        <f t="shared" si="70"/>
        <v>321385299.30084997</v>
      </c>
    </row>
    <row r="290" spans="1:27" ht="24.9" customHeight="1">
      <c r="A290" s="175"/>
      <c r="B290" s="170"/>
      <c r="C290" s="58">
        <v>13</v>
      </c>
      <c r="D290" s="62" t="s">
        <v>697</v>
      </c>
      <c r="E290" s="62">
        <v>108543135.9894</v>
      </c>
      <c r="F290" s="62">
        <v>0</v>
      </c>
      <c r="G290" s="62">
        <v>109107295.8187</v>
      </c>
      <c r="H290" s="62">
        <v>6583407.0824999996</v>
      </c>
      <c r="I290" s="62">
        <v>6529512.9543000003</v>
      </c>
      <c r="J290" s="62">
        <v>0</v>
      </c>
      <c r="K290" s="62">
        <f t="shared" si="68"/>
        <v>6529512.9543000003</v>
      </c>
      <c r="L290" s="76">
        <v>158420803.64210001</v>
      </c>
      <c r="M290" s="67">
        <f t="shared" si="69"/>
        <v>389184155.48699999</v>
      </c>
      <c r="N290" s="66"/>
      <c r="O290" s="170"/>
      <c r="P290" s="68">
        <v>2</v>
      </c>
      <c r="Q290" s="170"/>
      <c r="R290" s="62" t="s">
        <v>291</v>
      </c>
      <c r="S290" s="62">
        <v>94533985.521599993</v>
      </c>
      <c r="T290" s="62">
        <v>0</v>
      </c>
      <c r="U290" s="62">
        <v>95025331.903300002</v>
      </c>
      <c r="V290" s="62">
        <v>5074164.6820999999</v>
      </c>
      <c r="W290" s="62">
        <v>5686779.5226999996</v>
      </c>
      <c r="X290" s="62">
        <f t="shared" si="76"/>
        <v>2843389.7613499998</v>
      </c>
      <c r="Y290" s="62">
        <f t="shared" si="71"/>
        <v>2843389.7613499998</v>
      </c>
      <c r="Z290" s="62">
        <v>128600733.5395</v>
      </c>
      <c r="AA290" s="67">
        <f t="shared" si="70"/>
        <v>326077605.40785003</v>
      </c>
    </row>
    <row r="291" spans="1:27" ht="24.9" customHeight="1">
      <c r="A291" s="175"/>
      <c r="B291" s="170"/>
      <c r="C291" s="58">
        <v>14</v>
      </c>
      <c r="D291" s="62" t="s">
        <v>698</v>
      </c>
      <c r="E291" s="62">
        <v>74475858.962300003</v>
      </c>
      <c r="F291" s="62">
        <v>0</v>
      </c>
      <c r="G291" s="62">
        <v>74862951.959999993</v>
      </c>
      <c r="H291" s="62">
        <v>4942359.8432</v>
      </c>
      <c r="I291" s="62">
        <v>4480164.3277000003</v>
      </c>
      <c r="J291" s="62">
        <v>0</v>
      </c>
      <c r="K291" s="62">
        <f t="shared" si="68"/>
        <v>4480164.3277000003</v>
      </c>
      <c r="L291" s="76">
        <v>112331740.9901</v>
      </c>
      <c r="M291" s="67">
        <f t="shared" si="69"/>
        <v>271093076.08329999</v>
      </c>
      <c r="N291" s="66"/>
      <c r="O291" s="170"/>
      <c r="P291" s="68">
        <v>3</v>
      </c>
      <c r="Q291" s="170"/>
      <c r="R291" s="62" t="s">
        <v>699</v>
      </c>
      <c r="S291" s="62">
        <v>94122043.422099993</v>
      </c>
      <c r="T291" s="62">
        <v>0</v>
      </c>
      <c r="U291" s="62">
        <v>94611248.708800003</v>
      </c>
      <c r="V291" s="62">
        <v>4998812.0274</v>
      </c>
      <c r="W291" s="62">
        <v>5661998.7640000004</v>
      </c>
      <c r="X291" s="62">
        <f t="shared" si="76"/>
        <v>2830999.3820000002</v>
      </c>
      <c r="Y291" s="62">
        <f t="shared" si="71"/>
        <v>2830999.3820000002</v>
      </c>
      <c r="Z291" s="62">
        <v>126484442.7077</v>
      </c>
      <c r="AA291" s="67">
        <f t="shared" si="70"/>
        <v>323047546.24799997</v>
      </c>
    </row>
    <row r="292" spans="1:27" ht="24.9" customHeight="1">
      <c r="A292" s="175"/>
      <c r="B292" s="170"/>
      <c r="C292" s="58">
        <v>15</v>
      </c>
      <c r="D292" s="62" t="s">
        <v>700</v>
      </c>
      <c r="E292" s="62">
        <v>82432731.7764</v>
      </c>
      <c r="F292" s="62">
        <v>0</v>
      </c>
      <c r="G292" s="62">
        <v>82861181.124799997</v>
      </c>
      <c r="H292" s="62">
        <v>5407466.3722999999</v>
      </c>
      <c r="I292" s="62">
        <v>4958817.3870000001</v>
      </c>
      <c r="J292" s="62">
        <v>0</v>
      </c>
      <c r="K292" s="62">
        <f t="shared" si="68"/>
        <v>4958817.3870000001</v>
      </c>
      <c r="L292" s="76">
        <v>125394328.9806</v>
      </c>
      <c r="M292" s="67">
        <f t="shared" si="69"/>
        <v>301054525.64109999</v>
      </c>
      <c r="N292" s="66"/>
      <c r="O292" s="170"/>
      <c r="P292" s="68">
        <v>4</v>
      </c>
      <c r="Q292" s="170"/>
      <c r="R292" s="62" t="s">
        <v>701</v>
      </c>
      <c r="S292" s="62">
        <v>71456751.025099993</v>
      </c>
      <c r="T292" s="62">
        <v>0</v>
      </c>
      <c r="U292" s="62">
        <v>71828152.018000007</v>
      </c>
      <c r="V292" s="62">
        <v>4166373.6334000002</v>
      </c>
      <c r="W292" s="62">
        <v>4298547.0913000004</v>
      </c>
      <c r="X292" s="62">
        <f t="shared" si="76"/>
        <v>2149273.5456500002</v>
      </c>
      <c r="Y292" s="62">
        <f t="shared" si="71"/>
        <v>2149273.5456500002</v>
      </c>
      <c r="Z292" s="62">
        <v>103105283.12289999</v>
      </c>
      <c r="AA292" s="67">
        <f t="shared" si="70"/>
        <v>252705833.34504998</v>
      </c>
    </row>
    <row r="293" spans="1:27" ht="24.9" customHeight="1">
      <c r="A293" s="175"/>
      <c r="B293" s="170"/>
      <c r="C293" s="58">
        <v>16</v>
      </c>
      <c r="D293" s="62" t="s">
        <v>702</v>
      </c>
      <c r="E293" s="62">
        <v>93601267.800099999</v>
      </c>
      <c r="F293" s="62">
        <v>0</v>
      </c>
      <c r="G293" s="62">
        <v>94087766.322400004</v>
      </c>
      <c r="H293" s="62">
        <v>5905358.7026000004</v>
      </c>
      <c r="I293" s="62">
        <v>5630671.0236999998</v>
      </c>
      <c r="J293" s="62">
        <v>0</v>
      </c>
      <c r="K293" s="62">
        <f t="shared" ref="K293:K324" si="77">I293-J293</f>
        <v>5630671.0236999998</v>
      </c>
      <c r="L293" s="76">
        <v>139377711.2094</v>
      </c>
      <c r="M293" s="67">
        <f t="shared" si="69"/>
        <v>338602775.0582</v>
      </c>
      <c r="N293" s="66"/>
      <c r="O293" s="170"/>
      <c r="P293" s="68">
        <v>5</v>
      </c>
      <c r="Q293" s="170"/>
      <c r="R293" s="62" t="s">
        <v>703</v>
      </c>
      <c r="S293" s="62">
        <v>124324994.58319999</v>
      </c>
      <c r="T293" s="62">
        <v>0</v>
      </c>
      <c r="U293" s="62">
        <v>124971181.62289999</v>
      </c>
      <c r="V293" s="62">
        <v>7247701.0268999999</v>
      </c>
      <c r="W293" s="62">
        <v>7478885.2862</v>
      </c>
      <c r="X293" s="62">
        <f t="shared" si="76"/>
        <v>3739442.6431</v>
      </c>
      <c r="Y293" s="62">
        <f t="shared" si="71"/>
        <v>3739442.6431</v>
      </c>
      <c r="Z293" s="62">
        <v>189644834.13940001</v>
      </c>
      <c r="AA293" s="67">
        <f t="shared" si="70"/>
        <v>449928154.01549995</v>
      </c>
    </row>
    <row r="294" spans="1:27" ht="24.9" customHeight="1">
      <c r="A294" s="175"/>
      <c r="B294" s="171"/>
      <c r="C294" s="58">
        <v>17</v>
      </c>
      <c r="D294" s="62" t="s">
        <v>704</v>
      </c>
      <c r="E294" s="62">
        <v>77514786.035300002</v>
      </c>
      <c r="F294" s="62">
        <v>0</v>
      </c>
      <c r="G294" s="62">
        <v>77917674.048999995</v>
      </c>
      <c r="H294" s="62">
        <v>4923470.1294999998</v>
      </c>
      <c r="I294" s="62">
        <v>4662973.8026000001</v>
      </c>
      <c r="J294" s="62">
        <v>0</v>
      </c>
      <c r="K294" s="62">
        <f t="shared" si="77"/>
        <v>4662973.8026000001</v>
      </c>
      <c r="L294" s="76">
        <v>111801220.49240001</v>
      </c>
      <c r="M294" s="67">
        <f t="shared" si="69"/>
        <v>276820124.50879997</v>
      </c>
      <c r="N294" s="66"/>
      <c r="O294" s="170"/>
      <c r="P294" s="68">
        <v>6</v>
      </c>
      <c r="Q294" s="170"/>
      <c r="R294" s="62" t="s">
        <v>705</v>
      </c>
      <c r="S294" s="62">
        <v>107509488.9839</v>
      </c>
      <c r="T294" s="62">
        <v>0</v>
      </c>
      <c r="U294" s="62">
        <v>108068276.36740001</v>
      </c>
      <c r="V294" s="62">
        <v>6148708.7801999999</v>
      </c>
      <c r="W294" s="62">
        <v>6467332.9605</v>
      </c>
      <c r="X294" s="62">
        <f t="shared" si="76"/>
        <v>3233666.48025</v>
      </c>
      <c r="Y294" s="62">
        <f t="shared" si="71"/>
        <v>3233666.48025</v>
      </c>
      <c r="Z294" s="62">
        <v>158779468.8425</v>
      </c>
      <c r="AA294" s="67">
        <f t="shared" si="70"/>
        <v>383739609.45424998</v>
      </c>
    </row>
    <row r="295" spans="1:27" ht="24.9" customHeight="1">
      <c r="A295" s="58"/>
      <c r="B295" s="184" t="s">
        <v>706</v>
      </c>
      <c r="C295" s="182"/>
      <c r="D295" s="63"/>
      <c r="E295" s="63">
        <f>SUM(E278:E294)</f>
        <v>1505349994.6317</v>
      </c>
      <c r="F295" s="63">
        <f t="shared" ref="F295:M295" si="78">SUM(F278:F294)</f>
        <v>0</v>
      </c>
      <c r="G295" s="63">
        <f t="shared" si="78"/>
        <v>1513174146.6456003</v>
      </c>
      <c r="H295" s="63">
        <f t="shared" si="78"/>
        <v>93929542.7984</v>
      </c>
      <c r="I295" s="63">
        <f t="shared" si="78"/>
        <v>90555724.238599986</v>
      </c>
      <c r="J295" s="63">
        <f t="shared" si="78"/>
        <v>0</v>
      </c>
      <c r="K295" s="63">
        <f t="shared" si="78"/>
        <v>90555724.238599986</v>
      </c>
      <c r="L295" s="63">
        <f t="shared" si="78"/>
        <v>2187947326.2621999</v>
      </c>
      <c r="M295" s="63">
        <f t="shared" si="78"/>
        <v>5390956734.576499</v>
      </c>
      <c r="N295" s="66"/>
      <c r="O295" s="170"/>
      <c r="P295" s="68">
        <v>7</v>
      </c>
      <c r="Q295" s="170"/>
      <c r="R295" s="62" t="s">
        <v>707</v>
      </c>
      <c r="S295" s="62">
        <v>94376506.110400006</v>
      </c>
      <c r="T295" s="62">
        <v>0</v>
      </c>
      <c r="U295" s="62">
        <v>94867033.982999995</v>
      </c>
      <c r="V295" s="62">
        <v>4886244.7538999999</v>
      </c>
      <c r="W295" s="62">
        <v>5677306.2028000001</v>
      </c>
      <c r="X295" s="62">
        <f t="shared" si="76"/>
        <v>2838653.1014</v>
      </c>
      <c r="Y295" s="62">
        <f t="shared" si="71"/>
        <v>2838653.1014</v>
      </c>
      <c r="Z295" s="62">
        <v>123322973.6198</v>
      </c>
      <c r="AA295" s="67">
        <f t="shared" si="70"/>
        <v>320291411.56849998</v>
      </c>
    </row>
    <row r="296" spans="1:27" ht="24.9" customHeight="1">
      <c r="A296" s="175">
        <v>15</v>
      </c>
      <c r="B296" s="169" t="s">
        <v>708</v>
      </c>
      <c r="C296" s="58">
        <v>1</v>
      </c>
      <c r="D296" s="62" t="s">
        <v>709</v>
      </c>
      <c r="E296" s="62">
        <v>123676206.1593</v>
      </c>
      <c r="F296" s="62">
        <v>0</v>
      </c>
      <c r="G296" s="62">
        <v>124319021.0801</v>
      </c>
      <c r="H296" s="62">
        <v>6213364.0866</v>
      </c>
      <c r="I296" s="62">
        <v>7439856.8172000004</v>
      </c>
      <c r="J296" s="62">
        <v>0</v>
      </c>
      <c r="K296" s="62">
        <f t="shared" si="77"/>
        <v>7439856.8172000004</v>
      </c>
      <c r="L296" s="76">
        <v>172329025.4077</v>
      </c>
      <c r="M296" s="67">
        <f t="shared" si="69"/>
        <v>433977473.55089998</v>
      </c>
      <c r="N296" s="66"/>
      <c r="O296" s="170"/>
      <c r="P296" s="68">
        <v>8</v>
      </c>
      <c r="Q296" s="170"/>
      <c r="R296" s="62" t="s">
        <v>710</v>
      </c>
      <c r="S296" s="62">
        <v>83349679.042799994</v>
      </c>
      <c r="T296" s="62">
        <v>0</v>
      </c>
      <c r="U296" s="62">
        <v>83782894.282800004</v>
      </c>
      <c r="V296" s="62">
        <v>4487525.6618999997</v>
      </c>
      <c r="W296" s="62">
        <v>5013977.1997999996</v>
      </c>
      <c r="X296" s="62">
        <f t="shared" si="76"/>
        <v>2506988.5998999998</v>
      </c>
      <c r="Y296" s="62">
        <f t="shared" si="71"/>
        <v>2506988.5998999998</v>
      </c>
      <c r="Z296" s="62">
        <v>112124886.95100001</v>
      </c>
      <c r="AA296" s="67">
        <f t="shared" si="70"/>
        <v>286251974.53840005</v>
      </c>
    </row>
    <row r="297" spans="1:27" ht="24.9" customHeight="1">
      <c r="A297" s="175"/>
      <c r="B297" s="170"/>
      <c r="C297" s="58">
        <v>2</v>
      </c>
      <c r="D297" s="62" t="s">
        <v>711</v>
      </c>
      <c r="E297" s="62">
        <v>89817679.727699995</v>
      </c>
      <c r="F297" s="62">
        <v>0</v>
      </c>
      <c r="G297" s="62">
        <v>90284512.811199993</v>
      </c>
      <c r="H297" s="62">
        <v>5089986.4478000002</v>
      </c>
      <c r="I297" s="62">
        <v>5403065.7761000004</v>
      </c>
      <c r="J297" s="62">
        <v>0</v>
      </c>
      <c r="K297" s="62">
        <f t="shared" si="77"/>
        <v>5403065.7761000004</v>
      </c>
      <c r="L297" s="76">
        <v>140778792.64359999</v>
      </c>
      <c r="M297" s="67">
        <f t="shared" si="69"/>
        <v>331374037.40639997</v>
      </c>
      <c r="N297" s="66"/>
      <c r="O297" s="170"/>
      <c r="P297" s="68">
        <v>9</v>
      </c>
      <c r="Q297" s="170"/>
      <c r="R297" s="62" t="s">
        <v>712</v>
      </c>
      <c r="S297" s="62">
        <v>85489742.344500005</v>
      </c>
      <c r="T297" s="62">
        <v>0</v>
      </c>
      <c r="U297" s="62">
        <v>85934080.699000001</v>
      </c>
      <c r="V297" s="62">
        <v>4659828.1809</v>
      </c>
      <c r="W297" s="62">
        <v>5142714.6913000001</v>
      </c>
      <c r="X297" s="62">
        <f t="shared" si="76"/>
        <v>2571357.34565</v>
      </c>
      <c r="Y297" s="62">
        <f t="shared" si="71"/>
        <v>2571357.34565</v>
      </c>
      <c r="Z297" s="62">
        <v>116964029.5442</v>
      </c>
      <c r="AA297" s="67">
        <f t="shared" si="70"/>
        <v>295619038.11425</v>
      </c>
    </row>
    <row r="298" spans="1:27" ht="24.9" customHeight="1">
      <c r="A298" s="175"/>
      <c r="B298" s="170"/>
      <c r="C298" s="58">
        <v>3</v>
      </c>
      <c r="D298" s="62" t="s">
        <v>713</v>
      </c>
      <c r="E298" s="62">
        <v>90399521.279400006</v>
      </c>
      <c r="F298" s="62">
        <v>0</v>
      </c>
      <c r="G298" s="62">
        <v>90869378.521300003</v>
      </c>
      <c r="H298" s="62">
        <v>4996703.3575999998</v>
      </c>
      <c r="I298" s="62">
        <v>5438066.9939999999</v>
      </c>
      <c r="J298" s="62">
        <v>0</v>
      </c>
      <c r="K298" s="62">
        <f t="shared" si="77"/>
        <v>5438066.9939999999</v>
      </c>
      <c r="L298" s="76">
        <v>138158922.79179999</v>
      </c>
      <c r="M298" s="67">
        <f t="shared" si="69"/>
        <v>329862592.94410002</v>
      </c>
      <c r="N298" s="66"/>
      <c r="O298" s="170"/>
      <c r="P298" s="68">
        <v>10</v>
      </c>
      <c r="Q298" s="170"/>
      <c r="R298" s="62" t="s">
        <v>714</v>
      </c>
      <c r="S298" s="62">
        <v>81099410.049999997</v>
      </c>
      <c r="T298" s="62">
        <v>0</v>
      </c>
      <c r="U298" s="62">
        <v>81520929.374200001</v>
      </c>
      <c r="V298" s="62">
        <v>4351980.5354000004</v>
      </c>
      <c r="W298" s="62">
        <v>4878610.1826999998</v>
      </c>
      <c r="X298" s="62">
        <f t="shared" si="76"/>
        <v>2439305.0913499999</v>
      </c>
      <c r="Y298" s="62">
        <f t="shared" si="71"/>
        <v>2439305.0913499999</v>
      </c>
      <c r="Z298" s="62">
        <v>108318081.34890001</v>
      </c>
      <c r="AA298" s="67">
        <f t="shared" si="70"/>
        <v>277729706.39985001</v>
      </c>
    </row>
    <row r="299" spans="1:27" ht="24.9" customHeight="1">
      <c r="A299" s="175"/>
      <c r="B299" s="170"/>
      <c r="C299" s="58">
        <v>4</v>
      </c>
      <c r="D299" s="62" t="s">
        <v>715</v>
      </c>
      <c r="E299" s="62">
        <v>98502476.802399993</v>
      </c>
      <c r="F299" s="62">
        <v>0</v>
      </c>
      <c r="G299" s="62">
        <v>99014449.669200003</v>
      </c>
      <c r="H299" s="62">
        <v>5041941.8460999997</v>
      </c>
      <c r="I299" s="62">
        <v>5925507.7942000004</v>
      </c>
      <c r="J299" s="62">
        <v>0</v>
      </c>
      <c r="K299" s="62">
        <f t="shared" si="77"/>
        <v>5925507.7942000004</v>
      </c>
      <c r="L299" s="76">
        <v>139429452.65939999</v>
      </c>
      <c r="M299" s="67">
        <f t="shared" si="69"/>
        <v>347913828.77129996</v>
      </c>
      <c r="N299" s="66"/>
      <c r="O299" s="170"/>
      <c r="P299" s="68">
        <v>11</v>
      </c>
      <c r="Q299" s="170"/>
      <c r="R299" s="62" t="s">
        <v>716</v>
      </c>
      <c r="S299" s="62">
        <v>112049352.958</v>
      </c>
      <c r="T299" s="62">
        <v>0</v>
      </c>
      <c r="U299" s="62">
        <v>112631736.5722</v>
      </c>
      <c r="V299" s="62">
        <v>6043053.6896000002</v>
      </c>
      <c r="W299" s="62">
        <v>6740432.6858999999</v>
      </c>
      <c r="X299" s="62">
        <f t="shared" si="76"/>
        <v>3370216.34295</v>
      </c>
      <c r="Y299" s="62">
        <f t="shared" si="71"/>
        <v>3370216.34295</v>
      </c>
      <c r="Z299" s="62">
        <v>155812129.46689999</v>
      </c>
      <c r="AA299" s="67">
        <f t="shared" si="70"/>
        <v>389906489.02964997</v>
      </c>
    </row>
    <row r="300" spans="1:27" ht="24.9" customHeight="1">
      <c r="A300" s="175"/>
      <c r="B300" s="170"/>
      <c r="C300" s="58">
        <v>5</v>
      </c>
      <c r="D300" s="62" t="s">
        <v>717</v>
      </c>
      <c r="E300" s="62">
        <v>95807139.532700002</v>
      </c>
      <c r="F300" s="62">
        <v>0</v>
      </c>
      <c r="G300" s="62">
        <v>96305103.213200003</v>
      </c>
      <c r="H300" s="62">
        <v>5301009.7419999996</v>
      </c>
      <c r="I300" s="62">
        <v>5763367.2823999999</v>
      </c>
      <c r="J300" s="62">
        <v>0</v>
      </c>
      <c r="K300" s="62">
        <f t="shared" si="77"/>
        <v>5763367.2823999999</v>
      </c>
      <c r="L300" s="76">
        <v>146705414.13060001</v>
      </c>
      <c r="M300" s="67">
        <f t="shared" si="69"/>
        <v>349882033.90090001</v>
      </c>
      <c r="N300" s="66"/>
      <c r="O300" s="170"/>
      <c r="P300" s="68">
        <v>12</v>
      </c>
      <c r="Q300" s="170"/>
      <c r="R300" s="62" t="s">
        <v>718</v>
      </c>
      <c r="S300" s="62">
        <v>75437488.555399999</v>
      </c>
      <c r="T300" s="62">
        <v>0</v>
      </c>
      <c r="U300" s="62">
        <v>75829579.683899999</v>
      </c>
      <c r="V300" s="62">
        <v>4272243.8892000001</v>
      </c>
      <c r="W300" s="62">
        <v>4538012.0471999999</v>
      </c>
      <c r="X300" s="62">
        <f t="shared" si="76"/>
        <v>2269006.0236</v>
      </c>
      <c r="Y300" s="62">
        <f t="shared" si="71"/>
        <v>2269006.0236</v>
      </c>
      <c r="Z300" s="62">
        <v>106078665.44679999</v>
      </c>
      <c r="AA300" s="67">
        <f t="shared" si="70"/>
        <v>263886983.59890002</v>
      </c>
    </row>
    <row r="301" spans="1:27" ht="24.9" customHeight="1">
      <c r="A301" s="175"/>
      <c r="B301" s="170"/>
      <c r="C301" s="58">
        <v>6</v>
      </c>
      <c r="D301" s="62" t="s">
        <v>100</v>
      </c>
      <c r="E301" s="62">
        <v>104321804.6629</v>
      </c>
      <c r="F301" s="62">
        <v>0</v>
      </c>
      <c r="G301" s="62">
        <v>104864023.85510001</v>
      </c>
      <c r="H301" s="62">
        <v>5587116.7345000003</v>
      </c>
      <c r="I301" s="62">
        <v>6275574.8556000004</v>
      </c>
      <c r="J301" s="62">
        <v>0</v>
      </c>
      <c r="K301" s="62">
        <f t="shared" si="77"/>
        <v>6275574.8556000004</v>
      </c>
      <c r="L301" s="76">
        <v>154740772.764</v>
      </c>
      <c r="M301" s="67">
        <f t="shared" si="69"/>
        <v>375789292.8721</v>
      </c>
      <c r="N301" s="66"/>
      <c r="O301" s="170"/>
      <c r="P301" s="68">
        <v>13</v>
      </c>
      <c r="Q301" s="170"/>
      <c r="R301" s="62" t="s">
        <v>719</v>
      </c>
      <c r="S301" s="62">
        <v>100710506.96789999</v>
      </c>
      <c r="T301" s="62">
        <v>0</v>
      </c>
      <c r="U301" s="62">
        <v>101233956.2115</v>
      </c>
      <c r="V301" s="62">
        <v>5117430.8228000002</v>
      </c>
      <c r="W301" s="62">
        <v>6058333.8953</v>
      </c>
      <c r="X301" s="62">
        <f t="shared" si="76"/>
        <v>3029166.94765</v>
      </c>
      <c r="Y301" s="62">
        <f t="shared" si="71"/>
        <v>3029166.94765</v>
      </c>
      <c r="Z301" s="62">
        <v>129815869.7149</v>
      </c>
      <c r="AA301" s="67">
        <f t="shared" si="70"/>
        <v>339906930.66474998</v>
      </c>
    </row>
    <row r="302" spans="1:27" ht="24.9" customHeight="1">
      <c r="A302" s="175"/>
      <c r="B302" s="170"/>
      <c r="C302" s="58">
        <v>7</v>
      </c>
      <c r="D302" s="62" t="s">
        <v>720</v>
      </c>
      <c r="E302" s="62">
        <v>81797934.945700005</v>
      </c>
      <c r="F302" s="62">
        <v>0</v>
      </c>
      <c r="G302" s="62">
        <v>82223084.897400007</v>
      </c>
      <c r="H302" s="62">
        <v>4527472.8283000002</v>
      </c>
      <c r="I302" s="62">
        <v>4920630.5953000002</v>
      </c>
      <c r="J302" s="62">
        <v>0</v>
      </c>
      <c r="K302" s="62">
        <f t="shared" si="77"/>
        <v>4920630.5953000002</v>
      </c>
      <c r="L302" s="76">
        <v>124980511.6266</v>
      </c>
      <c r="M302" s="67">
        <f t="shared" si="69"/>
        <v>298449634.8933</v>
      </c>
      <c r="N302" s="66"/>
      <c r="O302" s="170"/>
      <c r="P302" s="68">
        <v>14</v>
      </c>
      <c r="Q302" s="170"/>
      <c r="R302" s="62" t="s">
        <v>721</v>
      </c>
      <c r="S302" s="62">
        <v>100564846.2702</v>
      </c>
      <c r="T302" s="62">
        <v>0</v>
      </c>
      <c r="U302" s="62">
        <v>101087538.433</v>
      </c>
      <c r="V302" s="62">
        <v>5164444.4243999999</v>
      </c>
      <c r="W302" s="62">
        <v>6049571.5411</v>
      </c>
      <c r="X302" s="62">
        <f t="shared" si="76"/>
        <v>3024785.77055</v>
      </c>
      <c r="Y302" s="62">
        <f t="shared" si="71"/>
        <v>3024785.77055</v>
      </c>
      <c r="Z302" s="62">
        <v>131136253.90539999</v>
      </c>
      <c r="AA302" s="67">
        <f t="shared" si="70"/>
        <v>340977868.80355</v>
      </c>
    </row>
    <row r="303" spans="1:27" ht="24.9" customHeight="1">
      <c r="A303" s="175"/>
      <c r="B303" s="170"/>
      <c r="C303" s="58">
        <v>8</v>
      </c>
      <c r="D303" s="62" t="s">
        <v>722</v>
      </c>
      <c r="E303" s="62">
        <v>87743352.529499993</v>
      </c>
      <c r="F303" s="62">
        <v>0</v>
      </c>
      <c r="G303" s="62">
        <v>88199404.165800005</v>
      </c>
      <c r="H303" s="62">
        <v>4935327.4771999996</v>
      </c>
      <c r="I303" s="62">
        <v>5278282.7008999996</v>
      </c>
      <c r="J303" s="62">
        <v>0</v>
      </c>
      <c r="K303" s="62">
        <f t="shared" si="77"/>
        <v>5278282.7008999996</v>
      </c>
      <c r="L303" s="76">
        <v>136435171.80610001</v>
      </c>
      <c r="M303" s="67">
        <f t="shared" si="69"/>
        <v>322591538.67949998</v>
      </c>
      <c r="N303" s="66"/>
      <c r="O303" s="170"/>
      <c r="P303" s="68">
        <v>15</v>
      </c>
      <c r="Q303" s="170"/>
      <c r="R303" s="62" t="s">
        <v>723</v>
      </c>
      <c r="S303" s="62">
        <v>79474011.506400004</v>
      </c>
      <c r="T303" s="62">
        <v>0</v>
      </c>
      <c r="U303" s="62">
        <v>79887082.718600005</v>
      </c>
      <c r="V303" s="62">
        <v>4578370.2127999999</v>
      </c>
      <c r="W303" s="62">
        <v>4780832.8267999999</v>
      </c>
      <c r="X303" s="62">
        <f t="shared" si="76"/>
        <v>2390416.4134</v>
      </c>
      <c r="Y303" s="62">
        <f t="shared" si="71"/>
        <v>2390416.4134</v>
      </c>
      <c r="Z303" s="62">
        <v>114676270.0561</v>
      </c>
      <c r="AA303" s="67">
        <f t="shared" si="70"/>
        <v>281006150.9073</v>
      </c>
    </row>
    <row r="304" spans="1:27" ht="24.9" customHeight="1">
      <c r="A304" s="175"/>
      <c r="B304" s="170"/>
      <c r="C304" s="58">
        <v>9</v>
      </c>
      <c r="D304" s="62" t="s">
        <v>724</v>
      </c>
      <c r="E304" s="62">
        <v>79994081.555000007</v>
      </c>
      <c r="F304" s="62">
        <v>0</v>
      </c>
      <c r="G304" s="62">
        <v>80409855.864399999</v>
      </c>
      <c r="H304" s="62">
        <v>4423296.9985999996</v>
      </c>
      <c r="I304" s="62">
        <v>4812118.1226000004</v>
      </c>
      <c r="J304" s="62">
        <v>0</v>
      </c>
      <c r="K304" s="62">
        <f t="shared" si="77"/>
        <v>4812118.1226000004</v>
      </c>
      <c r="L304" s="76">
        <v>122054717.5201</v>
      </c>
      <c r="M304" s="67">
        <f t="shared" si="69"/>
        <v>291694070.0607</v>
      </c>
      <c r="N304" s="66"/>
      <c r="O304" s="170"/>
      <c r="P304" s="68">
        <v>16</v>
      </c>
      <c r="Q304" s="170"/>
      <c r="R304" s="62" t="s">
        <v>725</v>
      </c>
      <c r="S304" s="62">
        <v>101264325.32690001</v>
      </c>
      <c r="T304" s="62">
        <v>0</v>
      </c>
      <c r="U304" s="62">
        <v>101790653.0764</v>
      </c>
      <c r="V304" s="62">
        <v>5263850.7582999999</v>
      </c>
      <c r="W304" s="62">
        <v>6091649.3520999998</v>
      </c>
      <c r="X304" s="62">
        <f t="shared" si="76"/>
        <v>3045824.6760499999</v>
      </c>
      <c r="Y304" s="62">
        <f t="shared" si="71"/>
        <v>3045824.6760499999</v>
      </c>
      <c r="Z304" s="62">
        <v>133928095.99259999</v>
      </c>
      <c r="AA304" s="67">
        <f t="shared" si="70"/>
        <v>345292749.83025002</v>
      </c>
    </row>
    <row r="305" spans="1:27" ht="24.9" customHeight="1">
      <c r="A305" s="175"/>
      <c r="B305" s="170"/>
      <c r="C305" s="58">
        <v>10</v>
      </c>
      <c r="D305" s="62" t="s">
        <v>726</v>
      </c>
      <c r="E305" s="62">
        <v>75864259.606399998</v>
      </c>
      <c r="F305" s="62">
        <v>0</v>
      </c>
      <c r="G305" s="62">
        <v>76258568.904400006</v>
      </c>
      <c r="H305" s="62">
        <v>4542848.1766999997</v>
      </c>
      <c r="I305" s="62">
        <v>4563684.8552999999</v>
      </c>
      <c r="J305" s="62">
        <v>0</v>
      </c>
      <c r="K305" s="62">
        <f t="shared" si="77"/>
        <v>4563684.8552999999</v>
      </c>
      <c r="L305" s="76">
        <v>125412330.6363</v>
      </c>
      <c r="M305" s="67">
        <f t="shared" si="69"/>
        <v>286641692.17910004</v>
      </c>
      <c r="N305" s="66"/>
      <c r="O305" s="171"/>
      <c r="P305" s="68">
        <v>17</v>
      </c>
      <c r="Q305" s="171"/>
      <c r="R305" s="62" t="s">
        <v>727</v>
      </c>
      <c r="S305" s="62">
        <v>107593796.4447</v>
      </c>
      <c r="T305" s="62">
        <v>0</v>
      </c>
      <c r="U305" s="62">
        <v>108153022.02150001</v>
      </c>
      <c r="V305" s="62">
        <v>4848734.2829999998</v>
      </c>
      <c r="W305" s="62">
        <v>6472404.5538999997</v>
      </c>
      <c r="X305" s="62">
        <f t="shared" si="76"/>
        <v>3236202.2769499999</v>
      </c>
      <c r="Y305" s="62">
        <f t="shared" si="71"/>
        <v>3236202.2769499999</v>
      </c>
      <c r="Z305" s="62">
        <v>122269486.3099</v>
      </c>
      <c r="AA305" s="67">
        <f t="shared" si="70"/>
        <v>346101241.33604997</v>
      </c>
    </row>
    <row r="306" spans="1:27" ht="24.9" customHeight="1">
      <c r="A306" s="175"/>
      <c r="B306" s="171"/>
      <c r="C306" s="58">
        <v>11</v>
      </c>
      <c r="D306" s="62" t="s">
        <v>728</v>
      </c>
      <c r="E306" s="62">
        <v>103542410.8968</v>
      </c>
      <c r="F306" s="62">
        <v>0</v>
      </c>
      <c r="G306" s="62">
        <v>104080579.14049999</v>
      </c>
      <c r="H306" s="62">
        <v>5472792.2784000002</v>
      </c>
      <c r="I306" s="62">
        <v>6228689.7011000002</v>
      </c>
      <c r="J306" s="62">
        <v>0</v>
      </c>
      <c r="K306" s="62">
        <f t="shared" si="77"/>
        <v>6228689.7011000002</v>
      </c>
      <c r="L306" s="76">
        <v>151529952.9321</v>
      </c>
      <c r="M306" s="67">
        <f t="shared" si="69"/>
        <v>370854424.94889998</v>
      </c>
      <c r="N306" s="66"/>
      <c r="O306" s="58"/>
      <c r="P306" s="182" t="s">
        <v>729</v>
      </c>
      <c r="Q306" s="183"/>
      <c r="R306" s="63"/>
      <c r="S306" s="63">
        <f t="shared" ref="S306:W306" si="79">SUM(S289:S305)</f>
        <v>1607070565.1137998</v>
      </c>
      <c r="T306" s="63">
        <f t="shared" si="79"/>
        <v>0</v>
      </c>
      <c r="U306" s="63">
        <f t="shared" si="79"/>
        <v>1615423416.2404001</v>
      </c>
      <c r="V306" s="63">
        <f t="shared" si="79"/>
        <v>86279707.240700006</v>
      </c>
      <c r="W306" s="63">
        <f t="shared" si="79"/>
        <v>96674819.440500006</v>
      </c>
      <c r="X306" s="63">
        <f t="shared" ref="X306:AA306" si="80">SUM(X289:X305)</f>
        <v>48337409.720250003</v>
      </c>
      <c r="Y306" s="63">
        <f t="shared" si="71"/>
        <v>48337409.720250003</v>
      </c>
      <c r="Z306" s="63">
        <f t="shared" si="80"/>
        <v>2186743494.2477999</v>
      </c>
      <c r="AA306" s="63">
        <f t="shared" si="80"/>
        <v>5543854592.5629492</v>
      </c>
    </row>
    <row r="307" spans="1:27" ht="24.9" customHeight="1">
      <c r="A307" s="58"/>
      <c r="B307" s="184" t="s">
        <v>730</v>
      </c>
      <c r="C307" s="182"/>
      <c r="D307" s="63"/>
      <c r="E307" s="63">
        <f>SUM(E296:E306)</f>
        <v>1031466867.6978002</v>
      </c>
      <c r="F307" s="63">
        <f t="shared" ref="F307:M307" si="81">SUM(F296:F306)</f>
        <v>0</v>
      </c>
      <c r="G307" s="63">
        <f t="shared" si="81"/>
        <v>1036827982.1226</v>
      </c>
      <c r="H307" s="63">
        <f t="shared" si="81"/>
        <v>56131859.973800004</v>
      </c>
      <c r="I307" s="63">
        <f t="shared" si="81"/>
        <v>62048845.494700015</v>
      </c>
      <c r="J307" s="63">
        <f t="shared" si="81"/>
        <v>0</v>
      </c>
      <c r="K307" s="63">
        <f t="shared" si="81"/>
        <v>62048845.494700015</v>
      </c>
      <c r="L307" s="63">
        <f t="shared" si="81"/>
        <v>1552555064.9183004</v>
      </c>
      <c r="M307" s="63">
        <f t="shared" si="81"/>
        <v>3739030620.2072001</v>
      </c>
      <c r="N307" s="66"/>
      <c r="O307" s="169">
        <v>32</v>
      </c>
      <c r="P307" s="68">
        <v>1</v>
      </c>
      <c r="Q307" s="169" t="s">
        <v>117</v>
      </c>
      <c r="R307" s="62" t="s">
        <v>731</v>
      </c>
      <c r="S307" s="62">
        <v>71588239.679100007</v>
      </c>
      <c r="T307" s="62">
        <v>0</v>
      </c>
      <c r="U307" s="62">
        <v>71960324.092500001</v>
      </c>
      <c r="V307" s="62">
        <v>5723774.8298000004</v>
      </c>
      <c r="W307" s="62">
        <v>4306456.9132000003</v>
      </c>
      <c r="X307" s="62">
        <f t="shared" si="76"/>
        <v>2153228.4566000002</v>
      </c>
      <c r="Y307" s="62">
        <f t="shared" si="71"/>
        <v>2153228.4566000002</v>
      </c>
      <c r="Z307" s="62">
        <v>257159968.5961</v>
      </c>
      <c r="AA307" s="67">
        <f t="shared" si="70"/>
        <v>408585535.65410006</v>
      </c>
    </row>
    <row r="308" spans="1:27" ht="24.9" customHeight="1">
      <c r="A308" s="175">
        <v>16</v>
      </c>
      <c r="B308" s="169" t="s">
        <v>732</v>
      </c>
      <c r="C308" s="58">
        <v>1</v>
      </c>
      <c r="D308" s="62" t="s">
        <v>733</v>
      </c>
      <c r="E308" s="62">
        <v>80938706.564400002</v>
      </c>
      <c r="F308" s="62">
        <v>0</v>
      </c>
      <c r="G308" s="62">
        <v>81359390.621999994</v>
      </c>
      <c r="H308" s="62">
        <v>5096140.0889999997</v>
      </c>
      <c r="I308" s="62">
        <v>4868942.9155999999</v>
      </c>
      <c r="J308" s="62">
        <f>I308/2</f>
        <v>2434471.4578</v>
      </c>
      <c r="K308" s="62">
        <f t="shared" si="77"/>
        <v>2434471.4578</v>
      </c>
      <c r="L308" s="76">
        <v>126010881.4426</v>
      </c>
      <c r="M308" s="67">
        <f t="shared" si="69"/>
        <v>295839590.17579997</v>
      </c>
      <c r="N308" s="66"/>
      <c r="O308" s="170"/>
      <c r="P308" s="68">
        <v>2</v>
      </c>
      <c r="Q308" s="170"/>
      <c r="R308" s="62" t="s">
        <v>734</v>
      </c>
      <c r="S308" s="62">
        <v>89443945.755199999</v>
      </c>
      <c r="T308" s="62">
        <v>0</v>
      </c>
      <c r="U308" s="62">
        <v>89908836.332699999</v>
      </c>
      <c r="V308" s="62">
        <v>6465001.0988999996</v>
      </c>
      <c r="W308" s="62">
        <v>5380583.4627</v>
      </c>
      <c r="X308" s="62">
        <f t="shared" si="76"/>
        <v>2690291.73135</v>
      </c>
      <c r="Y308" s="62">
        <f t="shared" si="71"/>
        <v>2690291.73135</v>
      </c>
      <c r="Z308" s="62">
        <v>277977421.70590001</v>
      </c>
      <c r="AA308" s="67">
        <f t="shared" si="70"/>
        <v>466485496.62405002</v>
      </c>
    </row>
    <row r="309" spans="1:27" ht="24.9" customHeight="1">
      <c r="A309" s="175"/>
      <c r="B309" s="170"/>
      <c r="C309" s="58">
        <v>2</v>
      </c>
      <c r="D309" s="62" t="s">
        <v>735</v>
      </c>
      <c r="E309" s="62">
        <v>76167402.705200002</v>
      </c>
      <c r="F309" s="62">
        <v>0</v>
      </c>
      <c r="G309" s="62">
        <v>76563287.608600006</v>
      </c>
      <c r="H309" s="62">
        <v>4874250.9508999996</v>
      </c>
      <c r="I309" s="62">
        <v>4581920.7094999999</v>
      </c>
      <c r="J309" s="62">
        <f t="shared" ref="J309:J334" si="82">I309/2</f>
        <v>2290960.3547499999</v>
      </c>
      <c r="K309" s="62">
        <f t="shared" si="77"/>
        <v>2290960.3547499999</v>
      </c>
      <c r="L309" s="76">
        <v>119779091.0695</v>
      </c>
      <c r="M309" s="67">
        <f t="shared" si="69"/>
        <v>279674992.68895</v>
      </c>
      <c r="N309" s="66"/>
      <c r="O309" s="170"/>
      <c r="P309" s="68">
        <v>3</v>
      </c>
      <c r="Q309" s="170"/>
      <c r="R309" s="62" t="s">
        <v>736</v>
      </c>
      <c r="S309" s="62">
        <v>82396635.586999997</v>
      </c>
      <c r="T309" s="62">
        <v>0</v>
      </c>
      <c r="U309" s="62">
        <v>82824897.323200002</v>
      </c>
      <c r="V309" s="62">
        <v>5627479.4265000001</v>
      </c>
      <c r="W309" s="62">
        <v>4956645.9873000002</v>
      </c>
      <c r="X309" s="62">
        <f t="shared" si="76"/>
        <v>2478322.9936500001</v>
      </c>
      <c r="Y309" s="62">
        <f t="shared" si="71"/>
        <v>2478322.9936500001</v>
      </c>
      <c r="Z309" s="62">
        <v>254455497.4689</v>
      </c>
      <c r="AA309" s="67">
        <f t="shared" si="70"/>
        <v>427782832.79925001</v>
      </c>
    </row>
    <row r="310" spans="1:27" ht="24.9" customHeight="1">
      <c r="A310" s="175"/>
      <c r="B310" s="170"/>
      <c r="C310" s="58">
        <v>3</v>
      </c>
      <c r="D310" s="62" t="s">
        <v>737</v>
      </c>
      <c r="E310" s="62">
        <v>69974199.032000005</v>
      </c>
      <c r="F310" s="62">
        <v>0</v>
      </c>
      <c r="G310" s="62">
        <v>70337894.366899997</v>
      </c>
      <c r="H310" s="62">
        <v>4515902.2341</v>
      </c>
      <c r="I310" s="62">
        <v>4209362.8020000001</v>
      </c>
      <c r="J310" s="62">
        <f t="shared" si="82"/>
        <v>2104681.4010000001</v>
      </c>
      <c r="K310" s="62">
        <f t="shared" si="77"/>
        <v>2104681.4010000001</v>
      </c>
      <c r="L310" s="76">
        <v>109714812.5643</v>
      </c>
      <c r="M310" s="67">
        <f t="shared" si="69"/>
        <v>256647489.59830001</v>
      </c>
      <c r="N310" s="66"/>
      <c r="O310" s="170"/>
      <c r="P310" s="68">
        <v>4</v>
      </c>
      <c r="Q310" s="170"/>
      <c r="R310" s="62" t="s">
        <v>738</v>
      </c>
      <c r="S310" s="62">
        <v>87956757.579500005</v>
      </c>
      <c r="T310" s="62">
        <v>0</v>
      </c>
      <c r="U310" s="62">
        <v>88413918.402199998</v>
      </c>
      <c r="V310" s="62">
        <v>6120593.2956999997</v>
      </c>
      <c r="W310" s="62">
        <v>5291120.2795000002</v>
      </c>
      <c r="X310" s="62">
        <f t="shared" si="76"/>
        <v>2645560.1397500001</v>
      </c>
      <c r="Y310" s="62">
        <f t="shared" si="71"/>
        <v>2645560.1397500001</v>
      </c>
      <c r="Z310" s="62">
        <v>268304675.8888</v>
      </c>
      <c r="AA310" s="67">
        <f t="shared" si="70"/>
        <v>453441505.30595005</v>
      </c>
    </row>
    <row r="311" spans="1:27" ht="24.9" customHeight="1">
      <c r="A311" s="175"/>
      <c r="B311" s="170"/>
      <c r="C311" s="58">
        <v>4</v>
      </c>
      <c r="D311" s="62" t="s">
        <v>739</v>
      </c>
      <c r="E311" s="62">
        <v>74422958.572600007</v>
      </c>
      <c r="F311" s="62">
        <v>0</v>
      </c>
      <c r="G311" s="62">
        <v>74809776.617200002</v>
      </c>
      <c r="H311" s="62">
        <v>4826654.6101000002</v>
      </c>
      <c r="I311" s="62">
        <v>4476982.0557000004</v>
      </c>
      <c r="J311" s="62">
        <f t="shared" si="82"/>
        <v>2238491.0278500002</v>
      </c>
      <c r="K311" s="62">
        <f t="shared" si="77"/>
        <v>2238491.0278500002</v>
      </c>
      <c r="L311" s="76">
        <v>118442340.5608</v>
      </c>
      <c r="M311" s="67">
        <f t="shared" si="69"/>
        <v>274740221.38855004</v>
      </c>
      <c r="N311" s="66"/>
      <c r="O311" s="170"/>
      <c r="P311" s="68">
        <v>5</v>
      </c>
      <c r="Q311" s="170"/>
      <c r="R311" s="62" t="s">
        <v>740</v>
      </c>
      <c r="S311" s="62">
        <v>81645876.203500003</v>
      </c>
      <c r="T311" s="62">
        <v>0</v>
      </c>
      <c r="U311" s="62">
        <v>82070235.820199996</v>
      </c>
      <c r="V311" s="62">
        <v>6202096.0898000002</v>
      </c>
      <c r="W311" s="62">
        <v>4911483.3607000001</v>
      </c>
      <c r="X311" s="62">
        <f t="shared" si="76"/>
        <v>2455741.68035</v>
      </c>
      <c r="Y311" s="62">
        <f t="shared" si="71"/>
        <v>2455741.68035</v>
      </c>
      <c r="Z311" s="62">
        <v>270593694.32440001</v>
      </c>
      <c r="AA311" s="67">
        <f t="shared" si="70"/>
        <v>442967644.11825001</v>
      </c>
    </row>
    <row r="312" spans="1:27" ht="24.9" customHeight="1">
      <c r="A312" s="175"/>
      <c r="B312" s="170"/>
      <c r="C312" s="58">
        <v>5</v>
      </c>
      <c r="D312" s="62" t="s">
        <v>741</v>
      </c>
      <c r="E312" s="62">
        <v>79804208.031599998</v>
      </c>
      <c r="F312" s="62">
        <v>0</v>
      </c>
      <c r="G312" s="62">
        <v>80218995.461199999</v>
      </c>
      <c r="H312" s="62">
        <v>4762221.5904999999</v>
      </c>
      <c r="I312" s="62">
        <v>4800696.1047</v>
      </c>
      <c r="J312" s="62">
        <f t="shared" si="82"/>
        <v>2400348.05235</v>
      </c>
      <c r="K312" s="62">
        <f t="shared" si="77"/>
        <v>2400348.05235</v>
      </c>
      <c r="L312" s="76">
        <v>116632729.3522</v>
      </c>
      <c r="M312" s="67">
        <f t="shared" si="69"/>
        <v>283818502.48785001</v>
      </c>
      <c r="N312" s="66"/>
      <c r="O312" s="170"/>
      <c r="P312" s="68">
        <v>6</v>
      </c>
      <c r="Q312" s="170"/>
      <c r="R312" s="62" t="s">
        <v>742</v>
      </c>
      <c r="S312" s="62">
        <v>81632233.314300001</v>
      </c>
      <c r="T312" s="62">
        <v>0</v>
      </c>
      <c r="U312" s="62">
        <v>82056522.021200001</v>
      </c>
      <c r="V312" s="62">
        <v>6159583.0274999999</v>
      </c>
      <c r="W312" s="62">
        <v>4910662.66</v>
      </c>
      <c r="X312" s="62">
        <f t="shared" si="76"/>
        <v>2455331.33</v>
      </c>
      <c r="Y312" s="62">
        <f t="shared" si="71"/>
        <v>2455331.33</v>
      </c>
      <c r="Z312" s="62">
        <v>269399708.46789998</v>
      </c>
      <c r="AA312" s="67">
        <f t="shared" si="70"/>
        <v>441703378.1609</v>
      </c>
    </row>
    <row r="313" spans="1:27" ht="24.9" customHeight="1">
      <c r="A313" s="175"/>
      <c r="B313" s="170"/>
      <c r="C313" s="58">
        <v>6</v>
      </c>
      <c r="D313" s="62" t="s">
        <v>743</v>
      </c>
      <c r="E313" s="62">
        <v>80071430.285500005</v>
      </c>
      <c r="F313" s="62">
        <v>0</v>
      </c>
      <c r="G313" s="62">
        <v>80487606.619800001</v>
      </c>
      <c r="H313" s="62">
        <v>4775427.3562000003</v>
      </c>
      <c r="I313" s="62">
        <v>4816771.1072000004</v>
      </c>
      <c r="J313" s="62">
        <f t="shared" si="82"/>
        <v>2408385.5536000002</v>
      </c>
      <c r="K313" s="62">
        <f t="shared" si="77"/>
        <v>2408385.5536000002</v>
      </c>
      <c r="L313" s="76">
        <v>117003615.30050001</v>
      </c>
      <c r="M313" s="67">
        <f t="shared" si="69"/>
        <v>284746465.11560005</v>
      </c>
      <c r="N313" s="66"/>
      <c r="O313" s="170"/>
      <c r="P313" s="68">
        <v>7</v>
      </c>
      <c r="Q313" s="170"/>
      <c r="R313" s="62" t="s">
        <v>744</v>
      </c>
      <c r="S313" s="62">
        <v>88470661.755600005</v>
      </c>
      <c r="T313" s="62">
        <v>0</v>
      </c>
      <c r="U313" s="62">
        <v>88930493.627800003</v>
      </c>
      <c r="V313" s="62">
        <v>6468120.9946999997</v>
      </c>
      <c r="W313" s="62">
        <v>5322034.6615000004</v>
      </c>
      <c r="X313" s="62">
        <f t="shared" si="76"/>
        <v>2661017.3307500002</v>
      </c>
      <c r="Y313" s="62">
        <f t="shared" si="71"/>
        <v>2661017.3307500002</v>
      </c>
      <c r="Z313" s="62">
        <v>278065044.45539999</v>
      </c>
      <c r="AA313" s="67">
        <f t="shared" si="70"/>
        <v>464595338.16425002</v>
      </c>
    </row>
    <row r="314" spans="1:27" ht="24.9" customHeight="1">
      <c r="A314" s="175"/>
      <c r="B314" s="170"/>
      <c r="C314" s="58">
        <v>7</v>
      </c>
      <c r="D314" s="62" t="s">
        <v>745</v>
      </c>
      <c r="E314" s="62">
        <v>71668153.240999997</v>
      </c>
      <c r="F314" s="62">
        <v>0</v>
      </c>
      <c r="G314" s="62">
        <v>72040653.010199994</v>
      </c>
      <c r="H314" s="62">
        <v>4424573.5614</v>
      </c>
      <c r="I314" s="62">
        <v>4311264.1875</v>
      </c>
      <c r="J314" s="62">
        <f t="shared" si="82"/>
        <v>2155632.09375</v>
      </c>
      <c r="K314" s="62">
        <f t="shared" si="77"/>
        <v>2155632.09375</v>
      </c>
      <c r="L314" s="76">
        <v>107149832.8257</v>
      </c>
      <c r="M314" s="67">
        <f t="shared" si="69"/>
        <v>257438844.73205</v>
      </c>
      <c r="N314" s="66"/>
      <c r="O314" s="170"/>
      <c r="P314" s="68">
        <v>8</v>
      </c>
      <c r="Q314" s="170"/>
      <c r="R314" s="62" t="s">
        <v>746</v>
      </c>
      <c r="S314" s="62">
        <v>85711336.012400001</v>
      </c>
      <c r="T314" s="62">
        <v>0</v>
      </c>
      <c r="U314" s="62">
        <v>86156826.114199996</v>
      </c>
      <c r="V314" s="62">
        <v>5940168.2895</v>
      </c>
      <c r="W314" s="62">
        <v>5156044.8638000004</v>
      </c>
      <c r="X314" s="62">
        <f t="shared" si="76"/>
        <v>2578022.4319000002</v>
      </c>
      <c r="Y314" s="62">
        <f t="shared" si="71"/>
        <v>2578022.4319000002</v>
      </c>
      <c r="Z314" s="62">
        <v>263237411.99959999</v>
      </c>
      <c r="AA314" s="67">
        <f t="shared" si="70"/>
        <v>443623764.84759998</v>
      </c>
    </row>
    <row r="315" spans="1:27" ht="24.9" customHeight="1">
      <c r="A315" s="175"/>
      <c r="B315" s="170"/>
      <c r="C315" s="58">
        <v>8</v>
      </c>
      <c r="D315" s="62" t="s">
        <v>747</v>
      </c>
      <c r="E315" s="62">
        <v>75911417.439899996</v>
      </c>
      <c r="F315" s="62">
        <v>0</v>
      </c>
      <c r="G315" s="62">
        <v>76305971.843700007</v>
      </c>
      <c r="H315" s="62">
        <v>4680727.7615999999</v>
      </c>
      <c r="I315" s="62">
        <v>4566521.6785000004</v>
      </c>
      <c r="J315" s="62">
        <f t="shared" si="82"/>
        <v>2283260.8392500002</v>
      </c>
      <c r="K315" s="62">
        <f t="shared" si="77"/>
        <v>2283260.8392500002</v>
      </c>
      <c r="L315" s="76">
        <v>114343962.7061</v>
      </c>
      <c r="M315" s="67">
        <f t="shared" si="69"/>
        <v>273525340.59055001</v>
      </c>
      <c r="N315" s="66"/>
      <c r="O315" s="170"/>
      <c r="P315" s="68">
        <v>9</v>
      </c>
      <c r="Q315" s="170"/>
      <c r="R315" s="62" t="s">
        <v>748</v>
      </c>
      <c r="S315" s="62">
        <v>81753762.525800005</v>
      </c>
      <c r="T315" s="62">
        <v>0</v>
      </c>
      <c r="U315" s="62">
        <v>82178682.888500005</v>
      </c>
      <c r="V315" s="62">
        <v>6038938.0928999996</v>
      </c>
      <c r="W315" s="62">
        <v>4917973.3624999998</v>
      </c>
      <c r="X315" s="62">
        <f t="shared" si="76"/>
        <v>2458986.6812499999</v>
      </c>
      <c r="Y315" s="62">
        <f t="shared" si="71"/>
        <v>2458986.6812499999</v>
      </c>
      <c r="Z315" s="62">
        <v>266011377.03150001</v>
      </c>
      <c r="AA315" s="67">
        <f t="shared" si="70"/>
        <v>438441747.21995008</v>
      </c>
    </row>
    <row r="316" spans="1:27" ht="24.9" customHeight="1">
      <c r="A316" s="175"/>
      <c r="B316" s="170"/>
      <c r="C316" s="58">
        <v>9</v>
      </c>
      <c r="D316" s="62" t="s">
        <v>749</v>
      </c>
      <c r="E316" s="62">
        <v>85406484.129800007</v>
      </c>
      <c r="F316" s="62">
        <v>0</v>
      </c>
      <c r="G316" s="62">
        <v>85850389.744599998</v>
      </c>
      <c r="H316" s="62">
        <v>5123788.8203999996</v>
      </c>
      <c r="I316" s="62">
        <v>5137706.2161999997</v>
      </c>
      <c r="J316" s="62">
        <f t="shared" si="82"/>
        <v>2568853.1080999998</v>
      </c>
      <c r="K316" s="62">
        <f t="shared" si="77"/>
        <v>2568853.1080999998</v>
      </c>
      <c r="L316" s="76">
        <v>126787400.2915</v>
      </c>
      <c r="M316" s="67">
        <f t="shared" si="69"/>
        <v>305736916.09440005</v>
      </c>
      <c r="N316" s="66"/>
      <c r="O316" s="170"/>
      <c r="P316" s="68">
        <v>10</v>
      </c>
      <c r="Q316" s="170"/>
      <c r="R316" s="62" t="s">
        <v>750</v>
      </c>
      <c r="S316" s="62">
        <v>95869444.573899999</v>
      </c>
      <c r="T316" s="62">
        <v>0</v>
      </c>
      <c r="U316" s="62">
        <v>96367732.088799998</v>
      </c>
      <c r="V316" s="62">
        <v>6465261.0902000004</v>
      </c>
      <c r="W316" s="62">
        <v>5767115.2999</v>
      </c>
      <c r="X316" s="62">
        <f t="shared" si="76"/>
        <v>2883557.64995</v>
      </c>
      <c r="Y316" s="62">
        <f t="shared" si="71"/>
        <v>2883557.64995</v>
      </c>
      <c r="Z316" s="62">
        <v>277984723.60170001</v>
      </c>
      <c r="AA316" s="67">
        <f t="shared" si="70"/>
        <v>479570719.00454998</v>
      </c>
    </row>
    <row r="317" spans="1:27" ht="24.9" customHeight="1">
      <c r="A317" s="175"/>
      <c r="B317" s="170"/>
      <c r="C317" s="58">
        <v>10</v>
      </c>
      <c r="D317" s="62" t="s">
        <v>751</v>
      </c>
      <c r="E317" s="62">
        <v>75487378.814999998</v>
      </c>
      <c r="F317" s="62">
        <v>0</v>
      </c>
      <c r="G317" s="62">
        <v>75879729.251300007</v>
      </c>
      <c r="H317" s="62">
        <v>4816568.7401999999</v>
      </c>
      <c r="I317" s="62">
        <v>4541013.2419999996</v>
      </c>
      <c r="J317" s="62">
        <f t="shared" si="82"/>
        <v>2270506.6209999998</v>
      </c>
      <c r="K317" s="62">
        <f t="shared" si="77"/>
        <v>2270506.6209999998</v>
      </c>
      <c r="L317" s="76">
        <v>118159077.362</v>
      </c>
      <c r="M317" s="67">
        <f t="shared" si="69"/>
        <v>276613260.7895</v>
      </c>
      <c r="N317" s="66"/>
      <c r="O317" s="170"/>
      <c r="P317" s="68">
        <v>11</v>
      </c>
      <c r="Q317" s="170"/>
      <c r="R317" s="62" t="s">
        <v>752</v>
      </c>
      <c r="S317" s="62">
        <v>85381355.264300004</v>
      </c>
      <c r="T317" s="62">
        <v>0</v>
      </c>
      <c r="U317" s="62">
        <v>85825130.270099998</v>
      </c>
      <c r="V317" s="62">
        <v>6280344.5098999999</v>
      </c>
      <c r="W317" s="62">
        <v>5136194.5659999996</v>
      </c>
      <c r="X317" s="62">
        <f t="shared" si="76"/>
        <v>2568097.2829999998</v>
      </c>
      <c r="Y317" s="62">
        <f t="shared" si="71"/>
        <v>2568097.2829999998</v>
      </c>
      <c r="Z317" s="62">
        <v>272791313.16790003</v>
      </c>
      <c r="AA317" s="67">
        <f t="shared" si="70"/>
        <v>452846240.49520004</v>
      </c>
    </row>
    <row r="318" spans="1:27" ht="24.9" customHeight="1">
      <c r="A318" s="175"/>
      <c r="B318" s="170"/>
      <c r="C318" s="58">
        <v>11</v>
      </c>
      <c r="D318" s="62" t="s">
        <v>753</v>
      </c>
      <c r="E318" s="62">
        <v>93110513.600700006</v>
      </c>
      <c r="F318" s="62">
        <v>0</v>
      </c>
      <c r="G318" s="62">
        <v>93594461.397</v>
      </c>
      <c r="H318" s="62">
        <v>5471809.6063000001</v>
      </c>
      <c r="I318" s="62">
        <v>5601149.2499000002</v>
      </c>
      <c r="J318" s="62">
        <f t="shared" si="82"/>
        <v>2800574.6249500001</v>
      </c>
      <c r="K318" s="62">
        <f t="shared" si="77"/>
        <v>2800574.6249500001</v>
      </c>
      <c r="L318" s="76">
        <v>136561617.28119999</v>
      </c>
      <c r="M318" s="67">
        <f t="shared" si="69"/>
        <v>331538976.51014996</v>
      </c>
      <c r="N318" s="66"/>
      <c r="O318" s="170"/>
      <c r="P318" s="68">
        <v>12</v>
      </c>
      <c r="Q318" s="170"/>
      <c r="R318" s="62" t="s">
        <v>754</v>
      </c>
      <c r="S318" s="62">
        <v>81717281.397400007</v>
      </c>
      <c r="T318" s="62">
        <v>0</v>
      </c>
      <c r="U318" s="62">
        <v>82142012.147100002</v>
      </c>
      <c r="V318" s="62">
        <v>5929786.5674000001</v>
      </c>
      <c r="W318" s="62">
        <v>4915778.8063000003</v>
      </c>
      <c r="X318" s="62">
        <f t="shared" si="76"/>
        <v>2457889.4031500001</v>
      </c>
      <c r="Y318" s="62">
        <f t="shared" si="71"/>
        <v>2457889.4031500001</v>
      </c>
      <c r="Z318" s="62">
        <v>262945839.74689999</v>
      </c>
      <c r="AA318" s="67">
        <f t="shared" si="70"/>
        <v>435192809.26195002</v>
      </c>
    </row>
    <row r="319" spans="1:27" ht="24.9" customHeight="1">
      <c r="A319" s="175"/>
      <c r="B319" s="170"/>
      <c r="C319" s="58">
        <v>12</v>
      </c>
      <c r="D319" s="62" t="s">
        <v>755</v>
      </c>
      <c r="E319" s="62">
        <v>79078329.300899997</v>
      </c>
      <c r="F319" s="62">
        <v>0</v>
      </c>
      <c r="G319" s="62">
        <v>79489343.929800004</v>
      </c>
      <c r="H319" s="62">
        <v>4775902.5126999998</v>
      </c>
      <c r="I319" s="62">
        <v>4757030.1968999999</v>
      </c>
      <c r="J319" s="62">
        <f t="shared" si="82"/>
        <v>2378515.0984499999</v>
      </c>
      <c r="K319" s="62">
        <f t="shared" si="77"/>
        <v>2378515.0984499999</v>
      </c>
      <c r="L319" s="76">
        <v>117016960.1445</v>
      </c>
      <c r="M319" s="67">
        <f t="shared" si="69"/>
        <v>282739050.98635</v>
      </c>
      <c r="N319" s="66"/>
      <c r="O319" s="170"/>
      <c r="P319" s="68">
        <v>13</v>
      </c>
      <c r="Q319" s="170"/>
      <c r="R319" s="62" t="s">
        <v>756</v>
      </c>
      <c r="S319" s="62">
        <v>97012616.609400004</v>
      </c>
      <c r="T319" s="62">
        <v>0</v>
      </c>
      <c r="U319" s="62">
        <v>97516845.833399996</v>
      </c>
      <c r="V319" s="62">
        <v>6866571.1301999995</v>
      </c>
      <c r="W319" s="62">
        <v>5835883.8733000001</v>
      </c>
      <c r="X319" s="62">
        <f t="shared" si="76"/>
        <v>2917941.93665</v>
      </c>
      <c r="Y319" s="62">
        <f t="shared" si="71"/>
        <v>2917941.93665</v>
      </c>
      <c r="Z319" s="62">
        <v>289255577.43900001</v>
      </c>
      <c r="AA319" s="67">
        <f t="shared" si="70"/>
        <v>493569552.94865</v>
      </c>
    </row>
    <row r="320" spans="1:27" ht="24.9" customHeight="1">
      <c r="A320" s="175"/>
      <c r="B320" s="170"/>
      <c r="C320" s="58">
        <v>13</v>
      </c>
      <c r="D320" s="62" t="s">
        <v>757</v>
      </c>
      <c r="E320" s="62">
        <v>71437315.238800004</v>
      </c>
      <c r="F320" s="62">
        <v>0</v>
      </c>
      <c r="G320" s="62">
        <v>71808615.212799996</v>
      </c>
      <c r="H320" s="62">
        <v>4643020.0559</v>
      </c>
      <c r="I320" s="62">
        <v>4297377.9135999996</v>
      </c>
      <c r="J320" s="62">
        <f t="shared" si="82"/>
        <v>2148688.9567999998</v>
      </c>
      <c r="K320" s="62">
        <f t="shared" si="77"/>
        <v>2148688.9567999998</v>
      </c>
      <c r="L320" s="76">
        <v>113284936.027</v>
      </c>
      <c r="M320" s="67">
        <f t="shared" si="69"/>
        <v>263322575.49130005</v>
      </c>
      <c r="N320" s="66"/>
      <c r="O320" s="170"/>
      <c r="P320" s="68">
        <v>14</v>
      </c>
      <c r="Q320" s="170"/>
      <c r="R320" s="62" t="s">
        <v>758</v>
      </c>
      <c r="S320" s="62">
        <v>118802470.81730001</v>
      </c>
      <c r="T320" s="62">
        <v>0</v>
      </c>
      <c r="U320" s="62">
        <v>119419954.18960001</v>
      </c>
      <c r="V320" s="62">
        <v>8395786.2438999992</v>
      </c>
      <c r="W320" s="62">
        <v>7146672.7501999997</v>
      </c>
      <c r="X320" s="62">
        <f t="shared" si="76"/>
        <v>3573336.3750999998</v>
      </c>
      <c r="Y320" s="62">
        <f t="shared" si="71"/>
        <v>3573336.3750999998</v>
      </c>
      <c r="Z320" s="62">
        <v>332203817.74290001</v>
      </c>
      <c r="AA320" s="67">
        <f t="shared" si="70"/>
        <v>582395365.36880004</v>
      </c>
    </row>
    <row r="321" spans="1:27" ht="24.9" customHeight="1">
      <c r="A321" s="175"/>
      <c r="B321" s="170"/>
      <c r="C321" s="58">
        <v>14</v>
      </c>
      <c r="D321" s="62" t="s">
        <v>759</v>
      </c>
      <c r="E321" s="62">
        <v>69520143.605100006</v>
      </c>
      <c r="F321" s="62">
        <v>0</v>
      </c>
      <c r="G321" s="62">
        <v>69881478.958100006</v>
      </c>
      <c r="H321" s="62">
        <v>4493856.7637999998</v>
      </c>
      <c r="I321" s="62">
        <v>4182048.6768999998</v>
      </c>
      <c r="J321" s="62">
        <f t="shared" si="82"/>
        <v>2091024.3384499999</v>
      </c>
      <c r="K321" s="62">
        <f t="shared" si="77"/>
        <v>2091024.3384499999</v>
      </c>
      <c r="L321" s="76">
        <v>109095662.1592</v>
      </c>
      <c r="M321" s="67">
        <f t="shared" si="69"/>
        <v>255082165.82464999</v>
      </c>
      <c r="N321" s="66"/>
      <c r="O321" s="170"/>
      <c r="P321" s="68">
        <v>15</v>
      </c>
      <c r="Q321" s="170"/>
      <c r="R321" s="62" t="s">
        <v>760</v>
      </c>
      <c r="S321" s="62">
        <v>95914376.956200004</v>
      </c>
      <c r="T321" s="62">
        <v>0</v>
      </c>
      <c r="U321" s="62">
        <v>96412898.010000005</v>
      </c>
      <c r="V321" s="62">
        <v>6765900.7006000001</v>
      </c>
      <c r="W321" s="62">
        <v>5769818.2489999998</v>
      </c>
      <c r="X321" s="62">
        <f t="shared" si="76"/>
        <v>2884909.1244999999</v>
      </c>
      <c r="Y321" s="62">
        <f t="shared" si="71"/>
        <v>2884909.1244999999</v>
      </c>
      <c r="Z321" s="62">
        <v>286428233.0309</v>
      </c>
      <c r="AA321" s="67">
        <f t="shared" si="70"/>
        <v>488406317.8222</v>
      </c>
    </row>
    <row r="322" spans="1:27" ht="24.9" customHeight="1">
      <c r="A322" s="175"/>
      <c r="B322" s="170"/>
      <c r="C322" s="58">
        <v>15</v>
      </c>
      <c r="D322" s="62" t="s">
        <v>761</v>
      </c>
      <c r="E322" s="62">
        <v>61931427.896200001</v>
      </c>
      <c r="F322" s="62">
        <v>0</v>
      </c>
      <c r="G322" s="62">
        <v>62253320.418300003</v>
      </c>
      <c r="H322" s="62">
        <v>4060657.4445000002</v>
      </c>
      <c r="I322" s="62">
        <v>3725542.4493999998</v>
      </c>
      <c r="J322" s="62">
        <f t="shared" si="82"/>
        <v>1862771.2246999999</v>
      </c>
      <c r="K322" s="62">
        <f t="shared" si="77"/>
        <v>1862771.2246999999</v>
      </c>
      <c r="L322" s="76">
        <v>96929193.034799993</v>
      </c>
      <c r="M322" s="67">
        <f t="shared" si="69"/>
        <v>227037370.0185</v>
      </c>
      <c r="N322" s="66"/>
      <c r="O322" s="170"/>
      <c r="P322" s="68">
        <v>16</v>
      </c>
      <c r="Q322" s="170"/>
      <c r="R322" s="62" t="s">
        <v>762</v>
      </c>
      <c r="S322" s="62">
        <v>96786016.169499993</v>
      </c>
      <c r="T322" s="62">
        <v>0</v>
      </c>
      <c r="U322" s="62">
        <v>97289067.623300001</v>
      </c>
      <c r="V322" s="62">
        <v>6775063.1530999998</v>
      </c>
      <c r="W322" s="62">
        <v>5822252.5137999998</v>
      </c>
      <c r="X322" s="62">
        <f t="shared" si="76"/>
        <v>2911126.2568999999</v>
      </c>
      <c r="Y322" s="62">
        <f t="shared" si="71"/>
        <v>2911126.2568999999</v>
      </c>
      <c r="Z322" s="62">
        <v>286685561.91009998</v>
      </c>
      <c r="AA322" s="67">
        <f t="shared" si="70"/>
        <v>490446835.11290002</v>
      </c>
    </row>
    <row r="323" spans="1:27" ht="24.9" customHeight="1">
      <c r="A323" s="175"/>
      <c r="B323" s="170"/>
      <c r="C323" s="58">
        <v>16</v>
      </c>
      <c r="D323" s="62" t="s">
        <v>763</v>
      </c>
      <c r="E323" s="62">
        <v>67132858.986900002</v>
      </c>
      <c r="F323" s="62">
        <v>0</v>
      </c>
      <c r="G323" s="62">
        <v>67481786.276700005</v>
      </c>
      <c r="H323" s="62">
        <v>4400995.0389</v>
      </c>
      <c r="I323" s="62">
        <v>4038439.3579000002</v>
      </c>
      <c r="J323" s="62">
        <f t="shared" si="82"/>
        <v>2019219.6789500001</v>
      </c>
      <c r="K323" s="62">
        <f t="shared" si="77"/>
        <v>2019219.6789500001</v>
      </c>
      <c r="L323" s="76">
        <v>106487626.41429999</v>
      </c>
      <c r="M323" s="67">
        <f t="shared" si="69"/>
        <v>247522486.39574999</v>
      </c>
      <c r="N323" s="66"/>
      <c r="O323" s="170"/>
      <c r="P323" s="68">
        <v>17</v>
      </c>
      <c r="Q323" s="170"/>
      <c r="R323" s="62" t="s">
        <v>764</v>
      </c>
      <c r="S323" s="62">
        <v>66496316.320200004</v>
      </c>
      <c r="T323" s="62">
        <v>0</v>
      </c>
      <c r="U323" s="62">
        <v>66841935.1391</v>
      </c>
      <c r="V323" s="62">
        <v>4898401.0274</v>
      </c>
      <c r="W323" s="62">
        <v>4000147.5438000001</v>
      </c>
      <c r="X323" s="62">
        <f t="shared" si="76"/>
        <v>2000073.7719000001</v>
      </c>
      <c r="Y323" s="62">
        <f t="shared" si="71"/>
        <v>2000073.7719000001</v>
      </c>
      <c r="Z323" s="62">
        <v>233979219.14520001</v>
      </c>
      <c r="AA323" s="67">
        <f t="shared" si="70"/>
        <v>374215945.40380001</v>
      </c>
    </row>
    <row r="324" spans="1:27" ht="24.9" customHeight="1">
      <c r="A324" s="175"/>
      <c r="B324" s="170"/>
      <c r="C324" s="58">
        <v>17</v>
      </c>
      <c r="D324" s="62" t="s">
        <v>765</v>
      </c>
      <c r="E324" s="62">
        <v>78811568.376000002</v>
      </c>
      <c r="F324" s="62">
        <v>0</v>
      </c>
      <c r="G324" s="62">
        <v>79221196.498199999</v>
      </c>
      <c r="H324" s="62">
        <v>4624175.1683</v>
      </c>
      <c r="I324" s="62">
        <v>4740982.9462000001</v>
      </c>
      <c r="J324" s="62">
        <f t="shared" si="82"/>
        <v>2370491.4731000001</v>
      </c>
      <c r="K324" s="62">
        <f t="shared" si="77"/>
        <v>2370491.4731000001</v>
      </c>
      <c r="L324" s="76">
        <v>112755674.4769</v>
      </c>
      <c r="M324" s="67">
        <f t="shared" si="69"/>
        <v>277783105.99250001</v>
      </c>
      <c r="N324" s="66"/>
      <c r="O324" s="170"/>
      <c r="P324" s="68">
        <v>18</v>
      </c>
      <c r="Q324" s="170"/>
      <c r="R324" s="62" t="s">
        <v>766</v>
      </c>
      <c r="S324" s="62">
        <v>81824001.267800003</v>
      </c>
      <c r="T324" s="62">
        <v>0</v>
      </c>
      <c r="U324" s="62">
        <v>82249286.700800002</v>
      </c>
      <c r="V324" s="62">
        <v>6219363.0991000002</v>
      </c>
      <c r="W324" s="62">
        <v>4922198.6390000004</v>
      </c>
      <c r="X324" s="62">
        <f t="shared" si="76"/>
        <v>2461099.3195000002</v>
      </c>
      <c r="Y324" s="62">
        <f t="shared" si="71"/>
        <v>2461099.3195000002</v>
      </c>
      <c r="Z324" s="62">
        <v>271078640.92070001</v>
      </c>
      <c r="AA324" s="67">
        <f t="shared" si="70"/>
        <v>443832391.30790001</v>
      </c>
    </row>
    <row r="325" spans="1:27" ht="24.9" customHeight="1">
      <c r="A325" s="175"/>
      <c r="B325" s="170"/>
      <c r="C325" s="58">
        <v>18</v>
      </c>
      <c r="D325" s="62" t="s">
        <v>767</v>
      </c>
      <c r="E325" s="62">
        <v>85304248.958299994</v>
      </c>
      <c r="F325" s="62">
        <v>0</v>
      </c>
      <c r="G325" s="62">
        <v>85747623.199300006</v>
      </c>
      <c r="H325" s="62">
        <v>4978570.2241000002</v>
      </c>
      <c r="I325" s="62">
        <v>5131556.1648000004</v>
      </c>
      <c r="J325" s="62">
        <f t="shared" si="82"/>
        <v>2565778.0824000002</v>
      </c>
      <c r="K325" s="62">
        <f t="shared" ref="K325:K356" si="83">I325-J325</f>
        <v>2565778.0824000002</v>
      </c>
      <c r="L325" s="76">
        <v>122708913.8082</v>
      </c>
      <c r="M325" s="67">
        <f t="shared" si="69"/>
        <v>301305134.2723</v>
      </c>
      <c r="N325" s="66"/>
      <c r="O325" s="170"/>
      <c r="P325" s="68">
        <v>19</v>
      </c>
      <c r="Q325" s="170"/>
      <c r="R325" s="62" t="s">
        <v>768</v>
      </c>
      <c r="S325" s="62">
        <v>64853588.663000003</v>
      </c>
      <c r="T325" s="62">
        <v>0</v>
      </c>
      <c r="U325" s="62">
        <v>65190669.300800003</v>
      </c>
      <c r="V325" s="62">
        <v>5128654.7136000004</v>
      </c>
      <c r="W325" s="62">
        <v>3901327.7389000002</v>
      </c>
      <c r="X325" s="62">
        <f t="shared" si="76"/>
        <v>1950663.8694500001</v>
      </c>
      <c r="Y325" s="62">
        <f t="shared" si="71"/>
        <v>1950663.8694500001</v>
      </c>
      <c r="Z325" s="62">
        <v>240445929.1311</v>
      </c>
      <c r="AA325" s="67">
        <f t="shared" si="70"/>
        <v>377569505.67795002</v>
      </c>
    </row>
    <row r="326" spans="1:27" ht="24.9" customHeight="1">
      <c r="A326" s="175"/>
      <c r="B326" s="170"/>
      <c r="C326" s="58">
        <v>19</v>
      </c>
      <c r="D326" s="62" t="s">
        <v>769</v>
      </c>
      <c r="E326" s="62">
        <v>74739004.456499994</v>
      </c>
      <c r="F326" s="62">
        <v>0</v>
      </c>
      <c r="G326" s="62">
        <v>75127465.169499993</v>
      </c>
      <c r="H326" s="62">
        <v>4527610.8085000003</v>
      </c>
      <c r="I326" s="62">
        <v>4495994.0888</v>
      </c>
      <c r="J326" s="62">
        <f t="shared" si="82"/>
        <v>2247997.0444</v>
      </c>
      <c r="K326" s="62">
        <f t="shared" si="83"/>
        <v>2247997.0444</v>
      </c>
      <c r="L326" s="76">
        <v>110043649.6644</v>
      </c>
      <c r="M326" s="67">
        <f t="shared" si="69"/>
        <v>266685727.1433</v>
      </c>
      <c r="N326" s="66"/>
      <c r="O326" s="170"/>
      <c r="P326" s="68">
        <v>20</v>
      </c>
      <c r="Q326" s="170"/>
      <c r="R326" s="62" t="s">
        <v>770</v>
      </c>
      <c r="S326" s="62">
        <v>70150142.262099996</v>
      </c>
      <c r="T326" s="62">
        <v>0</v>
      </c>
      <c r="U326" s="62">
        <v>70514752.072999999</v>
      </c>
      <c r="V326" s="62">
        <v>5587180.7729000002</v>
      </c>
      <c r="W326" s="62">
        <v>4219946.8300999999</v>
      </c>
      <c r="X326" s="62">
        <f t="shared" si="76"/>
        <v>2109973.41505</v>
      </c>
      <c r="Y326" s="62">
        <f t="shared" si="71"/>
        <v>2109973.41505</v>
      </c>
      <c r="Z326" s="62">
        <v>253323703.62130001</v>
      </c>
      <c r="AA326" s="67">
        <f t="shared" si="70"/>
        <v>401685752.14434999</v>
      </c>
    </row>
    <row r="327" spans="1:27" ht="24.9" customHeight="1">
      <c r="A327" s="175"/>
      <c r="B327" s="170"/>
      <c r="C327" s="58">
        <v>20</v>
      </c>
      <c r="D327" s="62" t="s">
        <v>771</v>
      </c>
      <c r="E327" s="62">
        <v>66397776.959700003</v>
      </c>
      <c r="F327" s="62">
        <v>0</v>
      </c>
      <c r="G327" s="62">
        <v>66742883.614100002</v>
      </c>
      <c r="H327" s="62">
        <v>4231848.2764999997</v>
      </c>
      <c r="I327" s="62">
        <v>3994219.8171999999</v>
      </c>
      <c r="J327" s="62">
        <f t="shared" si="82"/>
        <v>1997109.9086</v>
      </c>
      <c r="K327" s="62">
        <f t="shared" si="83"/>
        <v>1997109.9086</v>
      </c>
      <c r="L327" s="76">
        <v>101737113.7287</v>
      </c>
      <c r="M327" s="67">
        <f t="shared" si="69"/>
        <v>241106732.48759997</v>
      </c>
      <c r="N327" s="66"/>
      <c r="O327" s="170"/>
      <c r="P327" s="68">
        <v>21</v>
      </c>
      <c r="Q327" s="170"/>
      <c r="R327" s="62" t="s">
        <v>772</v>
      </c>
      <c r="S327" s="62">
        <v>72452328.794400007</v>
      </c>
      <c r="T327" s="62">
        <v>0</v>
      </c>
      <c r="U327" s="62">
        <v>72828904.365700006</v>
      </c>
      <c r="V327" s="62">
        <v>5328767.3378999997</v>
      </c>
      <c r="W327" s="62">
        <v>4358436.9948000005</v>
      </c>
      <c r="X327" s="62">
        <f t="shared" si="76"/>
        <v>2179218.4974000002</v>
      </c>
      <c r="Y327" s="62">
        <f t="shared" si="71"/>
        <v>2179218.4974000002</v>
      </c>
      <c r="Z327" s="62">
        <v>246066122.78439999</v>
      </c>
      <c r="AA327" s="67">
        <f t="shared" si="70"/>
        <v>398855341.7798</v>
      </c>
    </row>
    <row r="328" spans="1:27" ht="24.9" customHeight="1">
      <c r="A328" s="175"/>
      <c r="B328" s="170"/>
      <c r="C328" s="58">
        <v>21</v>
      </c>
      <c r="D328" s="62" t="s">
        <v>773</v>
      </c>
      <c r="E328" s="62">
        <v>73028430.811100006</v>
      </c>
      <c r="F328" s="62">
        <v>0</v>
      </c>
      <c r="G328" s="62">
        <v>73408000.709099993</v>
      </c>
      <c r="H328" s="62">
        <v>4621566.29</v>
      </c>
      <c r="I328" s="62">
        <v>4393092.9456000002</v>
      </c>
      <c r="J328" s="62">
        <f t="shared" si="82"/>
        <v>2196546.4728000001</v>
      </c>
      <c r="K328" s="62">
        <f t="shared" si="83"/>
        <v>2196546.4728000001</v>
      </c>
      <c r="L328" s="76">
        <v>112682403.7295</v>
      </c>
      <c r="M328" s="67">
        <f t="shared" ref="M328:M391" si="84">E328+F328+G328+H328+K328+L328</f>
        <v>265936948.01249999</v>
      </c>
      <c r="N328" s="66"/>
      <c r="O328" s="170"/>
      <c r="P328" s="68">
        <v>22</v>
      </c>
      <c r="Q328" s="170"/>
      <c r="R328" s="62" t="s">
        <v>774</v>
      </c>
      <c r="S328" s="62">
        <v>134553381.861</v>
      </c>
      <c r="T328" s="62">
        <v>0</v>
      </c>
      <c r="U328" s="62">
        <v>135252731.5918</v>
      </c>
      <c r="V328" s="62">
        <v>9080065.4502000008</v>
      </c>
      <c r="W328" s="62">
        <v>8094183.4035999998</v>
      </c>
      <c r="X328" s="62">
        <f t="shared" si="76"/>
        <v>4047091.7017999999</v>
      </c>
      <c r="Y328" s="62">
        <f t="shared" si="71"/>
        <v>4047091.7017999999</v>
      </c>
      <c r="Z328" s="62">
        <v>351421903.88510001</v>
      </c>
      <c r="AA328" s="67">
        <f t="shared" ref="AA328:AA391" si="85">S328+T328+U328+V328+Y328+Z328</f>
        <v>634355174.48990011</v>
      </c>
    </row>
    <row r="329" spans="1:27" ht="24.9" customHeight="1">
      <c r="A329" s="175"/>
      <c r="B329" s="170"/>
      <c r="C329" s="58">
        <v>22</v>
      </c>
      <c r="D329" s="62" t="s">
        <v>775</v>
      </c>
      <c r="E329" s="62">
        <v>71040824.173899993</v>
      </c>
      <c r="F329" s="62">
        <v>0</v>
      </c>
      <c r="G329" s="62">
        <v>71410063.360400006</v>
      </c>
      <c r="H329" s="62">
        <v>4417930.3350999998</v>
      </c>
      <c r="I329" s="62">
        <v>4273526.6260000002</v>
      </c>
      <c r="J329" s="62">
        <f t="shared" si="82"/>
        <v>2136763.3130000001</v>
      </c>
      <c r="K329" s="62">
        <f t="shared" si="83"/>
        <v>2136763.3130000001</v>
      </c>
      <c r="L329" s="76">
        <v>106963256.79880001</v>
      </c>
      <c r="M329" s="67">
        <f t="shared" si="84"/>
        <v>255968837.98119998</v>
      </c>
      <c r="N329" s="66"/>
      <c r="O329" s="171"/>
      <c r="P329" s="68">
        <v>23</v>
      </c>
      <c r="Q329" s="171"/>
      <c r="R329" s="62" t="s">
        <v>776</v>
      </c>
      <c r="S329" s="62">
        <v>79640287.099299997</v>
      </c>
      <c r="T329" s="62">
        <v>0</v>
      </c>
      <c r="U329" s="62">
        <v>80054222.539499998</v>
      </c>
      <c r="V329" s="62">
        <v>5284927.4232999999</v>
      </c>
      <c r="W329" s="62">
        <v>4790835.2892000005</v>
      </c>
      <c r="X329" s="62">
        <f t="shared" si="76"/>
        <v>2395417.6446000002</v>
      </c>
      <c r="Y329" s="62">
        <f t="shared" si="71"/>
        <v>2395417.6446000002</v>
      </c>
      <c r="Z329" s="62">
        <v>244834872.08039999</v>
      </c>
      <c r="AA329" s="67">
        <f t="shared" si="85"/>
        <v>412209726.78709996</v>
      </c>
    </row>
    <row r="330" spans="1:27" ht="24.9" customHeight="1">
      <c r="A330" s="175"/>
      <c r="B330" s="170"/>
      <c r="C330" s="58">
        <v>23</v>
      </c>
      <c r="D330" s="62" t="s">
        <v>777</v>
      </c>
      <c r="E330" s="62">
        <v>68714809.568700001</v>
      </c>
      <c r="F330" s="62">
        <v>0</v>
      </c>
      <c r="G330" s="62">
        <v>69071959.146899998</v>
      </c>
      <c r="H330" s="62">
        <v>4344585.8891000003</v>
      </c>
      <c r="I330" s="62">
        <v>4133603.0614999998</v>
      </c>
      <c r="J330" s="62">
        <f t="shared" si="82"/>
        <v>2066801.5307499999</v>
      </c>
      <c r="K330" s="62">
        <f t="shared" si="83"/>
        <v>2066801.5307499999</v>
      </c>
      <c r="L330" s="76">
        <v>104903366.81720001</v>
      </c>
      <c r="M330" s="67">
        <f t="shared" si="84"/>
        <v>249101522.95265004</v>
      </c>
      <c r="N330" s="66"/>
      <c r="O330" s="58"/>
      <c r="P330" s="182" t="s">
        <v>778</v>
      </c>
      <c r="Q330" s="183"/>
      <c r="R330" s="63"/>
      <c r="S330" s="63">
        <f t="shared" ref="S330:W330" si="86">SUM(S307:S329)</f>
        <v>1992053056.4682</v>
      </c>
      <c r="T330" s="63">
        <f t="shared" si="86"/>
        <v>0</v>
      </c>
      <c r="U330" s="63">
        <f t="shared" si="86"/>
        <v>2002406878.4954998</v>
      </c>
      <c r="V330" s="63">
        <f t="shared" si="86"/>
        <v>143751828.36499998</v>
      </c>
      <c r="W330" s="63">
        <f t="shared" si="86"/>
        <v>119833798.04910001</v>
      </c>
      <c r="X330" s="63">
        <f t="shared" ref="X330:AA330" si="87">SUM(X307:X329)</f>
        <v>59916899.024550006</v>
      </c>
      <c r="Y330" s="63">
        <f t="shared" si="71"/>
        <v>59916899.024550006</v>
      </c>
      <c r="Z330" s="63">
        <f t="shared" si="87"/>
        <v>6254650258.1460991</v>
      </c>
      <c r="AA330" s="63">
        <f t="shared" si="87"/>
        <v>10452778920.499352</v>
      </c>
    </row>
    <row r="331" spans="1:27" ht="24.9" customHeight="1">
      <c r="A331" s="175"/>
      <c r="B331" s="170"/>
      <c r="C331" s="58">
        <v>24</v>
      </c>
      <c r="D331" s="62" t="s">
        <v>779</v>
      </c>
      <c r="E331" s="62">
        <v>71084565.770500004</v>
      </c>
      <c r="F331" s="62">
        <v>0</v>
      </c>
      <c r="G331" s="62">
        <v>71454032.306799993</v>
      </c>
      <c r="H331" s="62">
        <v>4395418.6734999996</v>
      </c>
      <c r="I331" s="62">
        <v>4276157.9423000002</v>
      </c>
      <c r="J331" s="62">
        <f t="shared" si="82"/>
        <v>2138078.9711500001</v>
      </c>
      <c r="K331" s="62">
        <f t="shared" si="83"/>
        <v>2138078.9711500001</v>
      </c>
      <c r="L331" s="76">
        <v>106331013.3391</v>
      </c>
      <c r="M331" s="67">
        <f t="shared" si="84"/>
        <v>255403109.06105003</v>
      </c>
      <c r="N331" s="66"/>
      <c r="O331" s="169">
        <v>33</v>
      </c>
      <c r="P331" s="68">
        <v>1</v>
      </c>
      <c r="Q331" s="179" t="s">
        <v>118</v>
      </c>
      <c r="R331" s="62" t="s">
        <v>780</v>
      </c>
      <c r="S331" s="62">
        <v>74616023.137199998</v>
      </c>
      <c r="T331" s="62">
        <v>0</v>
      </c>
      <c r="U331" s="62">
        <v>75003844.647</v>
      </c>
      <c r="V331" s="62">
        <v>3949822.8212000001</v>
      </c>
      <c r="W331" s="62">
        <v>4488596.0334999999</v>
      </c>
      <c r="X331" s="62">
        <v>0</v>
      </c>
      <c r="Y331" s="62">
        <f t="shared" si="71"/>
        <v>4488596.0334999999</v>
      </c>
      <c r="Z331" s="62">
        <v>103895566.652</v>
      </c>
      <c r="AA331" s="67">
        <f t="shared" si="85"/>
        <v>261953853.29089999</v>
      </c>
    </row>
    <row r="332" spans="1:27" ht="24.9" customHeight="1">
      <c r="A332" s="175"/>
      <c r="B332" s="170"/>
      <c r="C332" s="58">
        <v>25</v>
      </c>
      <c r="D332" s="62" t="s">
        <v>781</v>
      </c>
      <c r="E332" s="62">
        <v>71735549.498300001</v>
      </c>
      <c r="F332" s="62">
        <v>0</v>
      </c>
      <c r="G332" s="62">
        <v>72108399.563899994</v>
      </c>
      <c r="H332" s="62">
        <v>4482569.5547000002</v>
      </c>
      <c r="I332" s="62">
        <v>4315318.4719000002</v>
      </c>
      <c r="J332" s="62">
        <f t="shared" si="82"/>
        <v>2157659.2359500001</v>
      </c>
      <c r="K332" s="62">
        <f t="shared" si="83"/>
        <v>2157659.2359500001</v>
      </c>
      <c r="L332" s="76">
        <v>108778659.16599999</v>
      </c>
      <c r="M332" s="67">
        <f t="shared" si="84"/>
        <v>259262837.01884997</v>
      </c>
      <c r="N332" s="66"/>
      <c r="O332" s="170"/>
      <c r="P332" s="68">
        <v>2</v>
      </c>
      <c r="Q332" s="180"/>
      <c r="R332" s="62" t="s">
        <v>782</v>
      </c>
      <c r="S332" s="62">
        <v>84938036.434900001</v>
      </c>
      <c r="T332" s="62">
        <v>0</v>
      </c>
      <c r="U332" s="62">
        <v>85379507.263099998</v>
      </c>
      <c r="V332" s="62">
        <v>4580785.8777999999</v>
      </c>
      <c r="W332" s="62">
        <v>5109526.3108999999</v>
      </c>
      <c r="X332" s="62">
        <v>0</v>
      </c>
      <c r="Y332" s="62">
        <f t="shared" si="71"/>
        <v>5109526.3108999999</v>
      </c>
      <c r="Z332" s="62">
        <v>121616260.57799999</v>
      </c>
      <c r="AA332" s="67">
        <f t="shared" si="85"/>
        <v>301624116.46469998</v>
      </c>
    </row>
    <row r="333" spans="1:27" ht="24.9" customHeight="1">
      <c r="A333" s="175"/>
      <c r="B333" s="170"/>
      <c r="C333" s="58">
        <v>26</v>
      </c>
      <c r="D333" s="62" t="s">
        <v>783</v>
      </c>
      <c r="E333" s="62">
        <v>76314430.810499996</v>
      </c>
      <c r="F333" s="62">
        <v>0</v>
      </c>
      <c r="G333" s="62">
        <v>76711079.901800007</v>
      </c>
      <c r="H333" s="62">
        <v>4914531.6739999996</v>
      </c>
      <c r="I333" s="62">
        <v>4590765.3213999998</v>
      </c>
      <c r="J333" s="62">
        <f t="shared" si="82"/>
        <v>2295382.6606999999</v>
      </c>
      <c r="K333" s="62">
        <f t="shared" si="83"/>
        <v>2295382.6606999999</v>
      </c>
      <c r="L333" s="76">
        <v>120910381.3381</v>
      </c>
      <c r="M333" s="67">
        <f t="shared" si="84"/>
        <v>281145806.38510001</v>
      </c>
      <c r="N333" s="66"/>
      <c r="O333" s="170"/>
      <c r="P333" s="68">
        <v>3</v>
      </c>
      <c r="Q333" s="180"/>
      <c r="R333" s="62" t="s">
        <v>784</v>
      </c>
      <c r="S333" s="62">
        <v>91534853.468400002</v>
      </c>
      <c r="T333" s="62">
        <v>0</v>
      </c>
      <c r="U333" s="62">
        <v>92010611.671200007</v>
      </c>
      <c r="V333" s="62">
        <v>4752380.1446000002</v>
      </c>
      <c r="W333" s="62">
        <v>5506363.9540999997</v>
      </c>
      <c r="X333" s="62">
        <v>0</v>
      </c>
      <c r="Y333" s="62">
        <f t="shared" si="71"/>
        <v>5506363.9540999997</v>
      </c>
      <c r="Z333" s="62">
        <v>126435511.7999</v>
      </c>
      <c r="AA333" s="67">
        <f t="shared" si="85"/>
        <v>320239721.03820002</v>
      </c>
    </row>
    <row r="334" spans="1:27" ht="24.9" customHeight="1">
      <c r="A334" s="175"/>
      <c r="B334" s="171"/>
      <c r="C334" s="58">
        <v>27</v>
      </c>
      <c r="D334" s="62" t="s">
        <v>785</v>
      </c>
      <c r="E334" s="62">
        <v>68269718.287</v>
      </c>
      <c r="F334" s="62">
        <v>0</v>
      </c>
      <c r="G334" s="62">
        <v>68624554.474999994</v>
      </c>
      <c r="H334" s="62">
        <v>4232009.6503999997</v>
      </c>
      <c r="I334" s="62">
        <v>4106828.1828999999</v>
      </c>
      <c r="J334" s="62">
        <f t="shared" si="82"/>
        <v>2053414.0914499999</v>
      </c>
      <c r="K334" s="62">
        <f t="shared" si="83"/>
        <v>2053414.0914499999</v>
      </c>
      <c r="L334" s="76">
        <v>101741645.9399</v>
      </c>
      <c r="M334" s="67">
        <f t="shared" si="84"/>
        <v>244921342.44375002</v>
      </c>
      <c r="N334" s="66"/>
      <c r="O334" s="170"/>
      <c r="P334" s="68">
        <v>4</v>
      </c>
      <c r="Q334" s="180"/>
      <c r="R334" s="62" t="s">
        <v>786</v>
      </c>
      <c r="S334" s="62">
        <v>99385094.374500006</v>
      </c>
      <c r="T334" s="62">
        <v>0</v>
      </c>
      <c r="U334" s="62">
        <v>99901654.702000007</v>
      </c>
      <c r="V334" s="62">
        <v>5234000.6047999999</v>
      </c>
      <c r="W334" s="62">
        <v>5978602.4722999996</v>
      </c>
      <c r="X334" s="62">
        <v>0</v>
      </c>
      <c r="Y334" s="62">
        <f t="shared" si="71"/>
        <v>5978602.4722999996</v>
      </c>
      <c r="Z334" s="62">
        <v>139961896.06799999</v>
      </c>
      <c r="AA334" s="67">
        <f t="shared" si="85"/>
        <v>350461248.22159994</v>
      </c>
    </row>
    <row r="335" spans="1:27" ht="24.9" customHeight="1">
      <c r="A335" s="58"/>
      <c r="B335" s="184" t="s">
        <v>787</v>
      </c>
      <c r="C335" s="182"/>
      <c r="D335" s="63"/>
      <c r="E335" s="63">
        <f>SUM(E308:E334)</f>
        <v>2017503855.1161001</v>
      </c>
      <c r="F335" s="63">
        <f t="shared" ref="F335:N335" si="88">SUM(F308:F334)</f>
        <v>0</v>
      </c>
      <c r="G335" s="63">
        <f t="shared" si="88"/>
        <v>2027989959.2831998</v>
      </c>
      <c r="H335" s="63">
        <f t="shared" si="88"/>
        <v>125513313.6807</v>
      </c>
      <c r="I335" s="63">
        <f t="shared" si="88"/>
        <v>121364814.4321</v>
      </c>
      <c r="J335" s="63">
        <f t="shared" si="88"/>
        <v>60682407.216049999</v>
      </c>
      <c r="K335" s="63">
        <f t="shared" si="88"/>
        <v>60682407.216049999</v>
      </c>
      <c r="L335" s="63">
        <f t="shared" si="88"/>
        <v>3062955817.3429999</v>
      </c>
      <c r="M335" s="63">
        <f t="shared" si="88"/>
        <v>7294645352.6390514</v>
      </c>
      <c r="N335" s="63">
        <f t="shared" si="88"/>
        <v>0</v>
      </c>
      <c r="O335" s="170"/>
      <c r="P335" s="68">
        <v>5</v>
      </c>
      <c r="Q335" s="180"/>
      <c r="R335" s="62" t="s">
        <v>788</v>
      </c>
      <c r="S335" s="62">
        <v>93492046.782900006</v>
      </c>
      <c r="T335" s="62">
        <v>0</v>
      </c>
      <c r="U335" s="62">
        <v>93977977.621999994</v>
      </c>
      <c r="V335" s="62">
        <v>4642556.2278000005</v>
      </c>
      <c r="W335" s="62">
        <v>5624100.7322000004</v>
      </c>
      <c r="X335" s="62">
        <v>0</v>
      </c>
      <c r="Y335" s="62">
        <f t="shared" si="71"/>
        <v>5624100.7322000004</v>
      </c>
      <c r="Z335" s="62">
        <v>123351090.3021</v>
      </c>
      <c r="AA335" s="67">
        <f t="shared" si="85"/>
        <v>321087771.66700006</v>
      </c>
    </row>
    <row r="336" spans="1:27" ht="24.9" customHeight="1">
      <c r="A336" s="175">
        <v>17</v>
      </c>
      <c r="B336" s="169" t="s">
        <v>789</v>
      </c>
      <c r="C336" s="58">
        <v>1</v>
      </c>
      <c r="D336" s="62" t="s">
        <v>790</v>
      </c>
      <c r="E336" s="62">
        <v>71292576.9454</v>
      </c>
      <c r="F336" s="62">
        <v>0</v>
      </c>
      <c r="G336" s="62">
        <v>71663124.633000001</v>
      </c>
      <c r="H336" s="62">
        <v>4049570.9591000001</v>
      </c>
      <c r="I336" s="62">
        <v>4288671.0473999996</v>
      </c>
      <c r="J336" s="62">
        <v>0</v>
      </c>
      <c r="K336" s="62">
        <f t="shared" si="83"/>
        <v>4288671.0473999996</v>
      </c>
      <c r="L336" s="76">
        <v>112473596.8123</v>
      </c>
      <c r="M336" s="67">
        <f t="shared" si="84"/>
        <v>263767540.39720002</v>
      </c>
      <c r="N336" s="66"/>
      <c r="O336" s="170"/>
      <c r="P336" s="68">
        <v>6</v>
      </c>
      <c r="Q336" s="180"/>
      <c r="R336" s="62" t="s">
        <v>791</v>
      </c>
      <c r="S336" s="62">
        <v>84714376.824000001</v>
      </c>
      <c r="T336" s="62">
        <v>0</v>
      </c>
      <c r="U336" s="62">
        <v>85154685.167199999</v>
      </c>
      <c r="V336" s="62">
        <v>3864805.6617999999</v>
      </c>
      <c r="W336" s="62">
        <v>5096071.8596999999</v>
      </c>
      <c r="X336" s="62">
        <v>0</v>
      </c>
      <c r="Y336" s="62">
        <f t="shared" ref="Y336:Y399" si="89">W336-X336</f>
        <v>5096071.8596999999</v>
      </c>
      <c r="Z336" s="62">
        <v>101507846.72840001</v>
      </c>
      <c r="AA336" s="67">
        <f t="shared" si="85"/>
        <v>280337786.24110001</v>
      </c>
    </row>
    <row r="337" spans="1:27" ht="24.9" customHeight="1">
      <c r="A337" s="175"/>
      <c r="B337" s="170"/>
      <c r="C337" s="58">
        <v>2</v>
      </c>
      <c r="D337" s="62" t="s">
        <v>792</v>
      </c>
      <c r="E337" s="62">
        <v>84318531.651199996</v>
      </c>
      <c r="F337" s="62">
        <v>0</v>
      </c>
      <c r="G337" s="62">
        <v>84756782.563999996</v>
      </c>
      <c r="H337" s="62">
        <v>4731824.0262000002</v>
      </c>
      <c r="I337" s="62">
        <v>5072259.4264000002</v>
      </c>
      <c r="J337" s="62">
        <v>0</v>
      </c>
      <c r="K337" s="62">
        <f t="shared" si="83"/>
        <v>5072259.4264000002</v>
      </c>
      <c r="L337" s="76">
        <v>131634778.52519999</v>
      </c>
      <c r="M337" s="67">
        <f t="shared" si="84"/>
        <v>310514176.19300002</v>
      </c>
      <c r="N337" s="66"/>
      <c r="O337" s="170"/>
      <c r="P337" s="68">
        <v>7</v>
      </c>
      <c r="Q337" s="180"/>
      <c r="R337" s="62" t="s">
        <v>793</v>
      </c>
      <c r="S337" s="62">
        <v>96755906.516399994</v>
      </c>
      <c r="T337" s="62">
        <v>0</v>
      </c>
      <c r="U337" s="62">
        <v>97258801.473399997</v>
      </c>
      <c r="V337" s="62">
        <v>5082407.7385999998</v>
      </c>
      <c r="W337" s="62">
        <v>5820441.2396999998</v>
      </c>
      <c r="X337" s="62">
        <v>0</v>
      </c>
      <c r="Y337" s="62">
        <f t="shared" si="89"/>
        <v>5820441.2396999998</v>
      </c>
      <c r="Z337" s="62">
        <v>135704387.243</v>
      </c>
      <c r="AA337" s="67">
        <f t="shared" si="85"/>
        <v>340621944.21109998</v>
      </c>
    </row>
    <row r="338" spans="1:27" ht="24.9" customHeight="1">
      <c r="A338" s="175"/>
      <c r="B338" s="170"/>
      <c r="C338" s="58">
        <v>3</v>
      </c>
      <c r="D338" s="62" t="s">
        <v>794</v>
      </c>
      <c r="E338" s="62">
        <v>104641597.3196</v>
      </c>
      <c r="F338" s="62">
        <v>0</v>
      </c>
      <c r="G338" s="62">
        <v>105185478.65449999</v>
      </c>
      <c r="H338" s="62">
        <v>5675610.4239999996</v>
      </c>
      <c r="I338" s="62">
        <v>6294812.2791999998</v>
      </c>
      <c r="J338" s="62">
        <v>0</v>
      </c>
      <c r="K338" s="62">
        <f t="shared" si="83"/>
        <v>6294812.2791999998</v>
      </c>
      <c r="L338" s="76">
        <v>158141163.82460001</v>
      </c>
      <c r="M338" s="67">
        <f t="shared" si="84"/>
        <v>379938662.50189996</v>
      </c>
      <c r="N338" s="66"/>
      <c r="O338" s="170"/>
      <c r="P338" s="68">
        <v>8</v>
      </c>
      <c r="Q338" s="180"/>
      <c r="R338" s="62" t="s">
        <v>795</v>
      </c>
      <c r="S338" s="62">
        <v>82562852.377000004</v>
      </c>
      <c r="T338" s="62">
        <v>0</v>
      </c>
      <c r="U338" s="62">
        <v>82991978.035400003</v>
      </c>
      <c r="V338" s="62">
        <v>4357399.5483999997</v>
      </c>
      <c r="W338" s="62">
        <v>4966644.9123999998</v>
      </c>
      <c r="X338" s="62">
        <v>0</v>
      </c>
      <c r="Y338" s="62">
        <f t="shared" si="89"/>
        <v>4966644.9123999998</v>
      </c>
      <c r="Z338" s="62">
        <v>115342421.3568</v>
      </c>
      <c r="AA338" s="67">
        <f t="shared" si="85"/>
        <v>290221296.23000002</v>
      </c>
    </row>
    <row r="339" spans="1:27" ht="24.9" customHeight="1">
      <c r="A339" s="175"/>
      <c r="B339" s="170"/>
      <c r="C339" s="58">
        <v>4</v>
      </c>
      <c r="D339" s="62" t="s">
        <v>796</v>
      </c>
      <c r="E339" s="62">
        <v>79149135.944299996</v>
      </c>
      <c r="F339" s="62">
        <v>0</v>
      </c>
      <c r="G339" s="62">
        <v>79560518.595200002</v>
      </c>
      <c r="H339" s="62">
        <v>4142163.7275</v>
      </c>
      <c r="I339" s="62">
        <v>4761289.6361999996</v>
      </c>
      <c r="J339" s="62">
        <v>0</v>
      </c>
      <c r="K339" s="62">
        <f t="shared" si="83"/>
        <v>4761289.6361999996</v>
      </c>
      <c r="L339" s="76">
        <v>115074078.87190001</v>
      </c>
      <c r="M339" s="67">
        <f t="shared" si="84"/>
        <v>282687186.77509999</v>
      </c>
      <c r="N339" s="66"/>
      <c r="O339" s="170"/>
      <c r="P339" s="68">
        <v>9</v>
      </c>
      <c r="Q339" s="180"/>
      <c r="R339" s="62" t="s">
        <v>797</v>
      </c>
      <c r="S339" s="62">
        <v>93454999.1822</v>
      </c>
      <c r="T339" s="62">
        <v>0</v>
      </c>
      <c r="U339" s="62">
        <v>93940737.464200005</v>
      </c>
      <c r="V339" s="62">
        <v>4318078.1035000002</v>
      </c>
      <c r="W339" s="62">
        <v>5621872.0993999997</v>
      </c>
      <c r="X339" s="62">
        <v>0</v>
      </c>
      <c r="Y339" s="62">
        <f t="shared" si="89"/>
        <v>5621872.0993999997</v>
      </c>
      <c r="Z339" s="62">
        <v>114238072.5658</v>
      </c>
      <c r="AA339" s="67">
        <f t="shared" si="85"/>
        <v>311573759.41510004</v>
      </c>
    </row>
    <row r="340" spans="1:27" ht="24.9" customHeight="1">
      <c r="A340" s="175"/>
      <c r="B340" s="170"/>
      <c r="C340" s="58">
        <v>5</v>
      </c>
      <c r="D340" s="62" t="s">
        <v>798</v>
      </c>
      <c r="E340" s="62">
        <v>67916863.111000001</v>
      </c>
      <c r="F340" s="62">
        <v>0</v>
      </c>
      <c r="G340" s="62">
        <v>68269865.311900005</v>
      </c>
      <c r="H340" s="62">
        <v>3586902.9692000002</v>
      </c>
      <c r="I340" s="62">
        <v>4085601.8527000002</v>
      </c>
      <c r="J340" s="62">
        <v>0</v>
      </c>
      <c r="K340" s="62">
        <f t="shared" si="83"/>
        <v>4085601.8527000002</v>
      </c>
      <c r="L340" s="76">
        <v>99479495.568499997</v>
      </c>
      <c r="M340" s="67">
        <f t="shared" si="84"/>
        <v>243338728.81330001</v>
      </c>
      <c r="N340" s="66"/>
      <c r="O340" s="170"/>
      <c r="P340" s="68">
        <v>10</v>
      </c>
      <c r="Q340" s="180"/>
      <c r="R340" s="62" t="s">
        <v>799</v>
      </c>
      <c r="S340" s="62">
        <v>84376853.338699996</v>
      </c>
      <c r="T340" s="62">
        <v>0</v>
      </c>
      <c r="U340" s="62">
        <v>84815407.382200003</v>
      </c>
      <c r="V340" s="62">
        <v>4125819.0098999999</v>
      </c>
      <c r="W340" s="62">
        <v>5075767.8217000002</v>
      </c>
      <c r="X340" s="62">
        <v>0</v>
      </c>
      <c r="Y340" s="62">
        <f t="shared" si="89"/>
        <v>5075767.8217000002</v>
      </c>
      <c r="Z340" s="62">
        <v>108838446.52330001</v>
      </c>
      <c r="AA340" s="67">
        <f t="shared" si="85"/>
        <v>287232294.0758</v>
      </c>
    </row>
    <row r="341" spans="1:27" ht="24.9" customHeight="1">
      <c r="A341" s="175"/>
      <c r="B341" s="170"/>
      <c r="C341" s="58">
        <v>6</v>
      </c>
      <c r="D341" s="62" t="s">
        <v>800</v>
      </c>
      <c r="E341" s="62">
        <v>66624639.137000002</v>
      </c>
      <c r="F341" s="62">
        <v>0</v>
      </c>
      <c r="G341" s="62">
        <v>66970924.921899997</v>
      </c>
      <c r="H341" s="62">
        <v>3739105.4701</v>
      </c>
      <c r="I341" s="62">
        <v>4007866.9218000001</v>
      </c>
      <c r="J341" s="62">
        <v>0</v>
      </c>
      <c r="K341" s="62">
        <f t="shared" si="83"/>
        <v>4007866.9218000001</v>
      </c>
      <c r="L341" s="76">
        <v>103754126.0802</v>
      </c>
      <c r="M341" s="67">
        <f t="shared" si="84"/>
        <v>245096662.53099996</v>
      </c>
      <c r="N341" s="66"/>
      <c r="O341" s="170"/>
      <c r="P341" s="68">
        <v>11</v>
      </c>
      <c r="Q341" s="180"/>
      <c r="R341" s="62" t="s">
        <v>801</v>
      </c>
      <c r="S341" s="62">
        <v>78243256.690200001</v>
      </c>
      <c r="T341" s="62">
        <v>0</v>
      </c>
      <c r="U341" s="62">
        <v>78649930.976300001</v>
      </c>
      <c r="V341" s="62">
        <v>4208666.5866999999</v>
      </c>
      <c r="W341" s="62">
        <v>4706795.63</v>
      </c>
      <c r="X341" s="62">
        <v>0</v>
      </c>
      <c r="Y341" s="62">
        <f t="shared" si="89"/>
        <v>4706795.63</v>
      </c>
      <c r="Z341" s="62">
        <v>111165233.3854</v>
      </c>
      <c r="AA341" s="67">
        <f t="shared" si="85"/>
        <v>276973883.26859999</v>
      </c>
    </row>
    <row r="342" spans="1:27" ht="24.9" customHeight="1">
      <c r="A342" s="175"/>
      <c r="B342" s="170"/>
      <c r="C342" s="58">
        <v>7</v>
      </c>
      <c r="D342" s="62" t="s">
        <v>802</v>
      </c>
      <c r="E342" s="62">
        <v>93522702.363700002</v>
      </c>
      <c r="F342" s="62">
        <v>0</v>
      </c>
      <c r="G342" s="62">
        <v>94008792.537200004</v>
      </c>
      <c r="H342" s="62">
        <v>5072878.8380000005</v>
      </c>
      <c r="I342" s="62">
        <v>5625944.8470000001</v>
      </c>
      <c r="J342" s="62">
        <v>0</v>
      </c>
      <c r="K342" s="62">
        <f t="shared" si="83"/>
        <v>5625944.8470000001</v>
      </c>
      <c r="L342" s="76">
        <v>141213355.06560001</v>
      </c>
      <c r="M342" s="67">
        <f t="shared" si="84"/>
        <v>339443673.65149999</v>
      </c>
      <c r="N342" s="66"/>
      <c r="O342" s="170"/>
      <c r="P342" s="68">
        <v>12</v>
      </c>
      <c r="Q342" s="180"/>
      <c r="R342" s="62" t="s">
        <v>803</v>
      </c>
      <c r="S342" s="62">
        <v>93158116.886999995</v>
      </c>
      <c r="T342" s="62">
        <v>0</v>
      </c>
      <c r="U342" s="62">
        <v>93642312.104300007</v>
      </c>
      <c r="V342" s="62">
        <v>4345529.6001000004</v>
      </c>
      <c r="W342" s="62">
        <v>5604012.8696999997</v>
      </c>
      <c r="X342" s="62">
        <v>0</v>
      </c>
      <c r="Y342" s="62">
        <f t="shared" si="89"/>
        <v>5604012.8696999997</v>
      </c>
      <c r="Z342" s="62">
        <v>115009052.0455</v>
      </c>
      <c r="AA342" s="67">
        <f t="shared" si="85"/>
        <v>311759023.50659996</v>
      </c>
    </row>
    <row r="343" spans="1:27" ht="24.9" customHeight="1">
      <c r="A343" s="175"/>
      <c r="B343" s="170"/>
      <c r="C343" s="58">
        <v>8</v>
      </c>
      <c r="D343" s="62" t="s">
        <v>804</v>
      </c>
      <c r="E343" s="62">
        <v>78490705.225500003</v>
      </c>
      <c r="F343" s="62">
        <v>0</v>
      </c>
      <c r="G343" s="62">
        <v>78898665.641200006</v>
      </c>
      <c r="H343" s="62">
        <v>4230955.2437000005</v>
      </c>
      <c r="I343" s="62">
        <v>4721681.1260000002</v>
      </c>
      <c r="J343" s="62">
        <v>0</v>
      </c>
      <c r="K343" s="62">
        <f t="shared" si="83"/>
        <v>4721681.1260000002</v>
      </c>
      <c r="L343" s="76">
        <v>117567802.17919999</v>
      </c>
      <c r="M343" s="67">
        <f t="shared" si="84"/>
        <v>283909809.41559994</v>
      </c>
      <c r="N343" s="66"/>
      <c r="O343" s="170"/>
      <c r="P343" s="68">
        <v>13</v>
      </c>
      <c r="Q343" s="180"/>
      <c r="R343" s="62" t="s">
        <v>805</v>
      </c>
      <c r="S343" s="62">
        <v>97741663.320600003</v>
      </c>
      <c r="T343" s="62">
        <v>0</v>
      </c>
      <c r="U343" s="62">
        <v>98249681.811100006</v>
      </c>
      <c r="V343" s="62">
        <v>4869403.1312999995</v>
      </c>
      <c r="W343" s="62">
        <v>5879740.3539000005</v>
      </c>
      <c r="X343" s="62">
        <v>0</v>
      </c>
      <c r="Y343" s="62">
        <f t="shared" si="89"/>
        <v>5879740.3539000005</v>
      </c>
      <c r="Z343" s="62">
        <v>129722120.27429999</v>
      </c>
      <c r="AA343" s="67">
        <f t="shared" si="85"/>
        <v>336462608.89120001</v>
      </c>
    </row>
    <row r="344" spans="1:27" ht="24.9" customHeight="1">
      <c r="A344" s="175"/>
      <c r="B344" s="170"/>
      <c r="C344" s="58">
        <v>9</v>
      </c>
      <c r="D344" s="62" t="s">
        <v>806</v>
      </c>
      <c r="E344" s="62">
        <v>68752648.790600002</v>
      </c>
      <c r="F344" s="62">
        <v>0</v>
      </c>
      <c r="G344" s="62">
        <v>69109995.040600002</v>
      </c>
      <c r="H344" s="62">
        <v>3826874.9514000001</v>
      </c>
      <c r="I344" s="62">
        <v>4135879.3149000001</v>
      </c>
      <c r="J344" s="62">
        <v>0</v>
      </c>
      <c r="K344" s="62">
        <f t="shared" si="83"/>
        <v>4135879.3149000001</v>
      </c>
      <c r="L344" s="76">
        <v>106219145.38330001</v>
      </c>
      <c r="M344" s="67">
        <f t="shared" si="84"/>
        <v>252044543.48080003</v>
      </c>
      <c r="N344" s="66"/>
      <c r="O344" s="170"/>
      <c r="P344" s="68">
        <v>14</v>
      </c>
      <c r="Q344" s="180"/>
      <c r="R344" s="62" t="s">
        <v>807</v>
      </c>
      <c r="S344" s="62">
        <v>88070416.678299993</v>
      </c>
      <c r="T344" s="62">
        <v>0</v>
      </c>
      <c r="U344" s="62">
        <v>88528168.251499996</v>
      </c>
      <c r="V344" s="62">
        <v>4410509.4979999997</v>
      </c>
      <c r="W344" s="62">
        <v>5297957.5478999997</v>
      </c>
      <c r="X344" s="62">
        <v>0</v>
      </c>
      <c r="Y344" s="62">
        <f t="shared" si="89"/>
        <v>5297957.5478999997</v>
      </c>
      <c r="Z344" s="62">
        <v>116834022.41410001</v>
      </c>
      <c r="AA344" s="67">
        <f t="shared" si="85"/>
        <v>303141074.38979995</v>
      </c>
    </row>
    <row r="345" spans="1:27" ht="24.9" customHeight="1">
      <c r="A345" s="175"/>
      <c r="B345" s="170"/>
      <c r="C345" s="58">
        <v>10</v>
      </c>
      <c r="D345" s="62" t="s">
        <v>808</v>
      </c>
      <c r="E345" s="62">
        <v>72633431.096499994</v>
      </c>
      <c r="F345" s="62">
        <v>0</v>
      </c>
      <c r="G345" s="62">
        <v>73010947.958499998</v>
      </c>
      <c r="H345" s="62">
        <v>3897314.6669000001</v>
      </c>
      <c r="I345" s="62">
        <v>4369331.3717</v>
      </c>
      <c r="J345" s="62">
        <v>0</v>
      </c>
      <c r="K345" s="62">
        <f t="shared" si="83"/>
        <v>4369331.3717</v>
      </c>
      <c r="L345" s="76">
        <v>108197455.5636</v>
      </c>
      <c r="M345" s="67">
        <f t="shared" si="84"/>
        <v>262108480.65720001</v>
      </c>
      <c r="N345" s="66"/>
      <c r="O345" s="170"/>
      <c r="P345" s="68">
        <v>15</v>
      </c>
      <c r="Q345" s="180"/>
      <c r="R345" s="62" t="s">
        <v>809</v>
      </c>
      <c r="S345" s="62">
        <v>78861662.994499996</v>
      </c>
      <c r="T345" s="62">
        <v>0</v>
      </c>
      <c r="U345" s="62">
        <v>79271551.486499995</v>
      </c>
      <c r="V345" s="62">
        <v>3944004.3949000002</v>
      </c>
      <c r="W345" s="62">
        <v>4743996.4343999997</v>
      </c>
      <c r="X345" s="62">
        <v>0</v>
      </c>
      <c r="Y345" s="62">
        <f t="shared" si="89"/>
        <v>4743996.4343999997</v>
      </c>
      <c r="Z345" s="62">
        <v>103732155.26000001</v>
      </c>
      <c r="AA345" s="67">
        <f t="shared" si="85"/>
        <v>270553370.57029998</v>
      </c>
    </row>
    <row r="346" spans="1:27" ht="24.9" customHeight="1">
      <c r="A346" s="175"/>
      <c r="B346" s="170"/>
      <c r="C346" s="58">
        <v>11</v>
      </c>
      <c r="D346" s="62" t="s">
        <v>810</v>
      </c>
      <c r="E346" s="62">
        <v>101037317.02</v>
      </c>
      <c r="F346" s="62">
        <v>0</v>
      </c>
      <c r="G346" s="62">
        <v>101562464.8795</v>
      </c>
      <c r="H346" s="62">
        <v>5309910.2287999997</v>
      </c>
      <c r="I346" s="62">
        <v>6077993.4570000004</v>
      </c>
      <c r="J346" s="62">
        <v>0</v>
      </c>
      <c r="K346" s="62">
        <f t="shared" si="83"/>
        <v>6077993.4570000004</v>
      </c>
      <c r="L346" s="76">
        <v>147870417.92109999</v>
      </c>
      <c r="M346" s="67">
        <f t="shared" si="84"/>
        <v>361858103.50639999</v>
      </c>
      <c r="N346" s="66"/>
      <c r="O346" s="170"/>
      <c r="P346" s="68">
        <v>16</v>
      </c>
      <c r="Q346" s="180"/>
      <c r="R346" s="62" t="s">
        <v>811</v>
      </c>
      <c r="S346" s="62">
        <v>87634068.2333</v>
      </c>
      <c r="T346" s="62">
        <v>0</v>
      </c>
      <c r="U346" s="62">
        <v>88089551.857700005</v>
      </c>
      <c r="V346" s="62">
        <v>5095747.9825999998</v>
      </c>
      <c r="W346" s="62">
        <v>5271708.6026999997</v>
      </c>
      <c r="X346" s="62">
        <v>0</v>
      </c>
      <c r="Y346" s="62">
        <f t="shared" si="89"/>
        <v>5271708.6026999997</v>
      </c>
      <c r="Z346" s="62">
        <v>136079050.03389999</v>
      </c>
      <c r="AA346" s="67">
        <f t="shared" si="85"/>
        <v>322170126.71020001</v>
      </c>
    </row>
    <row r="347" spans="1:27" ht="24.9" customHeight="1">
      <c r="A347" s="175"/>
      <c r="B347" s="170"/>
      <c r="C347" s="58">
        <v>12</v>
      </c>
      <c r="D347" s="62" t="s">
        <v>812</v>
      </c>
      <c r="E347" s="62">
        <v>74703309.017000005</v>
      </c>
      <c r="F347" s="62">
        <v>0</v>
      </c>
      <c r="G347" s="62">
        <v>75091584.2007</v>
      </c>
      <c r="H347" s="62">
        <v>3982475.2697999999</v>
      </c>
      <c r="I347" s="62">
        <v>4493846.7965000002</v>
      </c>
      <c r="J347" s="62">
        <v>0</v>
      </c>
      <c r="K347" s="62">
        <f t="shared" si="83"/>
        <v>4493846.7965000002</v>
      </c>
      <c r="L347" s="76">
        <v>110589204.11929999</v>
      </c>
      <c r="M347" s="67">
        <f t="shared" si="84"/>
        <v>268860419.40329999</v>
      </c>
      <c r="N347" s="66"/>
      <c r="O347" s="170"/>
      <c r="P347" s="68">
        <v>17</v>
      </c>
      <c r="Q347" s="180"/>
      <c r="R347" s="62" t="s">
        <v>813</v>
      </c>
      <c r="S347" s="62">
        <v>86926116.547600001</v>
      </c>
      <c r="T347" s="62">
        <v>0</v>
      </c>
      <c r="U347" s="62">
        <v>87377920.548199996</v>
      </c>
      <c r="V347" s="62">
        <v>4755679.3447000002</v>
      </c>
      <c r="W347" s="62">
        <v>5229121.1128000002</v>
      </c>
      <c r="X347" s="62">
        <v>0</v>
      </c>
      <c r="Y347" s="62">
        <f t="shared" si="89"/>
        <v>5229121.1128000002</v>
      </c>
      <c r="Z347" s="62">
        <v>126528170.3396</v>
      </c>
      <c r="AA347" s="67">
        <f t="shared" si="85"/>
        <v>310817007.89289999</v>
      </c>
    </row>
    <row r="348" spans="1:27" ht="24.9" customHeight="1">
      <c r="A348" s="175"/>
      <c r="B348" s="170"/>
      <c r="C348" s="58">
        <v>13</v>
      </c>
      <c r="D348" s="62" t="s">
        <v>814</v>
      </c>
      <c r="E348" s="62">
        <v>63061769.6417</v>
      </c>
      <c r="F348" s="62">
        <v>0</v>
      </c>
      <c r="G348" s="62">
        <v>63389537.1866</v>
      </c>
      <c r="H348" s="62">
        <v>3813131.2727000001</v>
      </c>
      <c r="I348" s="62">
        <v>3793539.2048999998</v>
      </c>
      <c r="J348" s="62">
        <v>0</v>
      </c>
      <c r="K348" s="62">
        <f t="shared" si="83"/>
        <v>3793539.2048999998</v>
      </c>
      <c r="L348" s="76">
        <v>105833152.0645</v>
      </c>
      <c r="M348" s="67">
        <f t="shared" si="84"/>
        <v>239891129.37040001</v>
      </c>
      <c r="N348" s="66"/>
      <c r="O348" s="170"/>
      <c r="P348" s="68">
        <v>18</v>
      </c>
      <c r="Q348" s="180"/>
      <c r="R348" s="62" t="s">
        <v>815</v>
      </c>
      <c r="S348" s="62">
        <v>97332607.996399999</v>
      </c>
      <c r="T348" s="62">
        <v>0</v>
      </c>
      <c r="U348" s="62">
        <v>97838500.395799994</v>
      </c>
      <c r="V348" s="62">
        <v>5024788.2845000001</v>
      </c>
      <c r="W348" s="62">
        <v>5855133.2517999997</v>
      </c>
      <c r="X348" s="62">
        <v>0</v>
      </c>
      <c r="Y348" s="62">
        <f t="shared" si="89"/>
        <v>5855133.2517999997</v>
      </c>
      <c r="Z348" s="62">
        <v>134086136.06200001</v>
      </c>
      <c r="AA348" s="67">
        <f t="shared" si="85"/>
        <v>340137165.99049997</v>
      </c>
    </row>
    <row r="349" spans="1:27" ht="24.9" customHeight="1">
      <c r="A349" s="175"/>
      <c r="B349" s="170"/>
      <c r="C349" s="58">
        <v>14</v>
      </c>
      <c r="D349" s="62" t="s">
        <v>816</v>
      </c>
      <c r="E349" s="62">
        <v>86676390.042999998</v>
      </c>
      <c r="F349" s="62">
        <v>0</v>
      </c>
      <c r="G349" s="62">
        <v>87126896.074300006</v>
      </c>
      <c r="H349" s="62">
        <v>4920030.8414000003</v>
      </c>
      <c r="I349" s="62">
        <v>5214098.5834999997</v>
      </c>
      <c r="J349" s="62">
        <v>0</v>
      </c>
      <c r="K349" s="62">
        <f t="shared" si="83"/>
        <v>5214098.5834999997</v>
      </c>
      <c r="L349" s="76">
        <v>136920595.70919999</v>
      </c>
      <c r="M349" s="67">
        <f t="shared" si="84"/>
        <v>320858011.25139999</v>
      </c>
      <c r="N349" s="66"/>
      <c r="O349" s="170"/>
      <c r="P349" s="68">
        <v>19</v>
      </c>
      <c r="Q349" s="180"/>
      <c r="R349" s="62" t="s">
        <v>817</v>
      </c>
      <c r="S349" s="62">
        <v>89736742.058300003</v>
      </c>
      <c r="T349" s="62">
        <v>0</v>
      </c>
      <c r="U349" s="62">
        <v>90203154.463200003</v>
      </c>
      <c r="V349" s="62">
        <v>4028949.8327000001</v>
      </c>
      <c r="W349" s="62">
        <v>5398196.8957000002</v>
      </c>
      <c r="X349" s="62">
        <v>0</v>
      </c>
      <c r="Y349" s="62">
        <f t="shared" si="89"/>
        <v>5398196.8957000002</v>
      </c>
      <c r="Z349" s="62">
        <v>106117860.86750001</v>
      </c>
      <c r="AA349" s="67">
        <f t="shared" si="85"/>
        <v>295484904.11740005</v>
      </c>
    </row>
    <row r="350" spans="1:27" ht="24.9" customHeight="1">
      <c r="A350" s="175"/>
      <c r="B350" s="170"/>
      <c r="C350" s="58">
        <v>15</v>
      </c>
      <c r="D350" s="62" t="s">
        <v>818</v>
      </c>
      <c r="E350" s="62">
        <v>97488749.356299996</v>
      </c>
      <c r="F350" s="62">
        <v>0</v>
      </c>
      <c r="G350" s="62">
        <v>97995453.310399994</v>
      </c>
      <c r="H350" s="62">
        <v>5296247.2369999997</v>
      </c>
      <c r="I350" s="62">
        <v>5864526.0800000001</v>
      </c>
      <c r="J350" s="62">
        <v>0</v>
      </c>
      <c r="K350" s="62">
        <f t="shared" si="83"/>
        <v>5864526.0800000001</v>
      </c>
      <c r="L350" s="76">
        <v>147486690.70789999</v>
      </c>
      <c r="M350" s="67">
        <f t="shared" si="84"/>
        <v>354131666.69159997</v>
      </c>
      <c r="N350" s="66"/>
      <c r="O350" s="170"/>
      <c r="P350" s="68">
        <v>20</v>
      </c>
      <c r="Q350" s="180"/>
      <c r="R350" s="62" t="s">
        <v>819</v>
      </c>
      <c r="S350" s="62">
        <v>81661744.611900002</v>
      </c>
      <c r="T350" s="62">
        <v>0</v>
      </c>
      <c r="U350" s="62">
        <v>82086186.705699995</v>
      </c>
      <c r="V350" s="62">
        <v>3621184.8360000001</v>
      </c>
      <c r="W350" s="62">
        <v>4912437.9396000002</v>
      </c>
      <c r="X350" s="62">
        <v>0</v>
      </c>
      <c r="Y350" s="62">
        <f t="shared" si="89"/>
        <v>4912437.9396000002</v>
      </c>
      <c r="Z350" s="62">
        <v>94665718.583000004</v>
      </c>
      <c r="AA350" s="67">
        <f t="shared" si="85"/>
        <v>266947272.6762</v>
      </c>
    </row>
    <row r="351" spans="1:27" ht="24.9" customHeight="1">
      <c r="A351" s="175"/>
      <c r="B351" s="170"/>
      <c r="C351" s="58">
        <v>16</v>
      </c>
      <c r="D351" s="62" t="s">
        <v>820</v>
      </c>
      <c r="E351" s="62">
        <v>71449865.7183</v>
      </c>
      <c r="F351" s="62">
        <v>0</v>
      </c>
      <c r="G351" s="62">
        <v>71821230.924199998</v>
      </c>
      <c r="H351" s="62">
        <v>4013306.6535</v>
      </c>
      <c r="I351" s="62">
        <v>4298132.8991999999</v>
      </c>
      <c r="J351" s="62">
        <v>0</v>
      </c>
      <c r="K351" s="62">
        <f t="shared" si="83"/>
        <v>4298132.8991999999</v>
      </c>
      <c r="L351" s="76">
        <v>111455108.24429999</v>
      </c>
      <c r="M351" s="67">
        <f t="shared" si="84"/>
        <v>263037644.43949997</v>
      </c>
      <c r="N351" s="66"/>
      <c r="O351" s="170"/>
      <c r="P351" s="68">
        <v>21</v>
      </c>
      <c r="Q351" s="180"/>
      <c r="R351" s="62" t="s">
        <v>821</v>
      </c>
      <c r="S351" s="62">
        <v>84180694.272</v>
      </c>
      <c r="T351" s="62">
        <v>0</v>
      </c>
      <c r="U351" s="62">
        <v>84618228.766299993</v>
      </c>
      <c r="V351" s="62">
        <v>4618556.34</v>
      </c>
      <c r="W351" s="62">
        <v>5063967.6912000002</v>
      </c>
      <c r="X351" s="62">
        <v>0</v>
      </c>
      <c r="Y351" s="62">
        <f t="shared" si="89"/>
        <v>5063967.6912000002</v>
      </c>
      <c r="Z351" s="62">
        <v>122677049.78380001</v>
      </c>
      <c r="AA351" s="67">
        <f t="shared" si="85"/>
        <v>301158496.85329998</v>
      </c>
    </row>
    <row r="352" spans="1:27" ht="24.9" customHeight="1">
      <c r="A352" s="175"/>
      <c r="B352" s="170"/>
      <c r="C352" s="58">
        <v>17</v>
      </c>
      <c r="D352" s="62" t="s">
        <v>822</v>
      </c>
      <c r="E352" s="62">
        <v>75607502.054700002</v>
      </c>
      <c r="F352" s="62">
        <v>0</v>
      </c>
      <c r="G352" s="62">
        <v>76000476.8389</v>
      </c>
      <c r="H352" s="62">
        <v>4313982.1248000003</v>
      </c>
      <c r="I352" s="62">
        <v>4548239.3668</v>
      </c>
      <c r="J352" s="62">
        <v>0</v>
      </c>
      <c r="K352" s="62">
        <f t="shared" si="83"/>
        <v>4548239.3668</v>
      </c>
      <c r="L352" s="76">
        <v>119899624.83149999</v>
      </c>
      <c r="M352" s="67">
        <f t="shared" si="84"/>
        <v>280369825.21669996</v>
      </c>
      <c r="N352" s="66"/>
      <c r="O352" s="170"/>
      <c r="P352" s="68">
        <v>22</v>
      </c>
      <c r="Q352" s="180"/>
      <c r="R352" s="62" t="s">
        <v>823</v>
      </c>
      <c r="S352" s="62">
        <v>80994908.303599998</v>
      </c>
      <c r="T352" s="62">
        <v>0</v>
      </c>
      <c r="U352" s="62">
        <v>81415884.473399997</v>
      </c>
      <c r="V352" s="62">
        <v>4463350.4912</v>
      </c>
      <c r="W352" s="62">
        <v>4872323.7833000002</v>
      </c>
      <c r="X352" s="62">
        <v>0</v>
      </c>
      <c r="Y352" s="62">
        <f t="shared" si="89"/>
        <v>4872323.7833000002</v>
      </c>
      <c r="Z352" s="62">
        <v>118318069.7862</v>
      </c>
      <c r="AA352" s="67">
        <f t="shared" si="85"/>
        <v>290064536.83770001</v>
      </c>
    </row>
    <row r="353" spans="1:27" ht="24.9" customHeight="1">
      <c r="A353" s="175"/>
      <c r="B353" s="170"/>
      <c r="C353" s="58">
        <v>18</v>
      </c>
      <c r="D353" s="62" t="s">
        <v>824</v>
      </c>
      <c r="E353" s="62">
        <v>78857302.894299999</v>
      </c>
      <c r="F353" s="62">
        <v>0</v>
      </c>
      <c r="G353" s="62">
        <v>79267168.7245</v>
      </c>
      <c r="H353" s="62">
        <v>4583198.6470999997</v>
      </c>
      <c r="I353" s="62">
        <v>4743734.1485000001</v>
      </c>
      <c r="J353" s="62">
        <v>0</v>
      </c>
      <c r="K353" s="62">
        <f t="shared" si="83"/>
        <v>4743734.1485000001</v>
      </c>
      <c r="L353" s="76">
        <v>127460612.028</v>
      </c>
      <c r="M353" s="67">
        <f t="shared" si="84"/>
        <v>294912016.44239998</v>
      </c>
      <c r="N353" s="66"/>
      <c r="O353" s="171"/>
      <c r="P353" s="68">
        <v>23</v>
      </c>
      <c r="Q353" s="181"/>
      <c r="R353" s="62" t="s">
        <v>825</v>
      </c>
      <c r="S353" s="62">
        <v>75932708.706900001</v>
      </c>
      <c r="T353" s="62">
        <v>0</v>
      </c>
      <c r="U353" s="62">
        <v>76327373.773399994</v>
      </c>
      <c r="V353" s="62">
        <v>4039331.5548</v>
      </c>
      <c r="W353" s="62">
        <v>4567802.4743999997</v>
      </c>
      <c r="X353" s="62">
        <v>0</v>
      </c>
      <c r="Y353" s="62">
        <f t="shared" si="89"/>
        <v>4567802.4743999997</v>
      </c>
      <c r="Z353" s="62">
        <v>106409433.12010001</v>
      </c>
      <c r="AA353" s="67">
        <f t="shared" si="85"/>
        <v>267276649.62960005</v>
      </c>
    </row>
    <row r="354" spans="1:27" ht="24.9" customHeight="1">
      <c r="A354" s="175"/>
      <c r="B354" s="170"/>
      <c r="C354" s="58">
        <v>19</v>
      </c>
      <c r="D354" s="62" t="s">
        <v>826</v>
      </c>
      <c r="E354" s="62">
        <v>81471153.689300001</v>
      </c>
      <c r="F354" s="62">
        <v>0</v>
      </c>
      <c r="G354" s="62">
        <v>81894605.174700007</v>
      </c>
      <c r="H354" s="62">
        <v>4416355.9457</v>
      </c>
      <c r="I354" s="62">
        <v>4900972.7659</v>
      </c>
      <c r="J354" s="62">
        <v>0</v>
      </c>
      <c r="K354" s="62">
        <f t="shared" si="83"/>
        <v>4900972.7659</v>
      </c>
      <c r="L354" s="76">
        <v>122774809.2465</v>
      </c>
      <c r="M354" s="67">
        <f t="shared" si="84"/>
        <v>295457896.82209998</v>
      </c>
      <c r="N354" s="66"/>
      <c r="O354" s="58"/>
      <c r="P354" s="182" t="s">
        <v>827</v>
      </c>
      <c r="Q354" s="183"/>
      <c r="R354" s="63"/>
      <c r="S354" s="63">
        <f t="shared" ref="S354:W354" si="90">SUM(S331:S353)</f>
        <v>2006305749.7367997</v>
      </c>
      <c r="T354" s="63">
        <f t="shared" si="90"/>
        <v>0</v>
      </c>
      <c r="U354" s="63">
        <f t="shared" si="90"/>
        <v>2016733651.0410998</v>
      </c>
      <c r="V354" s="63">
        <f t="shared" si="90"/>
        <v>102333757.61589999</v>
      </c>
      <c r="W354" s="63">
        <f t="shared" si="90"/>
        <v>120691182.02330002</v>
      </c>
      <c r="X354" s="63">
        <f t="shared" ref="X354:AA354" si="91">SUM(X331:X353)</f>
        <v>0</v>
      </c>
      <c r="Y354" s="63">
        <f t="shared" si="89"/>
        <v>120691182.02330002</v>
      </c>
      <c r="Z354" s="63">
        <f t="shared" si="91"/>
        <v>2712235571.7727003</v>
      </c>
      <c r="AA354" s="63">
        <f t="shared" si="91"/>
        <v>6958299912.1898003</v>
      </c>
    </row>
    <row r="355" spans="1:27" ht="24.9" customHeight="1">
      <c r="A355" s="175"/>
      <c r="B355" s="170"/>
      <c r="C355" s="58">
        <v>20</v>
      </c>
      <c r="D355" s="62" t="s">
        <v>828</v>
      </c>
      <c r="E355" s="62">
        <v>82175609.118499994</v>
      </c>
      <c r="F355" s="62">
        <v>0</v>
      </c>
      <c r="G355" s="62">
        <v>82602722.055600002</v>
      </c>
      <c r="H355" s="62">
        <v>4477337.3564999998</v>
      </c>
      <c r="I355" s="62">
        <v>4943349.9353</v>
      </c>
      <c r="J355" s="62">
        <v>0</v>
      </c>
      <c r="K355" s="62">
        <f t="shared" si="83"/>
        <v>4943349.9353</v>
      </c>
      <c r="L355" s="76">
        <v>124487481.4937</v>
      </c>
      <c r="M355" s="67">
        <f t="shared" si="84"/>
        <v>298686499.95959997</v>
      </c>
      <c r="N355" s="66"/>
      <c r="O355" s="169">
        <v>34</v>
      </c>
      <c r="P355" s="68">
        <v>1</v>
      </c>
      <c r="Q355" s="169" t="s">
        <v>119</v>
      </c>
      <c r="R355" s="62" t="s">
        <v>829</v>
      </c>
      <c r="S355" s="62">
        <v>75368717.231700003</v>
      </c>
      <c r="T355" s="62">
        <v>0</v>
      </c>
      <c r="U355" s="62">
        <v>75760450.916700006</v>
      </c>
      <c r="V355" s="62">
        <v>3810465.4659000002</v>
      </c>
      <c r="W355" s="62">
        <v>4533875.0444</v>
      </c>
      <c r="X355" s="62">
        <v>0</v>
      </c>
      <c r="Y355" s="62">
        <f t="shared" si="89"/>
        <v>4533875.0444</v>
      </c>
      <c r="Z355" s="62">
        <v>116037506.9306</v>
      </c>
      <c r="AA355" s="67">
        <f t="shared" si="85"/>
        <v>275511015.58930004</v>
      </c>
    </row>
    <row r="356" spans="1:27" ht="24.9" customHeight="1">
      <c r="A356" s="175"/>
      <c r="B356" s="170"/>
      <c r="C356" s="58">
        <v>21</v>
      </c>
      <c r="D356" s="62" t="s">
        <v>830</v>
      </c>
      <c r="E356" s="62">
        <v>76982068.632300004</v>
      </c>
      <c r="F356" s="62">
        <v>0</v>
      </c>
      <c r="G356" s="62">
        <v>77382187.813600004</v>
      </c>
      <c r="H356" s="62">
        <v>4313255.9420999996</v>
      </c>
      <c r="I356" s="62">
        <v>4630927.6934000002</v>
      </c>
      <c r="J356" s="62">
        <v>0</v>
      </c>
      <c r="K356" s="62">
        <f t="shared" si="83"/>
        <v>4630927.6934000002</v>
      </c>
      <c r="L356" s="76">
        <v>119879229.8812</v>
      </c>
      <c r="M356" s="67">
        <f t="shared" si="84"/>
        <v>283187669.96259999</v>
      </c>
      <c r="N356" s="66"/>
      <c r="O356" s="170"/>
      <c r="P356" s="68">
        <v>2</v>
      </c>
      <c r="Q356" s="170"/>
      <c r="R356" s="62" t="s">
        <v>831</v>
      </c>
      <c r="S356" s="62">
        <v>128973231.7375</v>
      </c>
      <c r="T356" s="62">
        <v>0</v>
      </c>
      <c r="U356" s="62">
        <v>129643578.2845</v>
      </c>
      <c r="V356" s="62">
        <v>4904347.5384999998</v>
      </c>
      <c r="W356" s="62">
        <v>7758504.3005999997</v>
      </c>
      <c r="X356" s="62">
        <v>0</v>
      </c>
      <c r="Y356" s="62">
        <f t="shared" si="89"/>
        <v>7758504.3005999997</v>
      </c>
      <c r="Z356" s="62">
        <v>146759352.2067</v>
      </c>
      <c r="AA356" s="67">
        <f t="shared" si="85"/>
        <v>418039014.06780005</v>
      </c>
    </row>
    <row r="357" spans="1:27" ht="24.9" customHeight="1">
      <c r="A357" s="175"/>
      <c r="B357" s="170"/>
      <c r="C357" s="58">
        <v>22</v>
      </c>
      <c r="D357" s="62" t="s">
        <v>832</v>
      </c>
      <c r="E357" s="62">
        <v>70612504.438999996</v>
      </c>
      <c r="F357" s="62">
        <v>0</v>
      </c>
      <c r="G357" s="62">
        <v>70979517.406599998</v>
      </c>
      <c r="H357" s="62">
        <v>4017502.3753999998</v>
      </c>
      <c r="I357" s="62">
        <v>4247760.6553999996</v>
      </c>
      <c r="J357" s="62">
        <v>0</v>
      </c>
      <c r="K357" s="62">
        <f t="shared" ref="K357:K388" si="92">I357-J357</f>
        <v>4247760.6553999996</v>
      </c>
      <c r="L357" s="76">
        <v>111572945.735</v>
      </c>
      <c r="M357" s="67">
        <f t="shared" si="84"/>
        <v>261430230.61140001</v>
      </c>
      <c r="N357" s="66"/>
      <c r="O357" s="170"/>
      <c r="P357" s="68">
        <v>3</v>
      </c>
      <c r="Q357" s="170"/>
      <c r="R357" s="62" t="s">
        <v>833</v>
      </c>
      <c r="S357" s="62">
        <v>88580886.045599997</v>
      </c>
      <c r="T357" s="62">
        <v>0</v>
      </c>
      <c r="U357" s="62">
        <v>89041290.815500006</v>
      </c>
      <c r="V357" s="62">
        <v>4233534.0892000003</v>
      </c>
      <c r="W357" s="62">
        <v>5328665.3059</v>
      </c>
      <c r="X357" s="62">
        <v>0</v>
      </c>
      <c r="Y357" s="62">
        <f t="shared" si="89"/>
        <v>5328665.3059</v>
      </c>
      <c r="Z357" s="62">
        <v>127919453.9086</v>
      </c>
      <c r="AA357" s="67">
        <f t="shared" si="85"/>
        <v>315103830.16480005</v>
      </c>
    </row>
    <row r="358" spans="1:27" ht="24.9" customHeight="1">
      <c r="A358" s="175"/>
      <c r="B358" s="170"/>
      <c r="C358" s="58">
        <v>23</v>
      </c>
      <c r="D358" s="62" t="s">
        <v>834</v>
      </c>
      <c r="E358" s="62">
        <v>86656971.658399999</v>
      </c>
      <c r="F358" s="62">
        <v>-1E-4</v>
      </c>
      <c r="G358" s="62">
        <v>87107376.761299998</v>
      </c>
      <c r="H358" s="62">
        <v>4587690.2211999996</v>
      </c>
      <c r="I358" s="62">
        <v>5212930.4524999997</v>
      </c>
      <c r="J358" s="62">
        <v>0</v>
      </c>
      <c r="K358" s="62">
        <f t="shared" si="92"/>
        <v>5212930.4524999997</v>
      </c>
      <c r="L358" s="76">
        <v>127586758.57260001</v>
      </c>
      <c r="M358" s="67">
        <f t="shared" si="84"/>
        <v>311151727.66589999</v>
      </c>
      <c r="N358" s="66"/>
      <c r="O358" s="170"/>
      <c r="P358" s="68">
        <v>4</v>
      </c>
      <c r="Q358" s="170"/>
      <c r="R358" s="62" t="s">
        <v>835</v>
      </c>
      <c r="S358" s="62">
        <v>105766107.6805</v>
      </c>
      <c r="T358" s="62">
        <v>0</v>
      </c>
      <c r="U358" s="62">
        <v>106315833.7291</v>
      </c>
      <c r="V358" s="62">
        <v>3818175.5531000001</v>
      </c>
      <c r="W358" s="62">
        <v>6362458.2423</v>
      </c>
      <c r="X358" s="62">
        <v>0</v>
      </c>
      <c r="Y358" s="62">
        <f t="shared" si="89"/>
        <v>6362458.2423</v>
      </c>
      <c r="Z358" s="62">
        <v>116254045.9092</v>
      </c>
      <c r="AA358" s="67">
        <f t="shared" si="85"/>
        <v>338516621.1142</v>
      </c>
    </row>
    <row r="359" spans="1:27" ht="24.9" customHeight="1">
      <c r="A359" s="175"/>
      <c r="B359" s="170"/>
      <c r="C359" s="58">
        <v>24</v>
      </c>
      <c r="D359" s="62" t="s">
        <v>836</v>
      </c>
      <c r="E359" s="62">
        <v>64083563.357900001</v>
      </c>
      <c r="F359" s="62">
        <v>0</v>
      </c>
      <c r="G359" s="62">
        <v>64416641.740400001</v>
      </c>
      <c r="H359" s="62">
        <v>3563817.5336000002</v>
      </c>
      <c r="I359" s="62">
        <v>3855006.1529000001</v>
      </c>
      <c r="J359" s="62">
        <v>0</v>
      </c>
      <c r="K359" s="62">
        <f t="shared" si="92"/>
        <v>3855006.1529000001</v>
      </c>
      <c r="L359" s="76">
        <v>98831137.580200002</v>
      </c>
      <c r="M359" s="67">
        <f t="shared" si="84"/>
        <v>234750166.36500001</v>
      </c>
      <c r="N359" s="66"/>
      <c r="O359" s="170"/>
      <c r="P359" s="68">
        <v>5</v>
      </c>
      <c r="Q359" s="170"/>
      <c r="R359" s="62" t="s">
        <v>837</v>
      </c>
      <c r="S359" s="62">
        <v>114263934.9826</v>
      </c>
      <c r="T359" s="62">
        <v>0</v>
      </c>
      <c r="U359" s="62">
        <v>114857829.0273</v>
      </c>
      <c r="V359" s="62">
        <v>5225427.8453000002</v>
      </c>
      <c r="W359" s="62">
        <v>6873652.9203000003</v>
      </c>
      <c r="X359" s="62">
        <v>0</v>
      </c>
      <c r="Y359" s="62">
        <f t="shared" si="89"/>
        <v>6873652.9203000003</v>
      </c>
      <c r="Z359" s="62">
        <v>155776941.71880001</v>
      </c>
      <c r="AA359" s="67">
        <f t="shared" si="85"/>
        <v>396997786.49430001</v>
      </c>
    </row>
    <row r="360" spans="1:27" ht="24.9" customHeight="1">
      <c r="A360" s="175"/>
      <c r="B360" s="170"/>
      <c r="C360" s="58">
        <v>25</v>
      </c>
      <c r="D360" s="62" t="s">
        <v>838</v>
      </c>
      <c r="E360" s="62">
        <v>80432524.455400005</v>
      </c>
      <c r="F360" s="62">
        <v>0</v>
      </c>
      <c r="G360" s="62">
        <v>80850577.5995</v>
      </c>
      <c r="H360" s="62">
        <v>4039243.0282999999</v>
      </c>
      <c r="I360" s="62">
        <v>4838493.0617000004</v>
      </c>
      <c r="J360" s="62">
        <v>0</v>
      </c>
      <c r="K360" s="62">
        <f t="shared" si="92"/>
        <v>4838493.0617000004</v>
      </c>
      <c r="L360" s="76">
        <v>112183535.2968</v>
      </c>
      <c r="M360" s="67">
        <f t="shared" si="84"/>
        <v>282344373.44169998</v>
      </c>
      <c r="N360" s="66"/>
      <c r="O360" s="170"/>
      <c r="P360" s="68">
        <v>6</v>
      </c>
      <c r="Q360" s="170"/>
      <c r="R360" s="62" t="s">
        <v>839</v>
      </c>
      <c r="S360" s="62">
        <v>79156394.790600002</v>
      </c>
      <c r="T360" s="62">
        <v>0</v>
      </c>
      <c r="U360" s="62">
        <v>79567815.169799998</v>
      </c>
      <c r="V360" s="62">
        <v>3784762.1867999998</v>
      </c>
      <c r="W360" s="62">
        <v>4761726.2988</v>
      </c>
      <c r="X360" s="62">
        <v>0</v>
      </c>
      <c r="Y360" s="62">
        <f t="shared" si="89"/>
        <v>4761726.2988</v>
      </c>
      <c r="Z360" s="62">
        <v>115315626.40530001</v>
      </c>
      <c r="AA360" s="67">
        <f t="shared" si="85"/>
        <v>282586324.8513</v>
      </c>
    </row>
    <row r="361" spans="1:27" ht="24.9" customHeight="1">
      <c r="A361" s="175"/>
      <c r="B361" s="170"/>
      <c r="C361" s="58">
        <v>26</v>
      </c>
      <c r="D361" s="62" t="s">
        <v>840</v>
      </c>
      <c r="E361" s="62">
        <v>73152973.341600001</v>
      </c>
      <c r="F361" s="62">
        <v>0</v>
      </c>
      <c r="G361" s="62">
        <v>73533190.557300001</v>
      </c>
      <c r="H361" s="62">
        <v>4047383.446</v>
      </c>
      <c r="I361" s="62">
        <v>4400584.9168999996</v>
      </c>
      <c r="J361" s="62">
        <v>0</v>
      </c>
      <c r="K361" s="62">
        <f t="shared" si="92"/>
        <v>4400584.9168999996</v>
      </c>
      <c r="L361" s="76">
        <v>112412160.1719</v>
      </c>
      <c r="M361" s="67">
        <f t="shared" si="84"/>
        <v>267546292.43370003</v>
      </c>
      <c r="N361" s="66"/>
      <c r="O361" s="170"/>
      <c r="P361" s="68">
        <v>7</v>
      </c>
      <c r="Q361" s="170"/>
      <c r="R361" s="62" t="s">
        <v>841</v>
      </c>
      <c r="S361" s="62">
        <v>76134845.199900001</v>
      </c>
      <c r="T361" s="62">
        <v>0</v>
      </c>
      <c r="U361" s="62">
        <v>76530560.883699998</v>
      </c>
      <c r="V361" s="62">
        <v>4284940.6475</v>
      </c>
      <c r="W361" s="62">
        <v>4579962.1825000001</v>
      </c>
      <c r="X361" s="62">
        <v>0</v>
      </c>
      <c r="Y361" s="62">
        <f t="shared" si="89"/>
        <v>4579962.1825000001</v>
      </c>
      <c r="Z361" s="62">
        <v>129363214.95909999</v>
      </c>
      <c r="AA361" s="67">
        <f t="shared" si="85"/>
        <v>290893523.87269998</v>
      </c>
    </row>
    <row r="362" spans="1:27" ht="24.9" customHeight="1">
      <c r="A362" s="175"/>
      <c r="B362" s="171"/>
      <c r="C362" s="58">
        <v>27</v>
      </c>
      <c r="D362" s="62" t="s">
        <v>842</v>
      </c>
      <c r="E362" s="62">
        <v>67785348.188500002</v>
      </c>
      <c r="F362" s="62">
        <v>0</v>
      </c>
      <c r="G362" s="62">
        <v>68137666.832300007</v>
      </c>
      <c r="H362" s="62">
        <v>3724653.5392</v>
      </c>
      <c r="I362" s="62">
        <v>4077690.4506999999</v>
      </c>
      <c r="J362" s="62">
        <v>0</v>
      </c>
      <c r="K362" s="62">
        <f t="shared" si="92"/>
        <v>4077690.4506999999</v>
      </c>
      <c r="L362" s="76">
        <v>103348241.39</v>
      </c>
      <c r="M362" s="67">
        <f t="shared" si="84"/>
        <v>247073600.40069997</v>
      </c>
      <c r="N362" s="66"/>
      <c r="O362" s="170"/>
      <c r="P362" s="68">
        <v>8</v>
      </c>
      <c r="Q362" s="170"/>
      <c r="R362" s="62" t="s">
        <v>843</v>
      </c>
      <c r="S362" s="62">
        <v>118171691.8679</v>
      </c>
      <c r="T362" s="62">
        <v>0</v>
      </c>
      <c r="U362" s="62">
        <v>118785896.72660001</v>
      </c>
      <c r="V362" s="62">
        <v>4786983.8735999996</v>
      </c>
      <c r="W362" s="62">
        <v>7108727.6578000002</v>
      </c>
      <c r="X362" s="62">
        <v>0</v>
      </c>
      <c r="Y362" s="62">
        <f t="shared" si="89"/>
        <v>7108727.6578000002</v>
      </c>
      <c r="Z362" s="62">
        <v>143463175.73100001</v>
      </c>
      <c r="AA362" s="67">
        <f t="shared" si="85"/>
        <v>392316475.85689998</v>
      </c>
    </row>
    <row r="363" spans="1:27" ht="24.9" customHeight="1">
      <c r="A363" s="58"/>
      <c r="B363" s="184" t="s">
        <v>844</v>
      </c>
      <c r="C363" s="182"/>
      <c r="D363" s="63"/>
      <c r="E363" s="63">
        <f>SUM(E336:E362)</f>
        <v>2119577754.211</v>
      </c>
      <c r="F363" s="63">
        <f t="shared" ref="F363:M363" si="93">SUM(F336:F362)</f>
        <v>-1E-4</v>
      </c>
      <c r="G363" s="63">
        <f t="shared" si="93"/>
        <v>2130594393.9384005</v>
      </c>
      <c r="H363" s="63">
        <f t="shared" si="93"/>
        <v>116372722.9392</v>
      </c>
      <c r="I363" s="63">
        <f t="shared" si="93"/>
        <v>127505164.44439995</v>
      </c>
      <c r="J363" s="63">
        <f t="shared" si="93"/>
        <v>0</v>
      </c>
      <c r="K363" s="63">
        <f t="shared" si="93"/>
        <v>127505164.44439995</v>
      </c>
      <c r="L363" s="63">
        <f t="shared" si="93"/>
        <v>3234346702.8680997</v>
      </c>
      <c r="M363" s="63">
        <f t="shared" si="93"/>
        <v>7728396738.4009972</v>
      </c>
      <c r="N363" s="66"/>
      <c r="O363" s="170"/>
      <c r="P363" s="68">
        <v>9</v>
      </c>
      <c r="Q363" s="170"/>
      <c r="R363" s="62" t="s">
        <v>845</v>
      </c>
      <c r="S363" s="62">
        <v>84119251.491699994</v>
      </c>
      <c r="T363" s="62">
        <v>0</v>
      </c>
      <c r="U363" s="62">
        <v>84556466.633300006</v>
      </c>
      <c r="V363" s="62">
        <v>3851795.1195</v>
      </c>
      <c r="W363" s="62">
        <v>5060271.5438000001</v>
      </c>
      <c r="X363" s="62">
        <v>0</v>
      </c>
      <c r="Y363" s="62">
        <f t="shared" si="89"/>
        <v>5060271.5438000001</v>
      </c>
      <c r="Z363" s="62">
        <v>117198256.57179999</v>
      </c>
      <c r="AA363" s="67">
        <f t="shared" si="85"/>
        <v>294786041.36010003</v>
      </c>
    </row>
    <row r="364" spans="1:27" ht="24.9" customHeight="1">
      <c r="A364" s="175">
        <v>18</v>
      </c>
      <c r="B364" s="169" t="s">
        <v>846</v>
      </c>
      <c r="C364" s="58">
        <v>1</v>
      </c>
      <c r="D364" s="62" t="s">
        <v>847</v>
      </c>
      <c r="E364" s="62">
        <v>126913714.4315</v>
      </c>
      <c r="F364" s="62">
        <v>0</v>
      </c>
      <c r="G364" s="62">
        <v>127573356.50669999</v>
      </c>
      <c r="H364" s="62">
        <v>5982903.6097999997</v>
      </c>
      <c r="I364" s="62">
        <v>7634612.1281000003</v>
      </c>
      <c r="J364" s="62">
        <v>0</v>
      </c>
      <c r="K364" s="62">
        <f t="shared" si="92"/>
        <v>7634612.1281000003</v>
      </c>
      <c r="L364" s="76">
        <v>144512425.2696</v>
      </c>
      <c r="M364" s="67">
        <f t="shared" si="84"/>
        <v>412617011.94570005</v>
      </c>
      <c r="N364" s="66"/>
      <c r="O364" s="170"/>
      <c r="P364" s="68">
        <v>10</v>
      </c>
      <c r="Q364" s="170"/>
      <c r="R364" s="62" t="s">
        <v>848</v>
      </c>
      <c r="S364" s="62">
        <v>77667112.711400002</v>
      </c>
      <c r="T364" s="62">
        <v>0</v>
      </c>
      <c r="U364" s="62">
        <v>78070792.452600002</v>
      </c>
      <c r="V364" s="62">
        <v>3897150.1559000001</v>
      </c>
      <c r="W364" s="62">
        <v>4672137.1549000004</v>
      </c>
      <c r="X364" s="62">
        <v>0</v>
      </c>
      <c r="Y364" s="62">
        <f t="shared" si="89"/>
        <v>4672137.1549000004</v>
      </c>
      <c r="Z364" s="62">
        <v>118472059.70299999</v>
      </c>
      <c r="AA364" s="67">
        <f t="shared" si="85"/>
        <v>282779252.1778</v>
      </c>
    </row>
    <row r="365" spans="1:27" ht="24.9" customHeight="1">
      <c r="A365" s="175"/>
      <c r="B365" s="170"/>
      <c r="C365" s="58">
        <v>2</v>
      </c>
      <c r="D365" s="62" t="s">
        <v>849</v>
      </c>
      <c r="E365" s="62">
        <v>129049207.6761</v>
      </c>
      <c r="F365" s="62">
        <v>0</v>
      </c>
      <c r="G365" s="62">
        <v>129719949.1128</v>
      </c>
      <c r="H365" s="62">
        <v>7021855.7936000004</v>
      </c>
      <c r="I365" s="62">
        <v>7763074.7037000004</v>
      </c>
      <c r="J365" s="62">
        <v>0</v>
      </c>
      <c r="K365" s="62">
        <f t="shared" si="92"/>
        <v>7763074.7037000004</v>
      </c>
      <c r="L365" s="76">
        <v>173691556.21790001</v>
      </c>
      <c r="M365" s="67">
        <f t="shared" si="84"/>
        <v>447245643.50409997</v>
      </c>
      <c r="N365" s="66"/>
      <c r="O365" s="170"/>
      <c r="P365" s="68">
        <v>11</v>
      </c>
      <c r="Q365" s="170"/>
      <c r="R365" s="62" t="s">
        <v>850</v>
      </c>
      <c r="S365" s="62">
        <v>115904032.1697</v>
      </c>
      <c r="T365" s="62">
        <v>0</v>
      </c>
      <c r="U365" s="62">
        <v>116506450.7235</v>
      </c>
      <c r="V365" s="62">
        <v>5043326.3432999998</v>
      </c>
      <c r="W365" s="62">
        <v>6972314.4868000001</v>
      </c>
      <c r="X365" s="62">
        <v>0</v>
      </c>
      <c r="Y365" s="62">
        <f t="shared" si="89"/>
        <v>6972314.4868000001</v>
      </c>
      <c r="Z365" s="62">
        <v>150662593.1911</v>
      </c>
      <c r="AA365" s="67">
        <f t="shared" si="85"/>
        <v>395088716.91439998</v>
      </c>
    </row>
    <row r="366" spans="1:27" ht="24.9" customHeight="1">
      <c r="A366" s="175"/>
      <c r="B366" s="170"/>
      <c r="C366" s="58">
        <v>3</v>
      </c>
      <c r="D366" s="62" t="s">
        <v>851</v>
      </c>
      <c r="E366" s="62">
        <v>106798524.9552</v>
      </c>
      <c r="F366" s="62">
        <v>0</v>
      </c>
      <c r="G366" s="62">
        <v>107353617.0581</v>
      </c>
      <c r="H366" s="62">
        <v>6288294.7856000001</v>
      </c>
      <c r="I366" s="62">
        <v>6424564.2604</v>
      </c>
      <c r="J366" s="62">
        <v>0</v>
      </c>
      <c r="K366" s="62">
        <f t="shared" si="92"/>
        <v>6424564.2604</v>
      </c>
      <c r="L366" s="76">
        <v>153089383.13909999</v>
      </c>
      <c r="M366" s="67">
        <f t="shared" si="84"/>
        <v>379954384.19840002</v>
      </c>
      <c r="N366" s="66"/>
      <c r="O366" s="170"/>
      <c r="P366" s="68">
        <v>12</v>
      </c>
      <c r="Q366" s="170"/>
      <c r="R366" s="62" t="s">
        <v>852</v>
      </c>
      <c r="S366" s="62">
        <v>91741788.609699994</v>
      </c>
      <c r="T366" s="62">
        <v>0</v>
      </c>
      <c r="U366" s="62">
        <v>92218622.371099994</v>
      </c>
      <c r="V366" s="62">
        <v>4244633.0286999997</v>
      </c>
      <c r="W366" s="62">
        <v>5518812.3294000002</v>
      </c>
      <c r="X366" s="62">
        <v>0</v>
      </c>
      <c r="Y366" s="62">
        <f t="shared" si="89"/>
        <v>5518812.3294000002</v>
      </c>
      <c r="Z366" s="62">
        <v>128231169.322</v>
      </c>
      <c r="AA366" s="67">
        <f t="shared" si="85"/>
        <v>321955025.6609</v>
      </c>
    </row>
    <row r="367" spans="1:27" ht="24.9" customHeight="1">
      <c r="A367" s="175"/>
      <c r="B367" s="170"/>
      <c r="C367" s="58">
        <v>4</v>
      </c>
      <c r="D367" s="62" t="s">
        <v>853</v>
      </c>
      <c r="E367" s="62">
        <v>82233336.348399997</v>
      </c>
      <c r="F367" s="62">
        <v>0</v>
      </c>
      <c r="G367" s="62">
        <v>82660749.326499999</v>
      </c>
      <c r="H367" s="62">
        <v>4714370.1311999997</v>
      </c>
      <c r="I367" s="62">
        <v>4946822.5702999998</v>
      </c>
      <c r="J367" s="62">
        <v>0</v>
      </c>
      <c r="K367" s="62">
        <f t="shared" si="92"/>
        <v>4946822.5702999998</v>
      </c>
      <c r="L367" s="76">
        <v>108885468.5487</v>
      </c>
      <c r="M367" s="67">
        <f t="shared" si="84"/>
        <v>283440746.92509997</v>
      </c>
      <c r="N367" s="66"/>
      <c r="O367" s="170"/>
      <c r="P367" s="68">
        <v>13</v>
      </c>
      <c r="Q367" s="170"/>
      <c r="R367" s="62" t="s">
        <v>854</v>
      </c>
      <c r="S367" s="62">
        <v>78850843.332300007</v>
      </c>
      <c r="T367" s="62">
        <v>0</v>
      </c>
      <c r="U367" s="62">
        <v>79260675.588499993</v>
      </c>
      <c r="V367" s="62">
        <v>4037724.7694000001</v>
      </c>
      <c r="W367" s="62">
        <v>4743345.5676999995</v>
      </c>
      <c r="X367" s="62">
        <v>0</v>
      </c>
      <c r="Y367" s="62">
        <f t="shared" si="89"/>
        <v>4743345.5676999995</v>
      </c>
      <c r="Z367" s="62">
        <v>122420119.2202</v>
      </c>
      <c r="AA367" s="67">
        <f t="shared" si="85"/>
        <v>289312708.4781</v>
      </c>
    </row>
    <row r="368" spans="1:27" ht="24.9" customHeight="1">
      <c r="A368" s="175"/>
      <c r="B368" s="170"/>
      <c r="C368" s="58">
        <v>5</v>
      </c>
      <c r="D368" s="62" t="s">
        <v>855</v>
      </c>
      <c r="E368" s="62">
        <v>135187892.65099999</v>
      </c>
      <c r="F368" s="62">
        <v>0</v>
      </c>
      <c r="G368" s="62">
        <v>135890540.29190001</v>
      </c>
      <c r="H368" s="62">
        <v>7577511.0214999998</v>
      </c>
      <c r="I368" s="62">
        <v>8132352.9883000003</v>
      </c>
      <c r="J368" s="62">
        <v>0</v>
      </c>
      <c r="K368" s="62">
        <f t="shared" si="92"/>
        <v>8132352.9883000003</v>
      </c>
      <c r="L368" s="76">
        <v>189297218.2597</v>
      </c>
      <c r="M368" s="67">
        <f t="shared" si="84"/>
        <v>476085515.21240002</v>
      </c>
      <c r="N368" s="66"/>
      <c r="O368" s="170"/>
      <c r="P368" s="68">
        <v>14</v>
      </c>
      <c r="Q368" s="170"/>
      <c r="R368" s="62" t="s">
        <v>856</v>
      </c>
      <c r="S368" s="62">
        <v>112942634.4673</v>
      </c>
      <c r="T368" s="62">
        <v>0</v>
      </c>
      <c r="U368" s="62">
        <v>113529660.96879999</v>
      </c>
      <c r="V368" s="62">
        <v>5196712.2529999996</v>
      </c>
      <c r="W368" s="62">
        <v>6794168.8630999997</v>
      </c>
      <c r="X368" s="62">
        <v>0</v>
      </c>
      <c r="Y368" s="62">
        <f t="shared" si="89"/>
        <v>6794168.8630999997</v>
      </c>
      <c r="Z368" s="62">
        <v>154970459.9181</v>
      </c>
      <c r="AA368" s="67">
        <f t="shared" si="85"/>
        <v>393433636.47029996</v>
      </c>
    </row>
    <row r="369" spans="1:27" ht="24.9" customHeight="1">
      <c r="A369" s="175"/>
      <c r="B369" s="170"/>
      <c r="C369" s="58">
        <v>6</v>
      </c>
      <c r="D369" s="62" t="s">
        <v>857</v>
      </c>
      <c r="E369" s="62">
        <v>90563693.453500003</v>
      </c>
      <c r="F369" s="62">
        <v>0</v>
      </c>
      <c r="G369" s="62">
        <v>91034403.990600005</v>
      </c>
      <c r="H369" s="62">
        <v>5459003.1830000002</v>
      </c>
      <c r="I369" s="62">
        <v>5447942.9232999999</v>
      </c>
      <c r="J369" s="62">
        <v>0</v>
      </c>
      <c r="K369" s="62">
        <f t="shared" si="92"/>
        <v>5447942.9232999999</v>
      </c>
      <c r="L369" s="76">
        <v>129798601.6723</v>
      </c>
      <c r="M369" s="67">
        <f t="shared" si="84"/>
        <v>322303645.2227</v>
      </c>
      <c r="N369" s="66"/>
      <c r="O369" s="170"/>
      <c r="P369" s="68">
        <v>15</v>
      </c>
      <c r="Q369" s="170"/>
      <c r="R369" s="62" t="s">
        <v>858</v>
      </c>
      <c r="S369" s="62">
        <v>74871173.937800005</v>
      </c>
      <c r="T369" s="62">
        <v>0</v>
      </c>
      <c r="U369" s="62">
        <v>75260321.609999999</v>
      </c>
      <c r="V369" s="62">
        <v>3832779.8928</v>
      </c>
      <c r="W369" s="62">
        <v>4503944.8663999997</v>
      </c>
      <c r="X369" s="62">
        <v>0</v>
      </c>
      <c r="Y369" s="62">
        <f t="shared" si="89"/>
        <v>4503944.8663999997</v>
      </c>
      <c r="Z369" s="62">
        <v>116664211.021</v>
      </c>
      <c r="AA369" s="67">
        <f t="shared" si="85"/>
        <v>275132431.32800001</v>
      </c>
    </row>
    <row r="370" spans="1:27" ht="24.9" customHeight="1">
      <c r="A370" s="175"/>
      <c r="B370" s="170"/>
      <c r="C370" s="58">
        <v>7</v>
      </c>
      <c r="D370" s="62" t="s">
        <v>859</v>
      </c>
      <c r="E370" s="62">
        <v>78971362.563999996</v>
      </c>
      <c r="F370" s="62">
        <v>0</v>
      </c>
      <c r="G370" s="62">
        <v>79381821.226500005</v>
      </c>
      <c r="H370" s="62">
        <v>5113403.0059000002</v>
      </c>
      <c r="I370" s="62">
        <v>4750595.5137</v>
      </c>
      <c r="J370" s="62">
        <v>0</v>
      </c>
      <c r="K370" s="62">
        <f t="shared" si="92"/>
        <v>4750595.5137</v>
      </c>
      <c r="L370" s="76">
        <v>120092367.8504</v>
      </c>
      <c r="M370" s="67">
        <f t="shared" si="84"/>
        <v>288309550.16049999</v>
      </c>
      <c r="N370" s="66"/>
      <c r="O370" s="171"/>
      <c r="P370" s="68">
        <v>16</v>
      </c>
      <c r="Q370" s="171"/>
      <c r="R370" s="62" t="s">
        <v>860</v>
      </c>
      <c r="S370" s="62">
        <v>81220225.390599996</v>
      </c>
      <c r="T370" s="62">
        <v>0</v>
      </c>
      <c r="U370" s="62">
        <v>81642372.6602</v>
      </c>
      <c r="V370" s="62">
        <v>4173036.8001999999</v>
      </c>
      <c r="W370" s="62">
        <v>4885877.9414999997</v>
      </c>
      <c r="X370" s="62">
        <v>0</v>
      </c>
      <c r="Y370" s="62">
        <f t="shared" si="89"/>
        <v>4885877.9414999997</v>
      </c>
      <c r="Z370" s="62">
        <v>126220378.295</v>
      </c>
      <c r="AA370" s="67">
        <f t="shared" si="85"/>
        <v>298141891.08749998</v>
      </c>
    </row>
    <row r="371" spans="1:27" ht="24.9" customHeight="1">
      <c r="A371" s="175"/>
      <c r="B371" s="170"/>
      <c r="C371" s="58">
        <v>8</v>
      </c>
      <c r="D371" s="62" t="s">
        <v>861</v>
      </c>
      <c r="E371" s="62">
        <v>105224162.7652</v>
      </c>
      <c r="F371" s="62">
        <v>0</v>
      </c>
      <c r="G371" s="62">
        <v>105771072.0209</v>
      </c>
      <c r="H371" s="62">
        <v>6219334.3310000002</v>
      </c>
      <c r="I371" s="62">
        <v>6329857.0436000004</v>
      </c>
      <c r="J371" s="62">
        <v>0</v>
      </c>
      <c r="K371" s="62">
        <f t="shared" si="92"/>
        <v>6329857.0436000004</v>
      </c>
      <c r="L371" s="76">
        <v>151152618.22799999</v>
      </c>
      <c r="M371" s="67">
        <f t="shared" si="84"/>
        <v>374697044.38870001</v>
      </c>
      <c r="N371" s="66"/>
      <c r="O371" s="58"/>
      <c r="P371" s="182" t="s">
        <v>862</v>
      </c>
      <c r="Q371" s="183"/>
      <c r="R371" s="63"/>
      <c r="S371" s="63">
        <f t="shared" ref="S371:W371" si="94">SUM(S355:S370)</f>
        <v>1503732871.6467998</v>
      </c>
      <c r="T371" s="63">
        <f t="shared" si="94"/>
        <v>0</v>
      </c>
      <c r="U371" s="63">
        <f t="shared" si="94"/>
        <v>1511548618.5612001</v>
      </c>
      <c r="V371" s="63">
        <f t="shared" si="94"/>
        <v>69125795.562700003</v>
      </c>
      <c r="W371" s="63">
        <f t="shared" si="94"/>
        <v>90458444.706199989</v>
      </c>
      <c r="X371" s="63">
        <f t="shared" ref="X371:AA371" si="95">SUM(X355:X370)</f>
        <v>0</v>
      </c>
      <c r="Y371" s="63">
        <f t="shared" si="89"/>
        <v>90458444.706199989</v>
      </c>
      <c r="Z371" s="63">
        <f t="shared" si="95"/>
        <v>2085728565.0114999</v>
      </c>
      <c r="AA371" s="63">
        <f t="shared" si="95"/>
        <v>5260594295.4883995</v>
      </c>
    </row>
    <row r="372" spans="1:27" ht="24.9" customHeight="1">
      <c r="A372" s="175"/>
      <c r="B372" s="170"/>
      <c r="C372" s="58">
        <v>9</v>
      </c>
      <c r="D372" s="62" t="s">
        <v>863</v>
      </c>
      <c r="E372" s="62">
        <v>116073197.18719999</v>
      </c>
      <c r="F372" s="62">
        <v>0</v>
      </c>
      <c r="G372" s="62">
        <v>116676494.9868</v>
      </c>
      <c r="H372" s="62">
        <v>5910383.9638</v>
      </c>
      <c r="I372" s="62">
        <v>6982490.7652000003</v>
      </c>
      <c r="J372" s="62">
        <v>0</v>
      </c>
      <c r="K372" s="62">
        <f t="shared" si="92"/>
        <v>6982490.7652000003</v>
      </c>
      <c r="L372" s="76">
        <v>142475699.92300001</v>
      </c>
      <c r="M372" s="67">
        <f t="shared" si="84"/>
        <v>388118266.82599998</v>
      </c>
      <c r="N372" s="66"/>
      <c r="O372" s="169">
        <v>35</v>
      </c>
      <c r="P372" s="68">
        <v>1</v>
      </c>
      <c r="Q372" s="59"/>
      <c r="R372" s="62" t="s">
        <v>864</v>
      </c>
      <c r="S372" s="62">
        <v>83936273.100799993</v>
      </c>
      <c r="T372" s="62">
        <v>0</v>
      </c>
      <c r="U372" s="62">
        <v>84372537.200499997</v>
      </c>
      <c r="V372" s="62">
        <v>4251375.125</v>
      </c>
      <c r="W372" s="62">
        <v>5049264.3090000004</v>
      </c>
      <c r="X372" s="62">
        <v>0</v>
      </c>
      <c r="Y372" s="62">
        <f t="shared" si="89"/>
        <v>5049264.3090000004</v>
      </c>
      <c r="Z372" s="62">
        <v>115266788.2378</v>
      </c>
      <c r="AA372" s="67">
        <f t="shared" si="85"/>
        <v>292876237.97310001</v>
      </c>
    </row>
    <row r="373" spans="1:27" ht="24.9" customHeight="1">
      <c r="A373" s="175"/>
      <c r="B373" s="170"/>
      <c r="C373" s="58">
        <v>10</v>
      </c>
      <c r="D373" s="62" t="s">
        <v>865</v>
      </c>
      <c r="E373" s="62">
        <v>109654453.01369999</v>
      </c>
      <c r="F373" s="62">
        <v>0</v>
      </c>
      <c r="G373" s="62">
        <v>110224388.98370001</v>
      </c>
      <c r="H373" s="62">
        <v>6927218.9555000002</v>
      </c>
      <c r="I373" s="62">
        <v>6596365.2598999999</v>
      </c>
      <c r="J373" s="62">
        <v>0</v>
      </c>
      <c r="K373" s="62">
        <f t="shared" si="92"/>
        <v>6596365.2598999999</v>
      </c>
      <c r="L373" s="76">
        <v>171033666.15009999</v>
      </c>
      <c r="M373" s="67">
        <f t="shared" si="84"/>
        <v>404436092.36290002</v>
      </c>
      <c r="N373" s="66"/>
      <c r="O373" s="170"/>
      <c r="P373" s="68">
        <v>2</v>
      </c>
      <c r="Q373" s="169" t="s">
        <v>120</v>
      </c>
      <c r="R373" s="62" t="s">
        <v>866</v>
      </c>
      <c r="S373" s="62">
        <v>92883796.1558</v>
      </c>
      <c r="T373" s="62">
        <v>0</v>
      </c>
      <c r="U373" s="62">
        <v>93366565.573799998</v>
      </c>
      <c r="V373" s="62">
        <v>3976519.4807000002</v>
      </c>
      <c r="W373" s="62">
        <v>5587510.8519000001</v>
      </c>
      <c r="X373" s="62">
        <v>0</v>
      </c>
      <c r="Y373" s="62">
        <f t="shared" si="89"/>
        <v>5587510.8519000001</v>
      </c>
      <c r="Z373" s="62">
        <v>107547425.4394</v>
      </c>
      <c r="AA373" s="67">
        <f t="shared" si="85"/>
        <v>303361817.50160003</v>
      </c>
    </row>
    <row r="374" spans="1:27" ht="24.9" customHeight="1">
      <c r="A374" s="175"/>
      <c r="B374" s="170"/>
      <c r="C374" s="58">
        <v>11</v>
      </c>
      <c r="D374" s="62" t="s">
        <v>867</v>
      </c>
      <c r="E374" s="62">
        <v>117073281.6109</v>
      </c>
      <c r="F374" s="62">
        <v>0</v>
      </c>
      <c r="G374" s="62">
        <v>117681777.4127</v>
      </c>
      <c r="H374" s="62">
        <v>7327928.3258999996</v>
      </c>
      <c r="I374" s="62">
        <v>7042651.7707000002</v>
      </c>
      <c r="J374" s="62">
        <v>0</v>
      </c>
      <c r="K374" s="62">
        <f t="shared" si="92"/>
        <v>7042651.7707000002</v>
      </c>
      <c r="L374" s="76">
        <v>182287650.09009999</v>
      </c>
      <c r="M374" s="67">
        <f t="shared" si="84"/>
        <v>431413289.21029997</v>
      </c>
      <c r="N374" s="66"/>
      <c r="O374" s="170"/>
      <c r="P374" s="68">
        <v>3</v>
      </c>
      <c r="Q374" s="170"/>
      <c r="R374" s="62" t="s">
        <v>868</v>
      </c>
      <c r="S374" s="62">
        <v>77770664.693399996</v>
      </c>
      <c r="T374" s="62">
        <v>0</v>
      </c>
      <c r="U374" s="62">
        <v>78174882.652600005</v>
      </c>
      <c r="V374" s="62">
        <v>3787263.7349999999</v>
      </c>
      <c r="W374" s="62">
        <v>4678366.4204000002</v>
      </c>
      <c r="X374" s="62">
        <v>0</v>
      </c>
      <c r="Y374" s="62">
        <f t="shared" si="89"/>
        <v>4678366.4204000002</v>
      </c>
      <c r="Z374" s="62">
        <v>102232148.8828</v>
      </c>
      <c r="AA374" s="67">
        <f t="shared" si="85"/>
        <v>266643326.38420004</v>
      </c>
    </row>
    <row r="375" spans="1:27" ht="24.9" customHeight="1">
      <c r="A375" s="175"/>
      <c r="B375" s="170"/>
      <c r="C375" s="58">
        <v>12</v>
      </c>
      <c r="D375" s="62" t="s">
        <v>869</v>
      </c>
      <c r="E375" s="62">
        <v>101171693.65189999</v>
      </c>
      <c r="F375" s="62">
        <v>0</v>
      </c>
      <c r="G375" s="62">
        <v>101697539.9425</v>
      </c>
      <c r="H375" s="62">
        <v>5880520.8236999996</v>
      </c>
      <c r="I375" s="62">
        <v>6086077.0078999996</v>
      </c>
      <c r="J375" s="62">
        <v>0</v>
      </c>
      <c r="K375" s="62">
        <f t="shared" si="92"/>
        <v>6086077.0078999996</v>
      </c>
      <c r="L375" s="76">
        <v>141636989.06510001</v>
      </c>
      <c r="M375" s="67">
        <f t="shared" si="84"/>
        <v>356472820.49110001</v>
      </c>
      <c r="N375" s="66"/>
      <c r="O375" s="170"/>
      <c r="P375" s="68">
        <v>4</v>
      </c>
      <c r="Q375" s="170"/>
      <c r="R375" s="62" t="s">
        <v>870</v>
      </c>
      <c r="S375" s="62">
        <v>87074790.709700003</v>
      </c>
      <c r="T375" s="62">
        <v>0</v>
      </c>
      <c r="U375" s="62">
        <v>87527367.453600004</v>
      </c>
      <c r="V375" s="62">
        <v>4225492.5415000003</v>
      </c>
      <c r="W375" s="62">
        <v>5238064.7449000003</v>
      </c>
      <c r="X375" s="62">
        <v>0</v>
      </c>
      <c r="Y375" s="62">
        <f t="shared" si="89"/>
        <v>5238064.7449000003</v>
      </c>
      <c r="Z375" s="62">
        <v>114539871.9223</v>
      </c>
      <c r="AA375" s="67">
        <f t="shared" si="85"/>
        <v>298605587.37199998</v>
      </c>
    </row>
    <row r="376" spans="1:27" ht="24.9" customHeight="1">
      <c r="A376" s="175"/>
      <c r="B376" s="170"/>
      <c r="C376" s="58">
        <v>13</v>
      </c>
      <c r="D376" s="62" t="s">
        <v>871</v>
      </c>
      <c r="E376" s="62">
        <v>87651887.324900001</v>
      </c>
      <c r="F376" s="62">
        <v>0</v>
      </c>
      <c r="G376" s="62">
        <v>88107463.564999998</v>
      </c>
      <c r="H376" s="62">
        <v>5715883.5658</v>
      </c>
      <c r="I376" s="62">
        <v>5272780.5267000003</v>
      </c>
      <c r="J376" s="62">
        <v>0</v>
      </c>
      <c r="K376" s="62">
        <f t="shared" si="92"/>
        <v>5272780.5267000003</v>
      </c>
      <c r="L376" s="76">
        <v>137013126.50299999</v>
      </c>
      <c r="M376" s="67">
        <f t="shared" si="84"/>
        <v>323761141.48539996</v>
      </c>
      <c r="N376" s="66"/>
      <c r="O376" s="170"/>
      <c r="P376" s="68">
        <v>5</v>
      </c>
      <c r="Q376" s="170"/>
      <c r="R376" s="62" t="s">
        <v>872</v>
      </c>
      <c r="S376" s="62">
        <v>122129055.22930001</v>
      </c>
      <c r="T376" s="62">
        <v>0</v>
      </c>
      <c r="U376" s="62">
        <v>122763828.735</v>
      </c>
      <c r="V376" s="62">
        <v>5694577.9401000002</v>
      </c>
      <c r="W376" s="62">
        <v>7346786.5190000003</v>
      </c>
      <c r="X376" s="62">
        <v>0</v>
      </c>
      <c r="Y376" s="62">
        <f t="shared" si="89"/>
        <v>7346786.5190000003</v>
      </c>
      <c r="Z376" s="62">
        <v>155799359.98249999</v>
      </c>
      <c r="AA376" s="67">
        <f t="shared" si="85"/>
        <v>413733608.4059</v>
      </c>
    </row>
    <row r="377" spans="1:27" ht="24.9" customHeight="1">
      <c r="A377" s="175"/>
      <c r="B377" s="170"/>
      <c r="C377" s="58">
        <v>14</v>
      </c>
      <c r="D377" s="62" t="s">
        <v>873</v>
      </c>
      <c r="E377" s="62">
        <v>90252673.897300005</v>
      </c>
      <c r="F377" s="62">
        <v>0</v>
      </c>
      <c r="G377" s="62">
        <v>90721767.890599996</v>
      </c>
      <c r="H377" s="62">
        <v>5244573.1059999997</v>
      </c>
      <c r="I377" s="62">
        <v>5429233.2536000004</v>
      </c>
      <c r="J377" s="62">
        <v>0</v>
      </c>
      <c r="K377" s="62">
        <f t="shared" si="92"/>
        <v>5429233.2536000004</v>
      </c>
      <c r="L377" s="76">
        <v>123776300.1715</v>
      </c>
      <c r="M377" s="67">
        <f t="shared" si="84"/>
        <v>315424548.31900001</v>
      </c>
      <c r="N377" s="66"/>
      <c r="O377" s="170"/>
      <c r="P377" s="68">
        <v>6</v>
      </c>
      <c r="Q377" s="170"/>
      <c r="R377" s="62" t="s">
        <v>874</v>
      </c>
      <c r="S377" s="62">
        <v>101213443.5817</v>
      </c>
      <c r="T377" s="62">
        <v>0</v>
      </c>
      <c r="U377" s="62">
        <v>101739506.87019999</v>
      </c>
      <c r="V377" s="62">
        <v>4408382.9825999998</v>
      </c>
      <c r="W377" s="62">
        <v>6088588.5136000002</v>
      </c>
      <c r="X377" s="62">
        <v>0</v>
      </c>
      <c r="Y377" s="62">
        <f t="shared" si="89"/>
        <v>6088588.5136000002</v>
      </c>
      <c r="Z377" s="62">
        <v>119676377.9268</v>
      </c>
      <c r="AA377" s="67">
        <f t="shared" si="85"/>
        <v>333126299.87489998</v>
      </c>
    </row>
    <row r="378" spans="1:27" ht="24.9" customHeight="1">
      <c r="A378" s="175"/>
      <c r="B378" s="170"/>
      <c r="C378" s="58">
        <v>15</v>
      </c>
      <c r="D378" s="62" t="s">
        <v>875</v>
      </c>
      <c r="E378" s="62">
        <v>104476305.22319999</v>
      </c>
      <c r="F378" s="62">
        <v>0</v>
      </c>
      <c r="G378" s="62">
        <v>105019327.4418</v>
      </c>
      <c r="H378" s="62">
        <v>6249009.2016000003</v>
      </c>
      <c r="I378" s="62">
        <v>6284868.9800000004</v>
      </c>
      <c r="J378" s="62">
        <v>0</v>
      </c>
      <c r="K378" s="62">
        <f t="shared" si="92"/>
        <v>6284868.9800000004</v>
      </c>
      <c r="L378" s="76">
        <v>151986041.50619999</v>
      </c>
      <c r="M378" s="67">
        <f t="shared" si="84"/>
        <v>374015552.35279995</v>
      </c>
      <c r="N378" s="66"/>
      <c r="O378" s="170"/>
      <c r="P378" s="68">
        <v>7</v>
      </c>
      <c r="Q378" s="170"/>
      <c r="R378" s="62" t="s">
        <v>876</v>
      </c>
      <c r="S378" s="62">
        <v>93184199.052900001</v>
      </c>
      <c r="T378" s="62">
        <v>0</v>
      </c>
      <c r="U378" s="62">
        <v>93668529.834000006</v>
      </c>
      <c r="V378" s="62">
        <v>4164466.3045999999</v>
      </c>
      <c r="W378" s="62">
        <v>5605581.8666000003</v>
      </c>
      <c r="X378" s="62">
        <v>0</v>
      </c>
      <c r="Y378" s="62">
        <f t="shared" si="89"/>
        <v>5605581.8666000003</v>
      </c>
      <c r="Z378" s="62">
        <v>112825940.72759999</v>
      </c>
      <c r="AA378" s="67">
        <f t="shared" si="85"/>
        <v>309448717.78570002</v>
      </c>
    </row>
    <row r="379" spans="1:27" ht="24.9" customHeight="1">
      <c r="A379" s="175"/>
      <c r="B379" s="170"/>
      <c r="C379" s="58">
        <v>16</v>
      </c>
      <c r="D379" s="62" t="s">
        <v>877</v>
      </c>
      <c r="E379" s="62">
        <v>81035327.898399994</v>
      </c>
      <c r="F379" s="62">
        <v>0</v>
      </c>
      <c r="G379" s="62">
        <v>81456514.151500002</v>
      </c>
      <c r="H379" s="62">
        <v>4966507.9138000002</v>
      </c>
      <c r="I379" s="62">
        <v>4874755.2614000002</v>
      </c>
      <c r="J379" s="62">
        <v>0</v>
      </c>
      <c r="K379" s="62">
        <f t="shared" si="92"/>
        <v>4874755.2614000002</v>
      </c>
      <c r="L379" s="76">
        <v>115966796.7286</v>
      </c>
      <c r="M379" s="67">
        <f t="shared" si="84"/>
        <v>288299901.95370001</v>
      </c>
      <c r="N379" s="66"/>
      <c r="O379" s="170"/>
      <c r="P379" s="68">
        <v>8</v>
      </c>
      <c r="Q379" s="170"/>
      <c r="R379" s="62" t="s">
        <v>878</v>
      </c>
      <c r="S379" s="62">
        <v>80957955.646799996</v>
      </c>
      <c r="T379" s="62">
        <v>0</v>
      </c>
      <c r="U379" s="62">
        <v>81378739.752800003</v>
      </c>
      <c r="V379" s="62">
        <v>3926188.7485000002</v>
      </c>
      <c r="W379" s="62">
        <v>4870100.8619999997</v>
      </c>
      <c r="X379" s="62">
        <v>0</v>
      </c>
      <c r="Y379" s="62">
        <f t="shared" si="89"/>
        <v>4870100.8619999997</v>
      </c>
      <c r="Z379" s="62">
        <v>106133879.1301</v>
      </c>
      <c r="AA379" s="67">
        <f t="shared" si="85"/>
        <v>277266864.14019996</v>
      </c>
    </row>
    <row r="380" spans="1:27" ht="24.9" customHeight="1">
      <c r="A380" s="175"/>
      <c r="B380" s="170"/>
      <c r="C380" s="58">
        <v>17</v>
      </c>
      <c r="D380" s="62" t="s">
        <v>879</v>
      </c>
      <c r="E380" s="62">
        <v>112754422.3027</v>
      </c>
      <c r="F380" s="62">
        <v>0</v>
      </c>
      <c r="G380" s="62">
        <v>113340470.5596</v>
      </c>
      <c r="H380" s="62">
        <v>6689344.8343000002</v>
      </c>
      <c r="I380" s="62">
        <v>6782846.7858999996</v>
      </c>
      <c r="J380" s="62">
        <v>0</v>
      </c>
      <c r="K380" s="62">
        <f t="shared" si="92"/>
        <v>6782846.7858999996</v>
      </c>
      <c r="L380" s="76">
        <v>164352935.08059999</v>
      </c>
      <c r="M380" s="67">
        <f t="shared" si="84"/>
        <v>403920019.56309998</v>
      </c>
      <c r="N380" s="66"/>
      <c r="O380" s="170"/>
      <c r="P380" s="68">
        <v>9</v>
      </c>
      <c r="Q380" s="170"/>
      <c r="R380" s="62" t="s">
        <v>880</v>
      </c>
      <c r="S380" s="62">
        <v>106770589.5227</v>
      </c>
      <c r="T380" s="62">
        <v>0</v>
      </c>
      <c r="U380" s="62">
        <v>107325536.4294</v>
      </c>
      <c r="V380" s="62">
        <v>5051978.0308999997</v>
      </c>
      <c r="W380" s="62">
        <v>6422883.7785999998</v>
      </c>
      <c r="X380" s="62">
        <v>0</v>
      </c>
      <c r="Y380" s="62">
        <f t="shared" si="89"/>
        <v>6422883.7785999998</v>
      </c>
      <c r="Z380" s="62">
        <v>137751843.27250001</v>
      </c>
      <c r="AA380" s="67">
        <f t="shared" si="85"/>
        <v>363322831.0341</v>
      </c>
    </row>
    <row r="381" spans="1:27" ht="24.9" customHeight="1">
      <c r="A381" s="175"/>
      <c r="B381" s="170"/>
      <c r="C381" s="58">
        <v>18</v>
      </c>
      <c r="D381" s="62" t="s">
        <v>881</v>
      </c>
      <c r="E381" s="62">
        <v>75840216.390400007</v>
      </c>
      <c r="F381" s="62">
        <v>0</v>
      </c>
      <c r="G381" s="62">
        <v>76234400.722200006</v>
      </c>
      <c r="H381" s="62">
        <v>5031658.1508999998</v>
      </c>
      <c r="I381" s="62">
        <v>4562238.5133999996</v>
      </c>
      <c r="J381" s="62">
        <v>0</v>
      </c>
      <c r="K381" s="62">
        <f t="shared" si="92"/>
        <v>4562238.5133999996</v>
      </c>
      <c r="L381" s="76">
        <v>117796551.0979</v>
      </c>
      <c r="M381" s="67">
        <f t="shared" si="84"/>
        <v>279465064.87480003</v>
      </c>
      <c r="N381" s="66"/>
      <c r="O381" s="170"/>
      <c r="P381" s="68">
        <v>10</v>
      </c>
      <c r="Q381" s="170"/>
      <c r="R381" s="62" t="s">
        <v>882</v>
      </c>
      <c r="S381" s="62">
        <v>75300448.479499996</v>
      </c>
      <c r="T381" s="62">
        <v>0</v>
      </c>
      <c r="U381" s="62">
        <v>75691827.333399996</v>
      </c>
      <c r="V381" s="62">
        <v>3957405.6365999999</v>
      </c>
      <c r="W381" s="62">
        <v>4529768.2744000005</v>
      </c>
      <c r="X381" s="62">
        <v>0</v>
      </c>
      <c r="Y381" s="62">
        <f t="shared" si="89"/>
        <v>4529768.2744000005</v>
      </c>
      <c r="Z381" s="62">
        <v>107010610.204</v>
      </c>
      <c r="AA381" s="67">
        <f t="shared" si="85"/>
        <v>266490059.92789999</v>
      </c>
    </row>
    <row r="382" spans="1:27" ht="24.9" customHeight="1">
      <c r="A382" s="175"/>
      <c r="B382" s="170"/>
      <c r="C382" s="58">
        <v>19</v>
      </c>
      <c r="D382" s="62" t="s">
        <v>883</v>
      </c>
      <c r="E382" s="62">
        <v>100071068.795</v>
      </c>
      <c r="F382" s="62">
        <v>0</v>
      </c>
      <c r="G382" s="62">
        <v>100591194.5182</v>
      </c>
      <c r="H382" s="62">
        <v>6292275.3422999997</v>
      </c>
      <c r="I382" s="62">
        <v>6019867.8994000005</v>
      </c>
      <c r="J382" s="62">
        <v>0</v>
      </c>
      <c r="K382" s="62">
        <f t="shared" si="92"/>
        <v>6019867.8994000005</v>
      </c>
      <c r="L382" s="76">
        <v>153201177.6816</v>
      </c>
      <c r="M382" s="67">
        <f t="shared" si="84"/>
        <v>366175584.23650002</v>
      </c>
      <c r="N382" s="66"/>
      <c r="O382" s="170"/>
      <c r="P382" s="68">
        <v>11</v>
      </c>
      <c r="Q382" s="170"/>
      <c r="R382" s="62" t="s">
        <v>884</v>
      </c>
      <c r="S382" s="62">
        <v>72125857.388300002</v>
      </c>
      <c r="T382" s="62">
        <v>0</v>
      </c>
      <c r="U382" s="62">
        <v>72500736.1039</v>
      </c>
      <c r="V382" s="62">
        <v>3550510.2659999998</v>
      </c>
      <c r="W382" s="62">
        <v>4338797.8048</v>
      </c>
      <c r="X382" s="62">
        <v>0</v>
      </c>
      <c r="Y382" s="62">
        <f t="shared" si="89"/>
        <v>4338797.8048</v>
      </c>
      <c r="Z382" s="62">
        <v>95582891.502100006</v>
      </c>
      <c r="AA382" s="67">
        <f t="shared" si="85"/>
        <v>248098793.06510001</v>
      </c>
    </row>
    <row r="383" spans="1:27" ht="24.9" customHeight="1">
      <c r="A383" s="175"/>
      <c r="B383" s="170"/>
      <c r="C383" s="58">
        <v>20</v>
      </c>
      <c r="D383" s="62" t="s">
        <v>885</v>
      </c>
      <c r="E383" s="62">
        <v>83902292.567200005</v>
      </c>
      <c r="F383" s="62">
        <v>0</v>
      </c>
      <c r="G383" s="62">
        <v>84338380.050999999</v>
      </c>
      <c r="H383" s="62">
        <v>5059217.2301000003</v>
      </c>
      <c r="I383" s="62">
        <v>5047220.1785000004</v>
      </c>
      <c r="J383" s="62">
        <v>0</v>
      </c>
      <c r="K383" s="62">
        <f t="shared" si="92"/>
        <v>5047220.1785000004</v>
      </c>
      <c r="L383" s="76">
        <v>118570552.0518</v>
      </c>
      <c r="M383" s="67">
        <f t="shared" si="84"/>
        <v>296917662.07859999</v>
      </c>
      <c r="N383" s="66"/>
      <c r="O383" s="170"/>
      <c r="P383" s="68">
        <v>12</v>
      </c>
      <c r="Q383" s="170"/>
      <c r="R383" s="62" t="s">
        <v>886</v>
      </c>
      <c r="S383" s="62">
        <v>77329949.084299996</v>
      </c>
      <c r="T383" s="62">
        <v>0</v>
      </c>
      <c r="U383" s="62">
        <v>77731876.396200001</v>
      </c>
      <c r="V383" s="62">
        <v>3785551.3783999998</v>
      </c>
      <c r="W383" s="62">
        <v>4651854.7643999998</v>
      </c>
      <c r="X383" s="62">
        <v>0</v>
      </c>
      <c r="Y383" s="62">
        <f t="shared" si="89"/>
        <v>4651854.7643999998</v>
      </c>
      <c r="Z383" s="62">
        <v>102184057.0864</v>
      </c>
      <c r="AA383" s="67">
        <f t="shared" si="85"/>
        <v>265683288.70969999</v>
      </c>
    </row>
    <row r="384" spans="1:27" ht="24.9" customHeight="1">
      <c r="A384" s="175"/>
      <c r="B384" s="170"/>
      <c r="C384" s="58">
        <v>21</v>
      </c>
      <c r="D384" s="62" t="s">
        <v>887</v>
      </c>
      <c r="E384" s="62">
        <v>106944815.71080001</v>
      </c>
      <c r="F384" s="62">
        <v>0</v>
      </c>
      <c r="G384" s="62">
        <v>107500668.1692</v>
      </c>
      <c r="H384" s="62">
        <v>6349643.7703</v>
      </c>
      <c r="I384" s="62">
        <v>6433364.5164000001</v>
      </c>
      <c r="J384" s="62">
        <v>0</v>
      </c>
      <c r="K384" s="62">
        <f t="shared" si="92"/>
        <v>6433364.5164000001</v>
      </c>
      <c r="L384" s="76">
        <v>154812378.75619999</v>
      </c>
      <c r="M384" s="67">
        <f t="shared" si="84"/>
        <v>382040870.92289996</v>
      </c>
      <c r="N384" s="66"/>
      <c r="O384" s="170"/>
      <c r="P384" s="68">
        <v>13</v>
      </c>
      <c r="Q384" s="170"/>
      <c r="R384" s="62" t="s">
        <v>888</v>
      </c>
      <c r="S384" s="62">
        <v>84105465.685699999</v>
      </c>
      <c r="T384" s="62">
        <v>0</v>
      </c>
      <c r="U384" s="62">
        <v>84542609.174700007</v>
      </c>
      <c r="V384" s="62">
        <v>4348647.7369999997</v>
      </c>
      <c r="W384" s="62">
        <v>5059442.2457999997</v>
      </c>
      <c r="X384" s="62">
        <v>0</v>
      </c>
      <c r="Y384" s="62">
        <f t="shared" si="89"/>
        <v>5059442.2457999997</v>
      </c>
      <c r="Z384" s="62">
        <v>117998704.4215</v>
      </c>
      <c r="AA384" s="67">
        <f t="shared" si="85"/>
        <v>296054869.2647</v>
      </c>
    </row>
    <row r="385" spans="1:27" ht="24.9" customHeight="1">
      <c r="A385" s="175"/>
      <c r="B385" s="170"/>
      <c r="C385" s="58">
        <v>22</v>
      </c>
      <c r="D385" s="62" t="s">
        <v>889</v>
      </c>
      <c r="E385" s="62">
        <v>119649688.101</v>
      </c>
      <c r="F385" s="62">
        <v>0</v>
      </c>
      <c r="G385" s="62">
        <v>120271574.93889999</v>
      </c>
      <c r="H385" s="62">
        <v>6556740.2992000002</v>
      </c>
      <c r="I385" s="62">
        <v>7197637.8912000004</v>
      </c>
      <c r="J385" s="62">
        <v>0</v>
      </c>
      <c r="K385" s="62">
        <f t="shared" si="92"/>
        <v>7197637.8912000004</v>
      </c>
      <c r="L385" s="76">
        <v>160628716.43779999</v>
      </c>
      <c r="M385" s="67">
        <f t="shared" si="84"/>
        <v>414304357.6681</v>
      </c>
      <c r="N385" s="66"/>
      <c r="O385" s="170"/>
      <c r="P385" s="68">
        <v>14</v>
      </c>
      <c r="Q385" s="170"/>
      <c r="R385" s="62" t="s">
        <v>890</v>
      </c>
      <c r="S385" s="62">
        <v>92548497.263400003</v>
      </c>
      <c r="T385" s="62">
        <v>0</v>
      </c>
      <c r="U385" s="62">
        <v>93029523.944199994</v>
      </c>
      <c r="V385" s="62">
        <v>4843922.2237</v>
      </c>
      <c r="W385" s="62">
        <v>5567340.6361999996</v>
      </c>
      <c r="X385" s="62">
        <v>0</v>
      </c>
      <c r="Y385" s="62">
        <f t="shared" si="89"/>
        <v>5567340.6361999996</v>
      </c>
      <c r="Z385" s="62">
        <v>131908564.1133</v>
      </c>
      <c r="AA385" s="67">
        <f t="shared" si="85"/>
        <v>327897848.18079996</v>
      </c>
    </row>
    <row r="386" spans="1:27" ht="24.9" customHeight="1">
      <c r="A386" s="175"/>
      <c r="B386" s="171"/>
      <c r="C386" s="58">
        <v>23</v>
      </c>
      <c r="D386" s="62" t="s">
        <v>891</v>
      </c>
      <c r="E386" s="62">
        <v>122172668.98649999</v>
      </c>
      <c r="F386" s="62">
        <v>0</v>
      </c>
      <c r="G386" s="62">
        <v>122807669.1776</v>
      </c>
      <c r="H386" s="62">
        <v>7379998.3103</v>
      </c>
      <c r="I386" s="62">
        <v>7349410.1448999997</v>
      </c>
      <c r="J386" s="62">
        <v>0</v>
      </c>
      <c r="K386" s="62">
        <f t="shared" si="92"/>
        <v>7349410.1448999997</v>
      </c>
      <c r="L386" s="76">
        <v>183750043.56439999</v>
      </c>
      <c r="M386" s="67">
        <f t="shared" si="84"/>
        <v>443459790.18369997</v>
      </c>
      <c r="N386" s="66"/>
      <c r="O386" s="170"/>
      <c r="P386" s="68">
        <v>15</v>
      </c>
      <c r="Q386" s="170"/>
      <c r="R386" s="62" t="s">
        <v>892</v>
      </c>
      <c r="S386" s="62">
        <v>85837805.579300001</v>
      </c>
      <c r="T386" s="62">
        <v>0</v>
      </c>
      <c r="U386" s="62">
        <v>86283953.014699996</v>
      </c>
      <c r="V386" s="62">
        <v>3690349.7316999999</v>
      </c>
      <c r="W386" s="62">
        <v>5163652.7577999998</v>
      </c>
      <c r="X386" s="62">
        <v>0</v>
      </c>
      <c r="Y386" s="62">
        <f t="shared" si="89"/>
        <v>5163652.7577999998</v>
      </c>
      <c r="Z386" s="62">
        <v>99510304.279400006</v>
      </c>
      <c r="AA386" s="67">
        <f t="shared" si="85"/>
        <v>280486065.36290002</v>
      </c>
    </row>
    <row r="387" spans="1:27" ht="24.9" customHeight="1">
      <c r="A387" s="58"/>
      <c r="B387" s="184" t="s">
        <v>893</v>
      </c>
      <c r="C387" s="182"/>
      <c r="D387" s="63"/>
      <c r="E387" s="63">
        <f>SUM(E364:E386)</f>
        <v>2383665887.5059996</v>
      </c>
      <c r="F387" s="63">
        <f t="shared" ref="F387:M387" si="96">SUM(F364:F386)</f>
        <v>0</v>
      </c>
      <c r="G387" s="63">
        <f t="shared" si="96"/>
        <v>2396055142.0452995</v>
      </c>
      <c r="H387" s="63">
        <f t="shared" si="96"/>
        <v>139957579.65510002</v>
      </c>
      <c r="I387" s="63">
        <f t="shared" si="96"/>
        <v>143391630.8865</v>
      </c>
      <c r="J387" s="63">
        <f t="shared" si="96"/>
        <v>0</v>
      </c>
      <c r="K387" s="63">
        <f t="shared" si="96"/>
        <v>143391630.8865</v>
      </c>
      <c r="L387" s="63">
        <f t="shared" si="96"/>
        <v>3389808263.9935994</v>
      </c>
      <c r="M387" s="63">
        <f t="shared" si="96"/>
        <v>8452878504.0865002</v>
      </c>
      <c r="N387" s="84"/>
      <c r="O387" s="170"/>
      <c r="P387" s="68">
        <v>16</v>
      </c>
      <c r="Q387" s="170"/>
      <c r="R387" s="62" t="s">
        <v>894</v>
      </c>
      <c r="S387" s="62">
        <v>89457705.428100005</v>
      </c>
      <c r="T387" s="62">
        <v>0</v>
      </c>
      <c r="U387" s="62">
        <v>89922667.522300005</v>
      </c>
      <c r="V387" s="62">
        <v>4126211.7206999999</v>
      </c>
      <c r="W387" s="62">
        <v>5381411.1885000002</v>
      </c>
      <c r="X387" s="62">
        <v>0</v>
      </c>
      <c r="Y387" s="62">
        <f t="shared" si="89"/>
        <v>5381411.1885000002</v>
      </c>
      <c r="Z387" s="62">
        <v>111751554.8883</v>
      </c>
      <c r="AA387" s="67">
        <f t="shared" si="85"/>
        <v>300639550.74790001</v>
      </c>
    </row>
    <row r="388" spans="1:27" ht="24.9" customHeight="1">
      <c r="A388" s="175">
        <v>19</v>
      </c>
      <c r="B388" s="169" t="s">
        <v>104</v>
      </c>
      <c r="C388" s="58">
        <v>1</v>
      </c>
      <c r="D388" s="62" t="s">
        <v>895</v>
      </c>
      <c r="E388" s="62">
        <v>78400659.8803</v>
      </c>
      <c r="F388" s="62">
        <f>-11651464.66</f>
        <v>-11651464.66</v>
      </c>
      <c r="G388" s="62">
        <v>78808152.279400006</v>
      </c>
      <c r="H388" s="62">
        <v>5025783.5169000002</v>
      </c>
      <c r="I388" s="62">
        <v>4716264.3647999996</v>
      </c>
      <c r="J388" s="62">
        <v>0</v>
      </c>
      <c r="K388" s="62">
        <f t="shared" si="92"/>
        <v>4716264.3647999996</v>
      </c>
      <c r="L388" s="76">
        <v>133077045.7543</v>
      </c>
      <c r="M388" s="67">
        <f t="shared" si="84"/>
        <v>288376441.13569999</v>
      </c>
      <c r="N388" s="66"/>
      <c r="O388" s="171"/>
      <c r="P388" s="68">
        <v>17</v>
      </c>
      <c r="Q388" s="171"/>
      <c r="R388" s="62" t="s">
        <v>896</v>
      </c>
      <c r="S388" s="62">
        <v>89245122.624400005</v>
      </c>
      <c r="T388" s="62">
        <v>0</v>
      </c>
      <c r="U388" s="62">
        <v>89708979.805999994</v>
      </c>
      <c r="V388" s="62">
        <v>3994109.2377999998</v>
      </c>
      <c r="W388" s="62">
        <v>5368623.0729</v>
      </c>
      <c r="X388" s="62">
        <v>0</v>
      </c>
      <c r="Y388" s="62">
        <f t="shared" si="89"/>
        <v>5368623.0729</v>
      </c>
      <c r="Z388" s="62">
        <v>108041436.45810001</v>
      </c>
      <c r="AA388" s="67">
        <f t="shared" si="85"/>
        <v>296358271.19920003</v>
      </c>
    </row>
    <row r="389" spans="1:27" ht="24.9" customHeight="1">
      <c r="A389" s="175"/>
      <c r="B389" s="170"/>
      <c r="C389" s="58">
        <v>2</v>
      </c>
      <c r="D389" s="62" t="s">
        <v>897</v>
      </c>
      <c r="E389" s="62">
        <v>80302879.793400005</v>
      </c>
      <c r="F389" s="62">
        <f t="shared" ref="F389:F412" si="97">-11651464.66</f>
        <v>-11651464.66</v>
      </c>
      <c r="G389" s="62">
        <v>80720259.101099998</v>
      </c>
      <c r="H389" s="62">
        <v>5169370.4435999999</v>
      </c>
      <c r="I389" s="62">
        <v>4830694.1667999998</v>
      </c>
      <c r="J389" s="62">
        <v>0</v>
      </c>
      <c r="K389" s="62">
        <f t="shared" ref="K389:K412" si="98">I389-J389</f>
        <v>4830694.1667999998</v>
      </c>
      <c r="L389" s="76">
        <v>137109706.54679999</v>
      </c>
      <c r="M389" s="67">
        <f t="shared" si="84"/>
        <v>296481445.39169997</v>
      </c>
      <c r="N389" s="66"/>
      <c r="O389" s="58"/>
      <c r="P389" s="182"/>
      <c r="Q389" s="183"/>
      <c r="R389" s="63"/>
      <c r="S389" s="63">
        <f t="shared" ref="S389:W389" si="99">SUM(S372:S388)</f>
        <v>1511871619.2261</v>
      </c>
      <c r="T389" s="63">
        <f t="shared" si="99"/>
        <v>0</v>
      </c>
      <c r="U389" s="63">
        <f t="shared" si="99"/>
        <v>1519729667.7972999</v>
      </c>
      <c r="V389" s="63">
        <f t="shared" si="99"/>
        <v>71782952.820800006</v>
      </c>
      <c r="W389" s="63">
        <f t="shared" si="99"/>
        <v>90948038.610799998</v>
      </c>
      <c r="X389" s="63">
        <f t="shared" ref="X389" si="100">SUM(X372:X388)</f>
        <v>0</v>
      </c>
      <c r="Y389" s="63">
        <f t="shared" si="89"/>
        <v>90948038.610799998</v>
      </c>
      <c r="Z389" s="63">
        <f>SUM(Z372:Z388)</f>
        <v>1945761758.4749002</v>
      </c>
      <c r="AA389" s="63">
        <f>SUM(AA372:AA388)</f>
        <v>5140094036.9299002</v>
      </c>
    </row>
    <row r="390" spans="1:27" ht="24.9" customHeight="1">
      <c r="A390" s="175"/>
      <c r="B390" s="170"/>
      <c r="C390" s="58">
        <v>3</v>
      </c>
      <c r="D390" s="62" t="s">
        <v>898</v>
      </c>
      <c r="E390" s="62">
        <v>73220405.458399996</v>
      </c>
      <c r="F390" s="62">
        <f t="shared" si="97"/>
        <v>-11651464.66</v>
      </c>
      <c r="G390" s="62">
        <v>73600973.157000005</v>
      </c>
      <c r="H390" s="62">
        <v>4924566.2090999996</v>
      </c>
      <c r="I390" s="62">
        <v>4404641.3585000001</v>
      </c>
      <c r="J390" s="62">
        <v>0</v>
      </c>
      <c r="K390" s="62">
        <f t="shared" si="98"/>
        <v>4404641.3585000001</v>
      </c>
      <c r="L390" s="76">
        <v>130234342.18610001</v>
      </c>
      <c r="M390" s="67">
        <f t="shared" si="84"/>
        <v>274733463.70910001</v>
      </c>
      <c r="N390" s="66"/>
      <c r="O390" s="169">
        <v>36</v>
      </c>
      <c r="P390" s="68">
        <v>1</v>
      </c>
      <c r="Q390" s="169" t="s">
        <v>121</v>
      </c>
      <c r="R390" s="62" t="s">
        <v>899</v>
      </c>
      <c r="S390" s="62">
        <v>84003794.245900005</v>
      </c>
      <c r="T390" s="62">
        <v>0</v>
      </c>
      <c r="U390" s="62">
        <v>84440409.291099995</v>
      </c>
      <c r="V390" s="62">
        <v>4277923.2971000001</v>
      </c>
      <c r="W390" s="62">
        <v>5053326.1061000004</v>
      </c>
      <c r="X390" s="62">
        <v>0</v>
      </c>
      <c r="Y390" s="62">
        <f t="shared" si="89"/>
        <v>5053326.1061000004</v>
      </c>
      <c r="Z390" s="62">
        <v>115936382.4956</v>
      </c>
      <c r="AA390" s="67">
        <f t="shared" si="85"/>
        <v>293711835.43580002</v>
      </c>
    </row>
    <row r="391" spans="1:27" ht="24.9" customHeight="1">
      <c r="A391" s="175"/>
      <c r="B391" s="170"/>
      <c r="C391" s="58">
        <v>4</v>
      </c>
      <c r="D391" s="62" t="s">
        <v>900</v>
      </c>
      <c r="E391" s="62">
        <v>79434017.255899996</v>
      </c>
      <c r="F391" s="62">
        <f t="shared" si="97"/>
        <v>-11651464.66</v>
      </c>
      <c r="G391" s="62">
        <v>79846880.595500007</v>
      </c>
      <c r="H391" s="62">
        <v>5157769.4518999998</v>
      </c>
      <c r="I391" s="62">
        <v>4778426.9356000004</v>
      </c>
      <c r="J391" s="62">
        <v>0</v>
      </c>
      <c r="K391" s="62">
        <f t="shared" si="98"/>
        <v>4778426.9356000004</v>
      </c>
      <c r="L391" s="76">
        <v>136783890.92089999</v>
      </c>
      <c r="M391" s="67">
        <f t="shared" si="84"/>
        <v>294349520.49979997</v>
      </c>
      <c r="N391" s="66"/>
      <c r="O391" s="170"/>
      <c r="P391" s="68">
        <v>2</v>
      </c>
      <c r="Q391" s="170"/>
      <c r="R391" s="62" t="s">
        <v>901</v>
      </c>
      <c r="S391" s="62">
        <v>81336668.196099997</v>
      </c>
      <c r="T391" s="62">
        <v>0</v>
      </c>
      <c r="U391" s="62">
        <v>81759420.684599996</v>
      </c>
      <c r="V391" s="62">
        <v>4677996.1370000001</v>
      </c>
      <c r="W391" s="62">
        <v>4892882.6664000005</v>
      </c>
      <c r="X391" s="62">
        <v>0</v>
      </c>
      <c r="Y391" s="62">
        <f t="shared" si="89"/>
        <v>4892882.6664000005</v>
      </c>
      <c r="Z391" s="62">
        <v>127172489.3805</v>
      </c>
      <c r="AA391" s="67">
        <f t="shared" si="85"/>
        <v>299839457.06459999</v>
      </c>
    </row>
    <row r="392" spans="1:27" ht="24.9" customHeight="1">
      <c r="A392" s="175"/>
      <c r="B392" s="170"/>
      <c r="C392" s="58">
        <v>5</v>
      </c>
      <c r="D392" s="62" t="s">
        <v>902</v>
      </c>
      <c r="E392" s="62">
        <v>96276643.814500004</v>
      </c>
      <c r="F392" s="62">
        <f t="shared" si="97"/>
        <v>-11651464.66</v>
      </c>
      <c r="G392" s="62">
        <v>96777047.773200005</v>
      </c>
      <c r="H392" s="62">
        <v>5948860.2619000003</v>
      </c>
      <c r="I392" s="62">
        <v>5791610.7476000004</v>
      </c>
      <c r="J392" s="62">
        <v>0</v>
      </c>
      <c r="K392" s="62">
        <f t="shared" si="98"/>
        <v>5791610.7476000004</v>
      </c>
      <c r="L392" s="76">
        <v>159001797.2854</v>
      </c>
      <c r="M392" s="67">
        <f t="shared" ref="M392:M413" si="101">E392+F392+G392+H392+K392+L392</f>
        <v>352144495.22259998</v>
      </c>
      <c r="N392" s="66"/>
      <c r="O392" s="170"/>
      <c r="P392" s="68">
        <v>3</v>
      </c>
      <c r="Q392" s="170"/>
      <c r="R392" s="62" t="s">
        <v>903</v>
      </c>
      <c r="S392" s="62">
        <v>95990591.208800003</v>
      </c>
      <c r="T392" s="62">
        <v>0</v>
      </c>
      <c r="U392" s="62">
        <v>96489508.391100004</v>
      </c>
      <c r="V392" s="62">
        <v>4899688.0404000003</v>
      </c>
      <c r="W392" s="62">
        <v>5774402.9879999999</v>
      </c>
      <c r="X392" s="62">
        <v>0</v>
      </c>
      <c r="Y392" s="62">
        <f t="shared" si="89"/>
        <v>5774402.9879999999</v>
      </c>
      <c r="Z392" s="62">
        <v>133398740.3844</v>
      </c>
      <c r="AA392" s="67">
        <f t="shared" ref="AA392:AA412" si="102">S392+T392+U392+V392+Y392+Z392</f>
        <v>336552931.01270002</v>
      </c>
    </row>
    <row r="393" spans="1:27" ht="24.9" customHeight="1">
      <c r="A393" s="175"/>
      <c r="B393" s="170"/>
      <c r="C393" s="58">
        <v>6</v>
      </c>
      <c r="D393" s="62" t="s">
        <v>904</v>
      </c>
      <c r="E393" s="62">
        <v>76704075.729699999</v>
      </c>
      <c r="F393" s="62">
        <f t="shared" si="97"/>
        <v>-11651464.66</v>
      </c>
      <c r="G393" s="62">
        <v>77102750.025199994</v>
      </c>
      <c r="H393" s="62">
        <v>4996682.4203000003</v>
      </c>
      <c r="I393" s="62">
        <v>4614204.7726999996</v>
      </c>
      <c r="J393" s="62">
        <v>0</v>
      </c>
      <c r="K393" s="62">
        <f t="shared" si="98"/>
        <v>4614204.7726999996</v>
      </c>
      <c r="L393" s="76">
        <v>132259737.00470001</v>
      </c>
      <c r="M393" s="67">
        <f t="shared" si="101"/>
        <v>284025985.29260004</v>
      </c>
      <c r="N393" s="66"/>
      <c r="O393" s="170"/>
      <c r="P393" s="68">
        <v>4</v>
      </c>
      <c r="Q393" s="170"/>
      <c r="R393" s="62" t="s">
        <v>905</v>
      </c>
      <c r="S393" s="62">
        <v>105945608.8809</v>
      </c>
      <c r="T393" s="62">
        <v>0</v>
      </c>
      <c r="U393" s="62">
        <v>106496267.89839999</v>
      </c>
      <c r="V393" s="62">
        <v>5314634.1764000002</v>
      </c>
      <c r="W393" s="62">
        <v>6373256.3033999996</v>
      </c>
      <c r="X393" s="62">
        <v>0</v>
      </c>
      <c r="Y393" s="62">
        <f t="shared" si="89"/>
        <v>6373256.3033999996</v>
      </c>
      <c r="Z393" s="62">
        <v>145052566.06639999</v>
      </c>
      <c r="AA393" s="67">
        <f t="shared" si="102"/>
        <v>369182333.32550001</v>
      </c>
    </row>
    <row r="394" spans="1:27" ht="24.9" customHeight="1">
      <c r="A394" s="175"/>
      <c r="B394" s="170"/>
      <c r="C394" s="58">
        <v>7</v>
      </c>
      <c r="D394" s="62" t="s">
        <v>906</v>
      </c>
      <c r="E394" s="62">
        <v>123808721.2921</v>
      </c>
      <c r="F394" s="62">
        <f t="shared" si="97"/>
        <v>-11651464.66</v>
      </c>
      <c r="G394" s="62">
        <v>124452224.96870001</v>
      </c>
      <c r="H394" s="62">
        <v>7219034.3754000003</v>
      </c>
      <c r="I394" s="62">
        <v>7447828.3879000004</v>
      </c>
      <c r="J394" s="62">
        <v>0</v>
      </c>
      <c r="K394" s="62">
        <f t="shared" si="98"/>
        <v>7447828.3879000004</v>
      </c>
      <c r="L394" s="76">
        <v>194674831.48679999</v>
      </c>
      <c r="M394" s="67">
        <f t="shared" si="101"/>
        <v>445951175.85089999</v>
      </c>
      <c r="N394" s="66"/>
      <c r="O394" s="170"/>
      <c r="P394" s="68">
        <v>5</v>
      </c>
      <c r="Q394" s="170"/>
      <c r="R394" s="62" t="s">
        <v>907</v>
      </c>
      <c r="S394" s="62">
        <v>92214361.7236</v>
      </c>
      <c r="T394" s="62">
        <v>0</v>
      </c>
      <c r="U394" s="62">
        <v>92693651.713699996</v>
      </c>
      <c r="V394" s="62">
        <v>4836088.7860000003</v>
      </c>
      <c r="W394" s="62">
        <v>5547240.4030999998</v>
      </c>
      <c r="X394" s="62">
        <v>0</v>
      </c>
      <c r="Y394" s="62">
        <f t="shared" si="89"/>
        <v>5547240.4030999998</v>
      </c>
      <c r="Z394" s="62">
        <v>131612545.6003</v>
      </c>
      <c r="AA394" s="67">
        <f t="shared" si="102"/>
        <v>326903888.22670001</v>
      </c>
    </row>
    <row r="395" spans="1:27" ht="24.9" customHeight="1">
      <c r="A395" s="175"/>
      <c r="B395" s="170"/>
      <c r="C395" s="58">
        <v>8</v>
      </c>
      <c r="D395" s="62" t="s">
        <v>908</v>
      </c>
      <c r="E395" s="62">
        <v>84352836.342700005</v>
      </c>
      <c r="F395" s="62">
        <f t="shared" si="97"/>
        <v>-11651464.66</v>
      </c>
      <c r="G395" s="62">
        <v>84791265.556299999</v>
      </c>
      <c r="H395" s="62">
        <v>5329085.7970000003</v>
      </c>
      <c r="I395" s="62">
        <v>5074323.057</v>
      </c>
      <c r="J395" s="62">
        <v>0</v>
      </c>
      <c r="K395" s="62">
        <f t="shared" si="98"/>
        <v>5074323.057</v>
      </c>
      <c r="L395" s="76">
        <v>141595336.6679</v>
      </c>
      <c r="M395" s="67">
        <f t="shared" si="101"/>
        <v>309491382.76090002</v>
      </c>
      <c r="N395" s="66"/>
      <c r="O395" s="170"/>
      <c r="P395" s="68">
        <v>6</v>
      </c>
      <c r="Q395" s="170"/>
      <c r="R395" s="62" t="s">
        <v>909</v>
      </c>
      <c r="S395" s="62">
        <v>128044954.39129999</v>
      </c>
      <c r="T395" s="62">
        <v>0</v>
      </c>
      <c r="U395" s="62">
        <v>128710476.15790001</v>
      </c>
      <c r="V395" s="62">
        <v>6437482.8673999999</v>
      </c>
      <c r="W395" s="62">
        <v>7702662.9164000005</v>
      </c>
      <c r="X395" s="62">
        <v>0</v>
      </c>
      <c r="Y395" s="62">
        <f t="shared" si="89"/>
        <v>7702662.9164000005</v>
      </c>
      <c r="Z395" s="62">
        <v>176587943.24950001</v>
      </c>
      <c r="AA395" s="67">
        <f t="shared" si="102"/>
        <v>447483519.58249998</v>
      </c>
    </row>
    <row r="396" spans="1:27" ht="24.9" customHeight="1">
      <c r="A396" s="175"/>
      <c r="B396" s="170"/>
      <c r="C396" s="58">
        <v>9</v>
      </c>
      <c r="D396" s="62" t="s">
        <v>910</v>
      </c>
      <c r="E396" s="62">
        <v>90676024.721399993</v>
      </c>
      <c r="F396" s="62">
        <f t="shared" si="97"/>
        <v>-11651464.66</v>
      </c>
      <c r="G396" s="62">
        <v>91147319.1074</v>
      </c>
      <c r="H396" s="62">
        <v>5485268.8545000004</v>
      </c>
      <c r="I396" s="62">
        <v>5454700.3147999998</v>
      </c>
      <c r="J396" s="62">
        <v>0</v>
      </c>
      <c r="K396" s="62">
        <f t="shared" si="98"/>
        <v>5454700.3147999998</v>
      </c>
      <c r="L396" s="76">
        <v>145981761.72209999</v>
      </c>
      <c r="M396" s="67">
        <f t="shared" si="101"/>
        <v>327093610.06019998</v>
      </c>
      <c r="N396" s="66"/>
      <c r="O396" s="170"/>
      <c r="P396" s="68">
        <v>7</v>
      </c>
      <c r="Q396" s="170"/>
      <c r="R396" s="62" t="s">
        <v>911</v>
      </c>
      <c r="S396" s="62">
        <v>97244587.741300002</v>
      </c>
      <c r="T396" s="62">
        <v>0</v>
      </c>
      <c r="U396" s="62">
        <v>97750022.649900004</v>
      </c>
      <c r="V396" s="62">
        <v>5524868.5314999996</v>
      </c>
      <c r="W396" s="62">
        <v>5849838.3117000004</v>
      </c>
      <c r="X396" s="62">
        <v>0</v>
      </c>
      <c r="Y396" s="62">
        <f t="shared" si="89"/>
        <v>5849838.3117000004</v>
      </c>
      <c r="Z396" s="62">
        <v>150957030.0765</v>
      </c>
      <c r="AA396" s="67">
        <f t="shared" si="102"/>
        <v>357326347.31089997</v>
      </c>
    </row>
    <row r="397" spans="1:27" ht="24.9" customHeight="1">
      <c r="A397" s="175"/>
      <c r="B397" s="170"/>
      <c r="C397" s="58">
        <v>10</v>
      </c>
      <c r="D397" s="62" t="s">
        <v>912</v>
      </c>
      <c r="E397" s="62">
        <v>91311093.908399999</v>
      </c>
      <c r="F397" s="62">
        <f t="shared" si="97"/>
        <v>-11651464.66</v>
      </c>
      <c r="G397" s="62">
        <v>91785689.106800005</v>
      </c>
      <c r="H397" s="62">
        <v>5686860.7397999996</v>
      </c>
      <c r="I397" s="62">
        <v>5492903.4905000003</v>
      </c>
      <c r="J397" s="62">
        <v>0</v>
      </c>
      <c r="K397" s="62">
        <f t="shared" si="98"/>
        <v>5492903.4905000003</v>
      </c>
      <c r="L397" s="76">
        <v>151643500.64449999</v>
      </c>
      <c r="M397" s="67">
        <f t="shared" si="101"/>
        <v>334268583.23000002</v>
      </c>
      <c r="N397" s="66"/>
      <c r="O397" s="170"/>
      <c r="P397" s="68">
        <v>8</v>
      </c>
      <c r="Q397" s="170"/>
      <c r="R397" s="62" t="s">
        <v>826</v>
      </c>
      <c r="S397" s="62">
        <v>88227318.850199997</v>
      </c>
      <c r="T397" s="62">
        <v>0</v>
      </c>
      <c r="U397" s="62">
        <v>88685885.9322</v>
      </c>
      <c r="V397" s="62">
        <v>4603710.3432</v>
      </c>
      <c r="W397" s="62">
        <v>5307396.1435000002</v>
      </c>
      <c r="X397" s="62">
        <v>0</v>
      </c>
      <c r="Y397" s="62">
        <f t="shared" si="89"/>
        <v>5307396.1435000002</v>
      </c>
      <c r="Z397" s="62">
        <v>125086161.50040001</v>
      </c>
      <c r="AA397" s="67">
        <f t="shared" si="102"/>
        <v>311910472.76950002</v>
      </c>
    </row>
    <row r="398" spans="1:27" ht="24.9" customHeight="1">
      <c r="A398" s="175"/>
      <c r="B398" s="170"/>
      <c r="C398" s="58">
        <v>11</v>
      </c>
      <c r="D398" s="62" t="s">
        <v>913</v>
      </c>
      <c r="E398" s="62">
        <v>84632764.345400006</v>
      </c>
      <c r="F398" s="62">
        <f t="shared" si="97"/>
        <v>-11651464.66</v>
      </c>
      <c r="G398" s="62">
        <v>85072648.502499998</v>
      </c>
      <c r="H398" s="62">
        <v>4819977.9793999996</v>
      </c>
      <c r="I398" s="62">
        <v>5091162.3854999999</v>
      </c>
      <c r="J398" s="62">
        <v>0</v>
      </c>
      <c r="K398" s="62">
        <f t="shared" si="98"/>
        <v>5091162.3854999999</v>
      </c>
      <c r="L398" s="76">
        <v>127296965.7621</v>
      </c>
      <c r="M398" s="67">
        <f t="shared" si="101"/>
        <v>295262054.31490004</v>
      </c>
      <c r="N398" s="66"/>
      <c r="O398" s="170"/>
      <c r="P398" s="68">
        <v>9</v>
      </c>
      <c r="Q398" s="170"/>
      <c r="R398" s="62" t="s">
        <v>914</v>
      </c>
      <c r="S398" s="62">
        <v>95376226.6567</v>
      </c>
      <c r="T398" s="62">
        <v>0</v>
      </c>
      <c r="U398" s="62">
        <v>95871950.640100002</v>
      </c>
      <c r="V398" s="62">
        <v>4892686.2052999996</v>
      </c>
      <c r="W398" s="62">
        <v>5737445.3189000003</v>
      </c>
      <c r="X398" s="62">
        <v>0</v>
      </c>
      <c r="Y398" s="62">
        <f t="shared" si="89"/>
        <v>5737445.3189000003</v>
      </c>
      <c r="Z398" s="62">
        <v>133202092.7771</v>
      </c>
      <c r="AA398" s="67">
        <f t="shared" si="102"/>
        <v>335080401.59810001</v>
      </c>
    </row>
    <row r="399" spans="1:27" ht="24.9" customHeight="1">
      <c r="A399" s="175"/>
      <c r="B399" s="170"/>
      <c r="C399" s="58">
        <v>12</v>
      </c>
      <c r="D399" s="62" t="s">
        <v>915</v>
      </c>
      <c r="E399" s="62">
        <v>82913357.561399996</v>
      </c>
      <c r="F399" s="62">
        <f t="shared" si="97"/>
        <v>-11651464.66</v>
      </c>
      <c r="G399" s="62">
        <v>83344304.992699996</v>
      </c>
      <c r="H399" s="62">
        <v>5247143.7072000001</v>
      </c>
      <c r="I399" s="62">
        <v>4987729.8766000001</v>
      </c>
      <c r="J399" s="62">
        <v>0</v>
      </c>
      <c r="K399" s="62">
        <f t="shared" si="98"/>
        <v>4987729.8766000001</v>
      </c>
      <c r="L399" s="76">
        <v>139293980.54629999</v>
      </c>
      <c r="M399" s="67">
        <f t="shared" si="101"/>
        <v>304135052.02419996</v>
      </c>
      <c r="N399" s="66"/>
      <c r="O399" s="170"/>
      <c r="P399" s="68">
        <v>10</v>
      </c>
      <c r="Q399" s="170"/>
      <c r="R399" s="62" t="s">
        <v>916</v>
      </c>
      <c r="S399" s="62">
        <v>125888840.94750001</v>
      </c>
      <c r="T399" s="62">
        <v>0</v>
      </c>
      <c r="U399" s="62">
        <v>126543156.1778</v>
      </c>
      <c r="V399" s="62">
        <v>5619299.1695999997</v>
      </c>
      <c r="W399" s="62">
        <v>7572959.9137000004</v>
      </c>
      <c r="X399" s="62">
        <v>0</v>
      </c>
      <c r="Y399" s="62">
        <f t="shared" si="89"/>
        <v>7572959.9137000004</v>
      </c>
      <c r="Z399" s="62">
        <v>153609128.98559999</v>
      </c>
      <c r="AA399" s="67">
        <f t="shared" si="102"/>
        <v>419233385.19420004</v>
      </c>
    </row>
    <row r="400" spans="1:27" ht="24.9" customHeight="1">
      <c r="A400" s="175"/>
      <c r="B400" s="170"/>
      <c r="C400" s="58">
        <v>13</v>
      </c>
      <c r="D400" s="62" t="s">
        <v>917</v>
      </c>
      <c r="E400" s="62">
        <v>86632736.086600006</v>
      </c>
      <c r="F400" s="62">
        <f t="shared" si="97"/>
        <v>-11651464.66</v>
      </c>
      <c r="G400" s="62">
        <v>87083015.2236</v>
      </c>
      <c r="H400" s="62">
        <v>5356761.4239999996</v>
      </c>
      <c r="I400" s="62">
        <v>5211472.5393000003</v>
      </c>
      <c r="J400" s="62">
        <v>0</v>
      </c>
      <c r="K400" s="62">
        <f t="shared" si="98"/>
        <v>5211472.5393000003</v>
      </c>
      <c r="L400" s="76">
        <v>142372610.8854</v>
      </c>
      <c r="M400" s="67">
        <f t="shared" si="101"/>
        <v>315005131.4989</v>
      </c>
      <c r="N400" s="66"/>
      <c r="O400" s="170"/>
      <c r="P400" s="68">
        <v>11</v>
      </c>
      <c r="Q400" s="170"/>
      <c r="R400" s="62" t="s">
        <v>918</v>
      </c>
      <c r="S400" s="62">
        <v>78602470.380600005</v>
      </c>
      <c r="T400" s="62">
        <v>0</v>
      </c>
      <c r="U400" s="62">
        <v>79011011.702600002</v>
      </c>
      <c r="V400" s="62">
        <v>4218474.9385000002</v>
      </c>
      <c r="W400" s="62">
        <v>4728404.4625000004</v>
      </c>
      <c r="X400" s="62">
        <v>0</v>
      </c>
      <c r="Y400" s="62">
        <f t="shared" ref="Y400:Y412" si="103">W400-X400</f>
        <v>4728404.4625000004</v>
      </c>
      <c r="Z400" s="62">
        <v>114266766.25470001</v>
      </c>
      <c r="AA400" s="67">
        <f t="shared" si="102"/>
        <v>280827127.73890001</v>
      </c>
    </row>
    <row r="401" spans="1:27" ht="24.9" customHeight="1">
      <c r="A401" s="175"/>
      <c r="B401" s="170"/>
      <c r="C401" s="58">
        <v>14</v>
      </c>
      <c r="D401" s="62" t="s">
        <v>919</v>
      </c>
      <c r="E401" s="62">
        <v>77276789.342199996</v>
      </c>
      <c r="F401" s="62">
        <f t="shared" si="97"/>
        <v>-11651464.66</v>
      </c>
      <c r="G401" s="62">
        <v>77678440.353100002</v>
      </c>
      <c r="H401" s="62">
        <v>4921455.2785</v>
      </c>
      <c r="I401" s="62">
        <v>4648656.8909</v>
      </c>
      <c r="J401" s="62">
        <v>0</v>
      </c>
      <c r="K401" s="62">
        <f t="shared" si="98"/>
        <v>4648656.8909</v>
      </c>
      <c r="L401" s="76">
        <v>130146971.2261</v>
      </c>
      <c r="M401" s="67">
        <f t="shared" si="101"/>
        <v>283020848.43079996</v>
      </c>
      <c r="N401" s="66"/>
      <c r="O401" s="170"/>
      <c r="P401" s="68">
        <v>12</v>
      </c>
      <c r="Q401" s="170"/>
      <c r="R401" s="62" t="s">
        <v>920</v>
      </c>
      <c r="S401" s="62">
        <v>90787152.479399994</v>
      </c>
      <c r="T401" s="62">
        <v>0</v>
      </c>
      <c r="U401" s="62">
        <v>91259024.459000006</v>
      </c>
      <c r="V401" s="62">
        <v>4931469.7370999996</v>
      </c>
      <c r="W401" s="62">
        <v>5461385.3081999999</v>
      </c>
      <c r="X401" s="62">
        <v>0</v>
      </c>
      <c r="Y401" s="62">
        <f t="shared" si="103"/>
        <v>5461385.3081999999</v>
      </c>
      <c r="Z401" s="62">
        <v>134291334.1974</v>
      </c>
      <c r="AA401" s="67">
        <f t="shared" si="102"/>
        <v>326730366.18110001</v>
      </c>
    </row>
    <row r="402" spans="1:27" ht="24.9" customHeight="1">
      <c r="A402" s="175"/>
      <c r="B402" s="170"/>
      <c r="C402" s="58">
        <v>15</v>
      </c>
      <c r="D402" s="62" t="s">
        <v>921</v>
      </c>
      <c r="E402" s="62">
        <v>76873540.363399997</v>
      </c>
      <c r="F402" s="62">
        <f t="shared" si="97"/>
        <v>-11651464.66</v>
      </c>
      <c r="G402" s="62">
        <v>77273095.462099999</v>
      </c>
      <c r="H402" s="62">
        <v>4509001.4730000002</v>
      </c>
      <c r="I402" s="62">
        <v>4624399.0747999996</v>
      </c>
      <c r="J402" s="62">
        <v>0</v>
      </c>
      <c r="K402" s="62">
        <f t="shared" si="98"/>
        <v>4624399.0747999996</v>
      </c>
      <c r="L402" s="76">
        <v>118563143.0279</v>
      </c>
      <c r="M402" s="67">
        <f t="shared" si="101"/>
        <v>270191714.74119997</v>
      </c>
      <c r="N402" s="66"/>
      <c r="O402" s="170"/>
      <c r="P402" s="68">
        <v>13</v>
      </c>
      <c r="Q402" s="170"/>
      <c r="R402" s="62" t="s">
        <v>922</v>
      </c>
      <c r="S402" s="62">
        <v>96186003.508699998</v>
      </c>
      <c r="T402" s="62">
        <v>0</v>
      </c>
      <c r="U402" s="62">
        <v>96685936.358700007</v>
      </c>
      <c r="V402" s="62">
        <v>5387171.7528999997</v>
      </c>
      <c r="W402" s="62">
        <v>5786158.1961000003</v>
      </c>
      <c r="X402" s="62">
        <v>0</v>
      </c>
      <c r="Y402" s="62">
        <f t="shared" si="103"/>
        <v>5786158.1961000003</v>
      </c>
      <c r="Z402" s="62">
        <v>147089794.99200001</v>
      </c>
      <c r="AA402" s="67">
        <f t="shared" si="102"/>
        <v>351135064.80840003</v>
      </c>
    </row>
    <row r="403" spans="1:27" ht="24.9" customHeight="1">
      <c r="A403" s="175"/>
      <c r="B403" s="170"/>
      <c r="C403" s="58">
        <v>16</v>
      </c>
      <c r="D403" s="62" t="s">
        <v>923</v>
      </c>
      <c r="E403" s="62">
        <v>83082682.616500005</v>
      </c>
      <c r="F403" s="62">
        <f t="shared" si="97"/>
        <v>-11651464.66</v>
      </c>
      <c r="G403" s="62">
        <v>83514510.125599995</v>
      </c>
      <c r="H403" s="62">
        <v>5266759.6035000002</v>
      </c>
      <c r="I403" s="62">
        <v>4997915.7823000001</v>
      </c>
      <c r="J403" s="62">
        <v>0</v>
      </c>
      <c r="K403" s="62">
        <f t="shared" si="98"/>
        <v>4997915.7823000001</v>
      </c>
      <c r="L403" s="76">
        <v>139844895.99419999</v>
      </c>
      <c r="M403" s="67">
        <f t="shared" si="101"/>
        <v>305055299.46210003</v>
      </c>
      <c r="N403" s="66"/>
      <c r="O403" s="171"/>
      <c r="P403" s="68">
        <v>14</v>
      </c>
      <c r="Q403" s="171"/>
      <c r="R403" s="62" t="s">
        <v>924</v>
      </c>
      <c r="S403" s="62">
        <v>106228494.5605</v>
      </c>
      <c r="T403" s="62">
        <v>0</v>
      </c>
      <c r="U403" s="62">
        <v>106780623.8943</v>
      </c>
      <c r="V403" s="62">
        <v>5636664.7962999996</v>
      </c>
      <c r="W403" s="62">
        <v>6390273.5536000002</v>
      </c>
      <c r="X403" s="62">
        <v>0</v>
      </c>
      <c r="Y403" s="62">
        <f t="shared" si="103"/>
        <v>6390273.5536000002</v>
      </c>
      <c r="Z403" s="62">
        <v>154096845.2665</v>
      </c>
      <c r="AA403" s="67">
        <f t="shared" si="102"/>
        <v>379132902.07120001</v>
      </c>
    </row>
    <row r="404" spans="1:27" ht="24.9" customHeight="1">
      <c r="A404" s="175"/>
      <c r="B404" s="170"/>
      <c r="C404" s="58">
        <v>17</v>
      </c>
      <c r="D404" s="62" t="s">
        <v>925</v>
      </c>
      <c r="E404" s="62">
        <v>94874664.048899993</v>
      </c>
      <c r="F404" s="62">
        <f t="shared" si="97"/>
        <v>-11651464.66</v>
      </c>
      <c r="G404" s="62">
        <v>95367781.128900006</v>
      </c>
      <c r="H404" s="62">
        <v>5993417.3937999997</v>
      </c>
      <c r="I404" s="62">
        <v>5707273.3553999998</v>
      </c>
      <c r="J404" s="62">
        <v>0</v>
      </c>
      <c r="K404" s="62">
        <f t="shared" si="98"/>
        <v>5707273.3553999998</v>
      </c>
      <c r="L404" s="76">
        <v>160253191.1503</v>
      </c>
      <c r="M404" s="67">
        <f t="shared" si="101"/>
        <v>350544862.41729999</v>
      </c>
      <c r="N404" s="66"/>
      <c r="O404" s="58"/>
      <c r="P404" s="182" t="s">
        <v>926</v>
      </c>
      <c r="Q404" s="183"/>
      <c r="R404" s="63"/>
      <c r="S404" s="63">
        <f t="shared" ref="S404:W404" si="104">SUM(S390:S403)</f>
        <v>1366077073.7714999</v>
      </c>
      <c r="T404" s="63">
        <f t="shared" si="104"/>
        <v>0</v>
      </c>
      <c r="U404" s="63">
        <f t="shared" si="104"/>
        <v>1373177345.9514</v>
      </c>
      <c r="V404" s="63">
        <f t="shared" si="104"/>
        <v>71258158.778699994</v>
      </c>
      <c r="W404" s="63">
        <f t="shared" si="104"/>
        <v>82177632.591599986</v>
      </c>
      <c r="X404" s="63">
        <f t="shared" ref="X404:AA404" si="105">SUM(X390:X403)</f>
        <v>0</v>
      </c>
      <c r="Y404" s="63">
        <f t="shared" si="103"/>
        <v>82177632.591599986</v>
      </c>
      <c r="Z404" s="63">
        <f t="shared" si="105"/>
        <v>1942359821.2269003</v>
      </c>
      <c r="AA404" s="63">
        <f t="shared" si="105"/>
        <v>4835050032.3201008</v>
      </c>
    </row>
    <row r="405" spans="1:27" ht="24.9" customHeight="1">
      <c r="A405" s="175"/>
      <c r="B405" s="170"/>
      <c r="C405" s="58">
        <v>18</v>
      </c>
      <c r="D405" s="62" t="s">
        <v>927</v>
      </c>
      <c r="E405" s="62">
        <v>114065120.832</v>
      </c>
      <c r="F405" s="62">
        <f t="shared" si="97"/>
        <v>-11651464.66</v>
      </c>
      <c r="G405" s="62">
        <v>114657981.52770001</v>
      </c>
      <c r="H405" s="62">
        <v>6710545.1578000002</v>
      </c>
      <c r="I405" s="62">
        <v>6861693.0707999999</v>
      </c>
      <c r="J405" s="62">
        <v>0</v>
      </c>
      <c r="K405" s="62">
        <f t="shared" si="98"/>
        <v>6861693.0707999999</v>
      </c>
      <c r="L405" s="76">
        <v>180393834.05720001</v>
      </c>
      <c r="M405" s="67">
        <f t="shared" si="101"/>
        <v>411037709.98549998</v>
      </c>
      <c r="N405" s="66"/>
      <c r="O405" s="169">
        <v>37</v>
      </c>
      <c r="P405" s="68">
        <v>1</v>
      </c>
      <c r="Q405" s="169" t="s">
        <v>928</v>
      </c>
      <c r="R405" s="62" t="s">
        <v>929</v>
      </c>
      <c r="S405" s="62">
        <v>70171437.571400002</v>
      </c>
      <c r="T405" s="62">
        <v>0</v>
      </c>
      <c r="U405" s="62">
        <v>70536158.066</v>
      </c>
      <c r="V405" s="62">
        <v>12222959.0668</v>
      </c>
      <c r="W405" s="62">
        <v>4221227.8690999998</v>
      </c>
      <c r="X405" s="62">
        <v>0</v>
      </c>
      <c r="Y405" s="62">
        <f t="shared" si="103"/>
        <v>4221227.8690999998</v>
      </c>
      <c r="Z405" s="62">
        <v>522471392.50379997</v>
      </c>
      <c r="AA405" s="67">
        <f t="shared" si="102"/>
        <v>679623175.07710004</v>
      </c>
    </row>
    <row r="406" spans="1:27" ht="24.9" customHeight="1">
      <c r="A406" s="175"/>
      <c r="B406" s="170"/>
      <c r="C406" s="58">
        <v>19</v>
      </c>
      <c r="D406" s="62" t="s">
        <v>930</v>
      </c>
      <c r="E406" s="62">
        <v>78422588.330200002</v>
      </c>
      <c r="F406" s="62">
        <f t="shared" si="97"/>
        <v>-11651464.66</v>
      </c>
      <c r="G406" s="62">
        <v>78830194.703899994</v>
      </c>
      <c r="H406" s="62">
        <v>5114090.9112999998</v>
      </c>
      <c r="I406" s="62">
        <v>4717583.4910000004</v>
      </c>
      <c r="J406" s="62">
        <v>0</v>
      </c>
      <c r="K406" s="62">
        <f t="shared" si="98"/>
        <v>4717583.4910000004</v>
      </c>
      <c r="L406" s="76">
        <v>135557172.428</v>
      </c>
      <c r="M406" s="67">
        <f t="shared" si="101"/>
        <v>290990165.2044</v>
      </c>
      <c r="N406" s="66"/>
      <c r="O406" s="170"/>
      <c r="P406" s="68">
        <v>2</v>
      </c>
      <c r="Q406" s="170"/>
      <c r="R406" s="62" t="s">
        <v>931</v>
      </c>
      <c r="S406" s="62">
        <v>179131071.1279</v>
      </c>
      <c r="T406" s="62">
        <v>0</v>
      </c>
      <c r="U406" s="62">
        <v>180062116.2243</v>
      </c>
      <c r="V406" s="62">
        <v>18679018.533500001</v>
      </c>
      <c r="W406" s="62">
        <v>10775795.6205</v>
      </c>
      <c r="X406" s="62">
        <v>0</v>
      </c>
      <c r="Y406" s="62">
        <f t="shared" si="103"/>
        <v>10775795.6205</v>
      </c>
      <c r="Z406" s="62">
        <v>703790809.83140004</v>
      </c>
      <c r="AA406" s="67">
        <f t="shared" si="102"/>
        <v>1092438811.3376002</v>
      </c>
    </row>
    <row r="407" spans="1:27" ht="24.9" customHeight="1">
      <c r="A407" s="175"/>
      <c r="B407" s="170"/>
      <c r="C407" s="58">
        <v>20</v>
      </c>
      <c r="D407" s="62" t="s">
        <v>932</v>
      </c>
      <c r="E407" s="62">
        <v>75565386.929900005</v>
      </c>
      <c r="F407" s="62">
        <f t="shared" si="97"/>
        <v>-11651464.66</v>
      </c>
      <c r="G407" s="62">
        <v>75958142.818200007</v>
      </c>
      <c r="H407" s="62">
        <v>4843708.9106000001</v>
      </c>
      <c r="I407" s="62">
        <v>4545705.8924000002</v>
      </c>
      <c r="J407" s="62">
        <v>0</v>
      </c>
      <c r="K407" s="62">
        <f t="shared" si="98"/>
        <v>4545705.8924000002</v>
      </c>
      <c r="L407" s="76">
        <v>127963452.5952</v>
      </c>
      <c r="M407" s="67">
        <f t="shared" si="101"/>
        <v>277224932.48629999</v>
      </c>
      <c r="N407" s="66"/>
      <c r="O407" s="170"/>
      <c r="P407" s="68">
        <v>3</v>
      </c>
      <c r="Q407" s="170"/>
      <c r="R407" s="62" t="s">
        <v>933</v>
      </c>
      <c r="S407" s="62">
        <v>100899633.76459999</v>
      </c>
      <c r="T407" s="62">
        <v>0</v>
      </c>
      <c r="U407" s="62">
        <v>101424066.00660001</v>
      </c>
      <c r="V407" s="62">
        <v>13736036.788699999</v>
      </c>
      <c r="W407" s="62">
        <v>6069710.9930999996</v>
      </c>
      <c r="X407" s="62">
        <v>0</v>
      </c>
      <c r="Y407" s="62">
        <f t="shared" si="103"/>
        <v>6069710.9930999996</v>
      </c>
      <c r="Z407" s="62">
        <v>564966411.68970001</v>
      </c>
      <c r="AA407" s="67">
        <f t="shared" si="102"/>
        <v>787095859.24269998</v>
      </c>
    </row>
    <row r="408" spans="1:27" ht="24.9" customHeight="1">
      <c r="A408" s="175"/>
      <c r="B408" s="170"/>
      <c r="C408" s="58">
        <v>21</v>
      </c>
      <c r="D408" s="62" t="s">
        <v>934</v>
      </c>
      <c r="E408" s="62">
        <v>110099549.56829999</v>
      </c>
      <c r="F408" s="62">
        <f t="shared" si="97"/>
        <v>-11651464.66</v>
      </c>
      <c r="G408" s="62">
        <v>110671798.9558</v>
      </c>
      <c r="H408" s="62">
        <v>6741618.6023000004</v>
      </c>
      <c r="I408" s="62">
        <v>6623140.4556999998</v>
      </c>
      <c r="J408" s="62">
        <v>0</v>
      </c>
      <c r="K408" s="62">
        <f t="shared" si="98"/>
        <v>6623140.4556999998</v>
      </c>
      <c r="L408" s="76">
        <v>181266536.4989</v>
      </c>
      <c r="M408" s="67">
        <f t="shared" si="101"/>
        <v>403751179.421</v>
      </c>
      <c r="N408" s="66"/>
      <c r="O408" s="170"/>
      <c r="P408" s="68">
        <v>4</v>
      </c>
      <c r="Q408" s="170"/>
      <c r="R408" s="62" t="s">
        <v>935</v>
      </c>
      <c r="S408" s="62">
        <v>86472323.821199998</v>
      </c>
      <c r="T408" s="62">
        <v>0</v>
      </c>
      <c r="U408" s="62">
        <v>86921769.205300003</v>
      </c>
      <c r="V408" s="62">
        <v>13113438.280200001</v>
      </c>
      <c r="W408" s="62">
        <v>5201822.7907999996</v>
      </c>
      <c r="X408" s="62">
        <v>0</v>
      </c>
      <c r="Y408" s="62">
        <f t="shared" si="103"/>
        <v>5201822.7907999996</v>
      </c>
      <c r="Z408" s="62">
        <v>547480637.37650001</v>
      </c>
      <c r="AA408" s="67">
        <f t="shared" si="102"/>
        <v>739189991.47399998</v>
      </c>
    </row>
    <row r="409" spans="1:27" ht="24.9" customHeight="1">
      <c r="A409" s="175"/>
      <c r="B409" s="170"/>
      <c r="C409" s="58">
        <v>22</v>
      </c>
      <c r="D409" s="62" t="s">
        <v>936</v>
      </c>
      <c r="E409" s="62">
        <v>73275527.828899994</v>
      </c>
      <c r="F409" s="62">
        <f t="shared" si="97"/>
        <v>-11651464.66</v>
      </c>
      <c r="G409" s="62">
        <v>73656382.029400006</v>
      </c>
      <c r="H409" s="62">
        <v>4732351.9415999996</v>
      </c>
      <c r="I409" s="62">
        <v>4407957.2958000004</v>
      </c>
      <c r="J409" s="62">
        <v>0</v>
      </c>
      <c r="K409" s="62">
        <f t="shared" si="98"/>
        <v>4407957.2958000004</v>
      </c>
      <c r="L409" s="76">
        <v>124835975.09119999</v>
      </c>
      <c r="M409" s="67">
        <f t="shared" si="101"/>
        <v>269256729.52689999</v>
      </c>
      <c r="N409" s="66"/>
      <c r="O409" s="170"/>
      <c r="P409" s="68">
        <v>5</v>
      </c>
      <c r="Q409" s="170"/>
      <c r="R409" s="62" t="s">
        <v>937</v>
      </c>
      <c r="S409" s="62">
        <v>82163411.168599993</v>
      </c>
      <c r="T409" s="62">
        <v>0</v>
      </c>
      <c r="U409" s="62">
        <v>82590460.706100002</v>
      </c>
      <c r="V409" s="62">
        <v>12571912.235400001</v>
      </c>
      <c r="W409" s="62">
        <v>4942616.1562999999</v>
      </c>
      <c r="X409" s="62">
        <v>0</v>
      </c>
      <c r="Y409" s="62">
        <f t="shared" si="103"/>
        <v>4942616.1562999999</v>
      </c>
      <c r="Z409" s="62">
        <v>532271795.60250002</v>
      </c>
      <c r="AA409" s="67">
        <f t="shared" si="102"/>
        <v>714540195.86890006</v>
      </c>
    </row>
    <row r="410" spans="1:27" ht="24.9" customHeight="1">
      <c r="A410" s="175"/>
      <c r="B410" s="170"/>
      <c r="C410" s="58">
        <v>23</v>
      </c>
      <c r="D410" s="62" t="s">
        <v>938</v>
      </c>
      <c r="E410" s="62">
        <v>73950017.811000004</v>
      </c>
      <c r="F410" s="62">
        <f t="shared" si="97"/>
        <v>-11651464.66</v>
      </c>
      <c r="G410" s="62">
        <v>74334377.715900004</v>
      </c>
      <c r="H410" s="62">
        <v>4690475.4096999997</v>
      </c>
      <c r="I410" s="62">
        <v>4448531.8657999998</v>
      </c>
      <c r="J410" s="62">
        <v>0</v>
      </c>
      <c r="K410" s="62">
        <f t="shared" si="98"/>
        <v>4448531.8657999998</v>
      </c>
      <c r="L410" s="76">
        <v>123659866.2898</v>
      </c>
      <c r="M410" s="67">
        <f t="shared" si="101"/>
        <v>269431804.43220001</v>
      </c>
      <c r="N410" s="66"/>
      <c r="O410" s="171"/>
      <c r="P410" s="68">
        <v>6</v>
      </c>
      <c r="Q410" s="171"/>
      <c r="R410" s="62" t="s">
        <v>939</v>
      </c>
      <c r="S410" s="62">
        <v>84516402.944900006</v>
      </c>
      <c r="T410" s="62">
        <v>0</v>
      </c>
      <c r="U410" s="62">
        <v>84955682.306299999</v>
      </c>
      <c r="V410" s="62">
        <v>12468543.2753</v>
      </c>
      <c r="W410" s="62">
        <v>5084162.5575000001</v>
      </c>
      <c r="X410" s="62">
        <v>0</v>
      </c>
      <c r="Y410" s="62">
        <f t="shared" si="103"/>
        <v>5084162.5575000001</v>
      </c>
      <c r="Z410" s="62">
        <v>529368662.55190003</v>
      </c>
      <c r="AA410" s="67">
        <f t="shared" si="102"/>
        <v>716393453.63590002</v>
      </c>
    </row>
    <row r="411" spans="1:27" ht="24.9" customHeight="1">
      <c r="A411" s="175"/>
      <c r="B411" s="170"/>
      <c r="C411" s="58">
        <v>24</v>
      </c>
      <c r="D411" s="62" t="s">
        <v>940</v>
      </c>
      <c r="E411" s="62">
        <v>95404420.747400001</v>
      </c>
      <c r="F411" s="62">
        <f t="shared" si="97"/>
        <v>-11651464.66</v>
      </c>
      <c r="G411" s="62">
        <v>95900291.271500006</v>
      </c>
      <c r="H411" s="62">
        <v>5838426.7101999996</v>
      </c>
      <c r="I411" s="62">
        <v>5739141.3605000004</v>
      </c>
      <c r="J411" s="62">
        <v>0</v>
      </c>
      <c r="K411" s="62">
        <f t="shared" si="98"/>
        <v>5739141.3605000004</v>
      </c>
      <c r="L411" s="76">
        <v>155900254.10100001</v>
      </c>
      <c r="M411" s="67">
        <f t="shared" si="101"/>
        <v>347131069.53060007</v>
      </c>
      <c r="N411" s="66"/>
      <c r="O411" s="58"/>
      <c r="P411" s="182" t="s">
        <v>941</v>
      </c>
      <c r="Q411" s="183"/>
      <c r="R411" s="86"/>
      <c r="S411" s="86">
        <f>SUM(S405:S410)</f>
        <v>603354280.39859998</v>
      </c>
      <c r="T411" s="86">
        <f t="shared" ref="T411:W411" si="106">SUM(T405:T410)</f>
        <v>0</v>
      </c>
      <c r="U411" s="86">
        <f t="shared" si="106"/>
        <v>606490252.51460004</v>
      </c>
      <c r="V411" s="86">
        <f t="shared" si="106"/>
        <v>82791908.179900005</v>
      </c>
      <c r="W411" s="86">
        <f t="shared" si="106"/>
        <v>36295335.987299994</v>
      </c>
      <c r="X411" s="86">
        <f t="shared" ref="X411" si="107">SUM(X405:X410)</f>
        <v>0</v>
      </c>
      <c r="Y411" s="63">
        <f t="shared" si="103"/>
        <v>36295335.987299994</v>
      </c>
      <c r="Z411" s="86">
        <f>SUM(Z405:Z410)</f>
        <v>3400349709.5558</v>
      </c>
      <c r="AA411" s="86">
        <f>SUM(AA405:AA410)</f>
        <v>4729281486.6362</v>
      </c>
    </row>
    <row r="412" spans="1:27" ht="24.9" customHeight="1">
      <c r="A412" s="175"/>
      <c r="B412" s="170"/>
      <c r="C412" s="58">
        <v>25</v>
      </c>
      <c r="D412" s="62" t="s">
        <v>942</v>
      </c>
      <c r="E412" s="62">
        <v>97482163.352699995</v>
      </c>
      <c r="F412" s="62">
        <f t="shared" si="97"/>
        <v>-11651464.66</v>
      </c>
      <c r="G412" s="62">
        <v>97988833.075599998</v>
      </c>
      <c r="H412" s="62">
        <v>6118123.5721000005</v>
      </c>
      <c r="I412" s="62">
        <v>5864129.8929000003</v>
      </c>
      <c r="J412" s="62">
        <v>0</v>
      </c>
      <c r="K412" s="62">
        <f t="shared" si="98"/>
        <v>5864129.8929000003</v>
      </c>
      <c r="L412" s="76">
        <v>163755583.23469999</v>
      </c>
      <c r="M412" s="67">
        <f t="shared" si="101"/>
        <v>359557368.46799999</v>
      </c>
      <c r="N412" s="66"/>
      <c r="O412" s="184" t="s">
        <v>943</v>
      </c>
      <c r="P412" s="182"/>
      <c r="Q412" s="183"/>
      <c r="R412" s="87"/>
      <c r="S412" s="87">
        <v>66404084133.57</v>
      </c>
      <c r="T412" s="87">
        <f>-524178886.3</f>
        <v>-524178886.30000001</v>
      </c>
      <c r="U412" s="87">
        <v>66749223569.900002</v>
      </c>
      <c r="V412" s="87">
        <v>4182977588.1500001</v>
      </c>
      <c r="W412" s="87">
        <v>3994599231.0999999</v>
      </c>
      <c r="X412" s="87">
        <v>780545647.70000005</v>
      </c>
      <c r="Y412" s="91">
        <f t="shared" si="103"/>
        <v>3214053583.3999996</v>
      </c>
      <c r="Z412" s="87">
        <v>117479565188.78</v>
      </c>
      <c r="AA412" s="92">
        <f t="shared" si="102"/>
        <v>257505725177.5</v>
      </c>
    </row>
    <row r="413" spans="1:27">
      <c r="C413" s="77"/>
      <c r="D413" s="78"/>
      <c r="E413" s="79">
        <f>SUM(E388:E412)</f>
        <v>2179038667.9616003</v>
      </c>
      <c r="F413" s="79">
        <f t="shared" ref="F413:L413" si="108">SUM(F388:F412)</f>
        <v>-291286616.5</v>
      </c>
      <c r="G413" s="79">
        <f t="shared" si="108"/>
        <v>2190364359.5571008</v>
      </c>
      <c r="H413" s="79">
        <f t="shared" si="108"/>
        <v>135847140.14540002</v>
      </c>
      <c r="I413" s="79">
        <f t="shared" ref="I413:K413" si="109">SUM(I388:I412)</f>
        <v>131082090.8259</v>
      </c>
      <c r="J413" s="79">
        <f t="shared" si="109"/>
        <v>0</v>
      </c>
      <c r="K413" s="79">
        <f t="shared" si="109"/>
        <v>131082090.8259</v>
      </c>
      <c r="L413" s="79">
        <f t="shared" si="108"/>
        <v>3613466383.1078</v>
      </c>
      <c r="M413" s="70">
        <f t="shared" si="101"/>
        <v>7958512025.0978012</v>
      </c>
      <c r="N413" s="85">
        <v>0</v>
      </c>
      <c r="P413" s="184" t="s">
        <v>943</v>
      </c>
      <c r="Q413" s="182"/>
      <c r="R413" s="183"/>
      <c r="S413" s="83">
        <v>93106292556.638306</v>
      </c>
      <c r="T413" s="83">
        <v>1382925257.6933999</v>
      </c>
      <c r="U413" s="83"/>
      <c r="V413" s="83"/>
      <c r="W413" s="83">
        <v>2862705947.8726001</v>
      </c>
      <c r="X413" s="83"/>
      <c r="Y413" s="83"/>
      <c r="Z413" s="83">
        <v>65593152154.092499</v>
      </c>
      <c r="AA413" s="93">
        <f>S413+T413+V413+Y413+Z413</f>
        <v>160082369968.42419</v>
      </c>
    </row>
    <row r="414" spans="1:27" ht="16.8">
      <c r="D414" s="80" t="s">
        <v>944</v>
      </c>
      <c r="E414" s="81">
        <v>46175652635.096298</v>
      </c>
      <c r="F414" s="81">
        <v>610969172.37339902</v>
      </c>
      <c r="G414" s="81"/>
      <c r="H414" s="81"/>
      <c r="I414" s="81">
        <v>1417477503.0116</v>
      </c>
      <c r="J414" s="81"/>
      <c r="K414" s="81"/>
      <c r="L414" s="81">
        <v>27632400237.880199</v>
      </c>
      <c r="M414" s="81">
        <v>27632400237.880199</v>
      </c>
      <c r="R414" s="85"/>
      <c r="S414" s="28" t="s">
        <v>945</v>
      </c>
      <c r="T414" s="88">
        <v>91723367298.944901</v>
      </c>
      <c r="U414" s="89"/>
      <c r="V414" s="89"/>
      <c r="W414" s="28"/>
      <c r="X414" s="28"/>
      <c r="Y414" s="28"/>
      <c r="Z414" s="90"/>
    </row>
    <row r="415" spans="1:27">
      <c r="C415" s="82" t="s">
        <v>946</v>
      </c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S415" s="90"/>
      <c r="W415" s="90"/>
      <c r="X415" s="90"/>
      <c r="Y415" s="90"/>
      <c r="Z415" s="90"/>
    </row>
    <row r="416" spans="1:27">
      <c r="C416" s="17" t="s">
        <v>947</v>
      </c>
    </row>
    <row r="419" spans="12:12">
      <c r="L419" s="85"/>
    </row>
  </sheetData>
  <mergeCells count="118"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O7:O25"/>
    <mergeCell ref="O27:O60"/>
    <mergeCell ref="O62:O82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O84:O104"/>
    <mergeCell ref="O106:O121"/>
    <mergeCell ref="O123:O142"/>
    <mergeCell ref="O144:O156"/>
    <mergeCell ref="O158:O182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O184:O203"/>
    <mergeCell ref="O205:O222"/>
    <mergeCell ref="O224:O253"/>
    <mergeCell ref="O255:O287"/>
    <mergeCell ref="P330:Q330"/>
    <mergeCell ref="B335:C335"/>
    <mergeCell ref="P354:Q354"/>
    <mergeCell ref="B363:C363"/>
    <mergeCell ref="P371:Q371"/>
    <mergeCell ref="O289:O305"/>
    <mergeCell ref="O307:O329"/>
    <mergeCell ref="O331:O353"/>
    <mergeCell ref="O355:O370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P288:Q288"/>
    <mergeCell ref="B295:C295"/>
    <mergeCell ref="P306:Q306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B307:C307"/>
    <mergeCell ref="B100:C100"/>
    <mergeCell ref="O372:O388"/>
    <mergeCell ref="O390:O403"/>
    <mergeCell ref="O405:O410"/>
    <mergeCell ref="Q7:Q25"/>
    <mergeCell ref="Q27:Q60"/>
    <mergeCell ref="Q62:Q82"/>
    <mergeCell ref="Q84:Q104"/>
    <mergeCell ref="Q106:Q121"/>
    <mergeCell ref="Q123:Q142"/>
    <mergeCell ref="Q144:Q156"/>
    <mergeCell ref="Q158:Q182"/>
    <mergeCell ref="Q184:Q203"/>
    <mergeCell ref="Q205:Q222"/>
    <mergeCell ref="Q224:Q253"/>
    <mergeCell ref="Q255:Q287"/>
    <mergeCell ref="Q289:Q305"/>
    <mergeCell ref="Q307:Q329"/>
    <mergeCell ref="Q331:Q353"/>
    <mergeCell ref="Q355:Q370"/>
    <mergeCell ref="Q373:Q388"/>
    <mergeCell ref="Q390:Q403"/>
    <mergeCell ref="Q405:Q410"/>
    <mergeCell ref="P389:Q389"/>
    <mergeCell ref="P404:Q404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42"/>
  <sheetViews>
    <sheetView workbookViewId="0">
      <selection activeCell="A2" sqref="A2:E2"/>
    </sheetView>
  </sheetViews>
  <sheetFormatPr defaultColWidth="8.88671875" defaultRowHeight="18"/>
  <cols>
    <col min="1" max="1" width="8.88671875" style="30"/>
    <col min="2" max="2" width="20.109375" style="30" customWidth="1"/>
    <col min="3" max="3" width="26.33203125" style="30" customWidth="1"/>
    <col min="4" max="4" width="28.6640625" style="30" customWidth="1"/>
    <col min="5" max="5" width="24.88671875" style="30" customWidth="1"/>
    <col min="6" max="7" width="8.88671875" style="30"/>
    <col min="8" max="8" width="21.6640625" style="30" customWidth="1"/>
    <col min="9" max="9" width="22.6640625" style="30" customWidth="1"/>
    <col min="10" max="16384" width="8.88671875" style="30"/>
  </cols>
  <sheetData>
    <row r="1" spans="1:9" ht="20.399999999999999">
      <c r="A1" s="188" t="s">
        <v>123</v>
      </c>
      <c r="B1" s="154"/>
      <c r="C1" s="154"/>
      <c r="D1" s="154"/>
      <c r="E1" s="154"/>
    </row>
    <row r="2" spans="1:9" ht="20.399999999999999">
      <c r="A2" s="188" t="s">
        <v>62</v>
      </c>
      <c r="B2" s="154"/>
      <c r="C2" s="154"/>
      <c r="D2" s="154"/>
      <c r="E2" s="154"/>
    </row>
    <row r="3" spans="1:9" ht="45.75" customHeight="1">
      <c r="A3" s="189" t="s">
        <v>948</v>
      </c>
      <c r="B3" s="190"/>
      <c r="C3" s="190"/>
      <c r="D3" s="190"/>
      <c r="E3" s="190"/>
    </row>
    <row r="4" spans="1:9" ht="62.25" customHeight="1">
      <c r="A4" s="49" t="s">
        <v>949</v>
      </c>
      <c r="B4" s="49" t="s">
        <v>125</v>
      </c>
      <c r="C4" s="3" t="s">
        <v>950</v>
      </c>
      <c r="D4" s="4" t="s">
        <v>951</v>
      </c>
      <c r="E4" s="15" t="s">
        <v>952</v>
      </c>
    </row>
    <row r="5" spans="1:9">
      <c r="A5" s="50"/>
      <c r="B5" s="50"/>
      <c r="C5" s="143" t="s">
        <v>28</v>
      </c>
      <c r="D5" s="143" t="s">
        <v>28</v>
      </c>
      <c r="E5" s="143" t="s">
        <v>28</v>
      </c>
    </row>
    <row r="6" spans="1:9">
      <c r="A6" s="51">
        <v>1</v>
      </c>
      <c r="B6" s="52" t="s">
        <v>86</v>
      </c>
      <c r="C6" s="53">
        <v>59030579.2289</v>
      </c>
      <c r="D6" s="53">
        <v>59337394.406099997</v>
      </c>
      <c r="E6" s="54">
        <f>C6+D6</f>
        <v>118367973.63499999</v>
      </c>
      <c r="H6" s="47"/>
      <c r="I6" s="47"/>
    </row>
    <row r="7" spans="1:9">
      <c r="A7" s="51">
        <v>2</v>
      </c>
      <c r="B7" s="52" t="s">
        <v>87</v>
      </c>
      <c r="C7" s="53">
        <v>62798385.024300002</v>
      </c>
      <c r="D7" s="53">
        <v>63124783.6109</v>
      </c>
      <c r="E7" s="54">
        <f t="shared" ref="E7:E41" si="0">C7+D7</f>
        <v>125923168.63519999</v>
      </c>
      <c r="H7" s="47"/>
      <c r="I7" s="47"/>
    </row>
    <row r="8" spans="1:9">
      <c r="A8" s="51">
        <v>3</v>
      </c>
      <c r="B8" s="52" t="s">
        <v>88</v>
      </c>
      <c r="C8" s="53">
        <v>63381965.4811</v>
      </c>
      <c r="D8" s="53">
        <v>63711397.263999999</v>
      </c>
      <c r="E8" s="54">
        <f t="shared" si="0"/>
        <v>127093362.74509999</v>
      </c>
      <c r="H8" s="47"/>
      <c r="I8" s="47"/>
    </row>
    <row r="9" spans="1:9">
      <c r="A9" s="51">
        <v>4</v>
      </c>
      <c r="B9" s="52" t="s">
        <v>89</v>
      </c>
      <c r="C9" s="53">
        <v>62680739.643200003</v>
      </c>
      <c r="D9" s="53">
        <v>63006526.760399997</v>
      </c>
      <c r="E9" s="54">
        <f t="shared" si="0"/>
        <v>125687266.40360001</v>
      </c>
      <c r="H9" s="47"/>
      <c r="I9" s="47"/>
    </row>
    <row r="10" spans="1:9">
      <c r="A10" s="51">
        <v>5</v>
      </c>
      <c r="B10" s="52" t="s">
        <v>90</v>
      </c>
      <c r="C10" s="53">
        <v>75407029.841900006</v>
      </c>
      <c r="D10" s="53">
        <v>75798962.659099996</v>
      </c>
      <c r="E10" s="54">
        <f t="shared" si="0"/>
        <v>151205992.50099999</v>
      </c>
      <c r="H10" s="47"/>
      <c r="I10" s="47"/>
    </row>
    <row r="11" spans="1:9">
      <c r="A11" s="51">
        <v>6</v>
      </c>
      <c r="B11" s="52" t="s">
        <v>91</v>
      </c>
      <c r="C11" s="53">
        <v>55779768.9736</v>
      </c>
      <c r="D11" s="53">
        <v>56069687.858400002</v>
      </c>
      <c r="E11" s="54">
        <f t="shared" si="0"/>
        <v>111849456.832</v>
      </c>
      <c r="H11" s="47"/>
      <c r="I11" s="47"/>
    </row>
    <row r="12" spans="1:9" ht="30" customHeight="1">
      <c r="A12" s="51">
        <v>7</v>
      </c>
      <c r="B12" s="52" t="s">
        <v>92</v>
      </c>
      <c r="C12" s="53">
        <v>70698965.091299996</v>
      </c>
      <c r="D12" s="53">
        <v>71066427.443599999</v>
      </c>
      <c r="E12" s="54">
        <f t="shared" si="0"/>
        <v>141765392.53490001</v>
      </c>
      <c r="H12" s="47"/>
      <c r="I12" s="47"/>
    </row>
    <row r="13" spans="1:9">
      <c r="A13" s="51">
        <v>8</v>
      </c>
      <c r="B13" s="52" t="s">
        <v>93</v>
      </c>
      <c r="C13" s="53">
        <v>78324321.168500006</v>
      </c>
      <c r="D13" s="53">
        <v>78731416.792500004</v>
      </c>
      <c r="E13" s="54">
        <f t="shared" si="0"/>
        <v>157055737.96100003</v>
      </c>
      <c r="H13" s="47"/>
      <c r="I13" s="47"/>
    </row>
    <row r="14" spans="1:9">
      <c r="A14" s="51">
        <v>9</v>
      </c>
      <c r="B14" s="52" t="s">
        <v>94</v>
      </c>
      <c r="C14" s="53">
        <v>63392774.728200004</v>
      </c>
      <c r="D14" s="53">
        <v>63722262.693000004</v>
      </c>
      <c r="E14" s="54">
        <f t="shared" si="0"/>
        <v>127115037.42120001</v>
      </c>
      <c r="H14" s="47"/>
      <c r="I14" s="47"/>
    </row>
    <row r="15" spans="1:9">
      <c r="A15" s="51">
        <v>10</v>
      </c>
      <c r="B15" s="52" t="s">
        <v>95</v>
      </c>
      <c r="C15" s="53">
        <v>64009013.953100003</v>
      </c>
      <c r="D15" s="53">
        <v>64341704.860299997</v>
      </c>
      <c r="E15" s="54">
        <f t="shared" si="0"/>
        <v>128350718.8134</v>
      </c>
      <c r="H15" s="47"/>
      <c r="I15" s="47"/>
    </row>
    <row r="16" spans="1:9">
      <c r="A16" s="51">
        <v>11</v>
      </c>
      <c r="B16" s="52" t="s">
        <v>96</v>
      </c>
      <c r="C16" s="53">
        <v>56399096.2064</v>
      </c>
      <c r="D16" s="53">
        <v>56692234.083800003</v>
      </c>
      <c r="E16" s="54">
        <f t="shared" si="0"/>
        <v>113091330.2902</v>
      </c>
      <c r="H16" s="47"/>
      <c r="I16" s="47"/>
    </row>
    <row r="17" spans="1:9">
      <c r="A17" s="51">
        <v>12</v>
      </c>
      <c r="B17" s="52" t="s">
        <v>97</v>
      </c>
      <c r="C17" s="53">
        <v>58946094.585600004</v>
      </c>
      <c r="D17" s="53">
        <v>59252470.648699999</v>
      </c>
      <c r="E17" s="54">
        <f t="shared" si="0"/>
        <v>118198565.2343</v>
      </c>
      <c r="H17" s="47"/>
      <c r="I17" s="47"/>
    </row>
    <row r="18" spans="1:9">
      <c r="A18" s="51">
        <v>13</v>
      </c>
      <c r="B18" s="52" t="s">
        <v>98</v>
      </c>
      <c r="C18" s="53">
        <v>56367270.5251</v>
      </c>
      <c r="D18" s="53">
        <v>56660242.986599997</v>
      </c>
      <c r="E18" s="54">
        <f t="shared" si="0"/>
        <v>113027513.5117</v>
      </c>
      <c r="H18" s="47"/>
      <c r="I18" s="47"/>
    </row>
    <row r="19" spans="1:9">
      <c r="A19" s="51">
        <v>14</v>
      </c>
      <c r="B19" s="52" t="s">
        <v>99</v>
      </c>
      <c r="C19" s="53">
        <v>63398245.952600002</v>
      </c>
      <c r="D19" s="53">
        <v>63727762.354500003</v>
      </c>
      <c r="E19" s="54">
        <f t="shared" si="0"/>
        <v>127126008.3071</v>
      </c>
      <c r="H19" s="47"/>
      <c r="I19" s="47"/>
    </row>
    <row r="20" spans="1:9">
      <c r="A20" s="51">
        <v>15</v>
      </c>
      <c r="B20" s="52" t="s">
        <v>100</v>
      </c>
      <c r="C20" s="53">
        <v>59379420.102700002</v>
      </c>
      <c r="D20" s="53">
        <v>59688048.402500004</v>
      </c>
      <c r="E20" s="54">
        <f t="shared" si="0"/>
        <v>119067468.5052</v>
      </c>
      <c r="H20" s="47"/>
      <c r="I20" s="47"/>
    </row>
    <row r="21" spans="1:9">
      <c r="A21" s="51">
        <v>16</v>
      </c>
      <c r="B21" s="52" t="s">
        <v>101</v>
      </c>
      <c r="C21" s="53">
        <v>65544452.253700003</v>
      </c>
      <c r="D21" s="53">
        <v>65885123.698899999</v>
      </c>
      <c r="E21" s="54">
        <f t="shared" si="0"/>
        <v>131429575.9526</v>
      </c>
      <c r="H21" s="47"/>
      <c r="I21" s="47"/>
    </row>
    <row r="22" spans="1:9">
      <c r="A22" s="51">
        <v>17</v>
      </c>
      <c r="B22" s="52" t="s">
        <v>102</v>
      </c>
      <c r="C22" s="53">
        <v>70499138.578199998</v>
      </c>
      <c r="D22" s="53">
        <v>70865562.319499999</v>
      </c>
      <c r="E22" s="54">
        <f t="shared" si="0"/>
        <v>141364700.89770001</v>
      </c>
      <c r="H22" s="47"/>
      <c r="I22" s="47"/>
    </row>
    <row r="23" spans="1:9">
      <c r="A23" s="51">
        <v>18</v>
      </c>
      <c r="B23" s="52" t="s">
        <v>103</v>
      </c>
      <c r="C23" s="53">
        <v>82597940.6303</v>
      </c>
      <c r="D23" s="53">
        <v>83027248.662100002</v>
      </c>
      <c r="E23" s="54">
        <f t="shared" si="0"/>
        <v>165625189.2924</v>
      </c>
      <c r="H23" s="47"/>
      <c r="I23" s="47"/>
    </row>
    <row r="24" spans="1:9">
      <c r="A24" s="51">
        <v>19</v>
      </c>
      <c r="B24" s="52" t="s">
        <v>104</v>
      </c>
      <c r="C24" s="53">
        <v>99994002.751599997</v>
      </c>
      <c r="D24" s="53">
        <v>100513727.9189</v>
      </c>
      <c r="E24" s="54">
        <f t="shared" si="0"/>
        <v>200507730.67049998</v>
      </c>
      <c r="H24" s="47"/>
      <c r="I24" s="47"/>
    </row>
    <row r="25" spans="1:9">
      <c r="A25" s="51">
        <v>20</v>
      </c>
      <c r="B25" s="52" t="s">
        <v>105</v>
      </c>
      <c r="C25" s="53">
        <v>77492506.307799995</v>
      </c>
      <c r="D25" s="53">
        <v>77895278.521200001</v>
      </c>
      <c r="E25" s="54">
        <f t="shared" si="0"/>
        <v>155387784.829</v>
      </c>
      <c r="H25" s="47"/>
      <c r="I25" s="47"/>
    </row>
    <row r="26" spans="1:9">
      <c r="A26" s="51">
        <v>21</v>
      </c>
      <c r="B26" s="52" t="s">
        <v>106</v>
      </c>
      <c r="C26" s="53">
        <v>66566449.532399997</v>
      </c>
      <c r="D26" s="53">
        <v>66912432.873099998</v>
      </c>
      <c r="E26" s="54">
        <f t="shared" si="0"/>
        <v>133478882.40549999</v>
      </c>
      <c r="H26" s="47"/>
      <c r="I26" s="47"/>
    </row>
    <row r="27" spans="1:9">
      <c r="A27" s="51">
        <v>22</v>
      </c>
      <c r="B27" s="52" t="s">
        <v>107</v>
      </c>
      <c r="C27" s="53">
        <v>69674976.887999997</v>
      </c>
      <c r="D27" s="53">
        <v>70037116.996800005</v>
      </c>
      <c r="E27" s="54">
        <f t="shared" si="0"/>
        <v>139712093.88480002</v>
      </c>
      <c r="H27" s="47"/>
      <c r="I27" s="47"/>
    </row>
    <row r="28" spans="1:9">
      <c r="A28" s="51">
        <v>23</v>
      </c>
      <c r="B28" s="52" t="s">
        <v>108</v>
      </c>
      <c r="C28" s="53">
        <v>56115963.448899999</v>
      </c>
      <c r="D28" s="53">
        <v>56407629.7258</v>
      </c>
      <c r="E28" s="54">
        <f t="shared" si="0"/>
        <v>112523593.17469999</v>
      </c>
      <c r="H28" s="47"/>
      <c r="I28" s="47"/>
    </row>
    <row r="29" spans="1:9">
      <c r="A29" s="51">
        <v>24</v>
      </c>
      <c r="B29" s="52" t="s">
        <v>109</v>
      </c>
      <c r="C29" s="53">
        <v>84451422.226600006</v>
      </c>
      <c r="D29" s="53">
        <v>84890363.846499994</v>
      </c>
      <c r="E29" s="54">
        <f t="shared" si="0"/>
        <v>169341786.0731</v>
      </c>
      <c r="H29" s="47"/>
      <c r="I29" s="47"/>
    </row>
    <row r="30" spans="1:9">
      <c r="A30" s="51">
        <v>25</v>
      </c>
      <c r="B30" s="52" t="s">
        <v>110</v>
      </c>
      <c r="C30" s="53">
        <v>58136258.712499999</v>
      </c>
      <c r="D30" s="53">
        <v>58438425.602200001</v>
      </c>
      <c r="E30" s="54">
        <f t="shared" si="0"/>
        <v>116574684.31470001</v>
      </c>
      <c r="H30" s="47"/>
      <c r="I30" s="47"/>
    </row>
    <row r="31" spans="1:9">
      <c r="A31" s="51">
        <v>26</v>
      </c>
      <c r="B31" s="52" t="s">
        <v>111</v>
      </c>
      <c r="C31" s="53">
        <v>74673435.856399998</v>
      </c>
      <c r="D31" s="53">
        <v>75061555.772300005</v>
      </c>
      <c r="E31" s="54">
        <f t="shared" si="0"/>
        <v>149734991.62870002</v>
      </c>
      <c r="H31" s="47"/>
      <c r="I31" s="47"/>
    </row>
    <row r="32" spans="1:9">
      <c r="A32" s="51">
        <v>27</v>
      </c>
      <c r="B32" s="52" t="s">
        <v>112</v>
      </c>
      <c r="C32" s="53">
        <v>58568036.808499999</v>
      </c>
      <c r="D32" s="53">
        <v>58872447.892200001</v>
      </c>
      <c r="E32" s="54">
        <f t="shared" si="0"/>
        <v>117440484.7007</v>
      </c>
      <c r="H32" s="47"/>
      <c r="I32" s="47"/>
    </row>
    <row r="33" spans="1:9">
      <c r="A33" s="51">
        <v>28</v>
      </c>
      <c r="B33" s="52" t="s">
        <v>113</v>
      </c>
      <c r="C33" s="53">
        <v>58684066.648699999</v>
      </c>
      <c r="D33" s="53">
        <v>58989080.804799996</v>
      </c>
      <c r="E33" s="54">
        <f t="shared" si="0"/>
        <v>117673147.4535</v>
      </c>
      <c r="H33" s="47"/>
      <c r="I33" s="47"/>
    </row>
    <row r="34" spans="1:9">
      <c r="A34" s="51">
        <v>29</v>
      </c>
      <c r="B34" s="52" t="s">
        <v>114</v>
      </c>
      <c r="C34" s="53">
        <v>57494368.279200003</v>
      </c>
      <c r="D34" s="53">
        <v>57793198.902599998</v>
      </c>
      <c r="E34" s="54">
        <f t="shared" si="0"/>
        <v>115287567.18180001</v>
      </c>
      <c r="H34" s="47"/>
      <c r="I34" s="47"/>
    </row>
    <row r="35" spans="1:9">
      <c r="A35" s="51">
        <v>30</v>
      </c>
      <c r="B35" s="52" t="s">
        <v>115</v>
      </c>
      <c r="C35" s="53">
        <v>70706776.484999999</v>
      </c>
      <c r="D35" s="53">
        <v>71074279.437600002</v>
      </c>
      <c r="E35" s="54">
        <f t="shared" si="0"/>
        <v>141781055.9226</v>
      </c>
      <c r="H35" s="47"/>
      <c r="I35" s="47"/>
    </row>
    <row r="36" spans="1:9">
      <c r="A36" s="51">
        <v>31</v>
      </c>
      <c r="B36" s="52" t="s">
        <v>116</v>
      </c>
      <c r="C36" s="53">
        <v>65830338.970700003</v>
      </c>
      <c r="D36" s="53">
        <v>66172496.330200002</v>
      </c>
      <c r="E36" s="54">
        <f t="shared" si="0"/>
        <v>132002835.30090001</v>
      </c>
      <c r="H36" s="47"/>
      <c r="I36" s="47"/>
    </row>
    <row r="37" spans="1:9">
      <c r="A37" s="51">
        <v>32</v>
      </c>
      <c r="B37" s="52" t="s">
        <v>117</v>
      </c>
      <c r="C37" s="53">
        <v>67987163.159799993</v>
      </c>
      <c r="D37" s="53">
        <v>68340530.749599993</v>
      </c>
      <c r="E37" s="54">
        <f t="shared" si="0"/>
        <v>136327693.90939999</v>
      </c>
      <c r="H37" s="47"/>
      <c r="I37" s="47"/>
    </row>
    <row r="38" spans="1:9">
      <c r="A38" s="51">
        <v>33</v>
      </c>
      <c r="B38" s="52" t="s">
        <v>118</v>
      </c>
      <c r="C38" s="53">
        <v>69476708.689799994</v>
      </c>
      <c r="D38" s="53">
        <v>69837818.287100002</v>
      </c>
      <c r="E38" s="54">
        <f t="shared" si="0"/>
        <v>139314526.97689998</v>
      </c>
      <c r="H38" s="47"/>
      <c r="I38" s="47"/>
    </row>
    <row r="39" spans="1:9">
      <c r="A39" s="51">
        <v>34</v>
      </c>
      <c r="B39" s="52" t="s">
        <v>119</v>
      </c>
      <c r="C39" s="53">
        <v>60725546.1954</v>
      </c>
      <c r="D39" s="53">
        <v>61041171.070799999</v>
      </c>
      <c r="E39" s="54">
        <f t="shared" si="0"/>
        <v>121766717.26620001</v>
      </c>
      <c r="H39" s="47"/>
      <c r="I39" s="47"/>
    </row>
    <row r="40" spans="1:9">
      <c r="A40" s="51">
        <v>35</v>
      </c>
      <c r="B40" s="52" t="s">
        <v>120</v>
      </c>
      <c r="C40" s="53">
        <v>62600242.820100002</v>
      </c>
      <c r="D40" s="53">
        <v>62925611.550099999</v>
      </c>
      <c r="E40" s="54">
        <f t="shared" si="0"/>
        <v>125525854.37020001</v>
      </c>
      <c r="H40" s="47"/>
      <c r="I40" s="47"/>
    </row>
    <row r="41" spans="1:9">
      <c r="A41" s="51">
        <v>36</v>
      </c>
      <c r="B41" s="52" t="s">
        <v>121</v>
      </c>
      <c r="C41" s="53">
        <v>62733563.058399998</v>
      </c>
      <c r="D41" s="53">
        <v>63059624.728699997</v>
      </c>
      <c r="E41" s="54">
        <f t="shared" si="0"/>
        <v>125793187.78709999</v>
      </c>
      <c r="H41" s="47"/>
      <c r="I41" s="47"/>
    </row>
    <row r="42" spans="1:9">
      <c r="A42" s="191" t="s">
        <v>27</v>
      </c>
      <c r="B42" s="192"/>
      <c r="C42" s="39">
        <f>SUM(C6:C41)</f>
        <v>2390547028.8085003</v>
      </c>
      <c r="D42" s="39">
        <f t="shared" ref="D42:E42" si="1">SUM(D6:D41)</f>
        <v>2402972048.5153999</v>
      </c>
      <c r="E42" s="39">
        <f t="shared" si="1"/>
        <v>4793519077.3238983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46"/>
  <sheetViews>
    <sheetView topLeftCell="E42" workbookViewId="0">
      <selection activeCell="K46" sqref="K46"/>
    </sheetView>
  </sheetViews>
  <sheetFormatPr defaultColWidth="8.88671875" defaultRowHeight="18"/>
  <cols>
    <col min="1" max="1" width="8.88671875" style="30"/>
    <col min="2" max="2" width="19.6640625" style="30" customWidth="1"/>
    <col min="3" max="3" width="24.88671875" style="30" customWidth="1"/>
    <col min="4" max="4" width="23.33203125" style="30" customWidth="1"/>
    <col min="5" max="5" width="24.88671875" style="30" customWidth="1"/>
    <col min="6" max="6" width="23.88671875" style="30" customWidth="1"/>
    <col min="7" max="8" width="25.44140625" style="30" customWidth="1"/>
    <col min="9" max="9" width="24.6640625" style="30" customWidth="1"/>
    <col min="10" max="10" width="26.33203125" style="30" customWidth="1"/>
    <col min="11" max="11" width="27.33203125" style="30" customWidth="1"/>
    <col min="12" max="12" width="8.88671875" style="30"/>
    <col min="13" max="13" width="23.88671875" style="30" customWidth="1"/>
    <col min="14" max="14" width="8.88671875" style="30" customWidth="1"/>
    <col min="15" max="16384" width="8.88671875" style="30"/>
  </cols>
  <sheetData>
    <row r="1" spans="1:13">
      <c r="A1" s="191" t="s">
        <v>17</v>
      </c>
      <c r="B1" s="193"/>
      <c r="C1" s="193"/>
      <c r="D1" s="193"/>
      <c r="E1" s="193"/>
      <c r="F1" s="193"/>
      <c r="G1" s="193"/>
      <c r="H1" s="193"/>
      <c r="I1" s="193"/>
      <c r="J1" s="193"/>
      <c r="K1" s="192"/>
    </row>
    <row r="2" spans="1:13">
      <c r="A2" s="191" t="s">
        <v>62</v>
      </c>
      <c r="B2" s="193"/>
      <c r="C2" s="193"/>
      <c r="D2" s="193"/>
      <c r="E2" s="193"/>
      <c r="F2" s="193"/>
      <c r="G2" s="193"/>
      <c r="H2" s="193"/>
      <c r="I2" s="193"/>
      <c r="J2" s="193"/>
      <c r="K2" s="192"/>
    </row>
    <row r="3" spans="1:13" ht="33" customHeight="1">
      <c r="A3" s="194" t="s">
        <v>953</v>
      </c>
      <c r="B3" s="195"/>
      <c r="C3" s="195"/>
      <c r="D3" s="195"/>
      <c r="E3" s="195"/>
      <c r="F3" s="195"/>
      <c r="G3" s="195"/>
      <c r="H3" s="195"/>
      <c r="I3" s="195"/>
      <c r="J3" s="195"/>
      <c r="K3" s="196"/>
    </row>
    <row r="4" spans="1:13" ht="55.5" customHeight="1">
      <c r="A4" s="31" t="s">
        <v>21</v>
      </c>
      <c r="B4" s="31" t="s">
        <v>129</v>
      </c>
      <c r="C4" s="32" t="s">
        <v>48</v>
      </c>
      <c r="D4" s="33" t="s">
        <v>127</v>
      </c>
      <c r="E4" s="32" t="s">
        <v>24</v>
      </c>
      <c r="F4" s="32" t="s">
        <v>25</v>
      </c>
      <c r="G4" s="32" t="s">
        <v>952</v>
      </c>
      <c r="H4" s="34" t="s">
        <v>76</v>
      </c>
      <c r="I4" s="42" t="s">
        <v>77</v>
      </c>
      <c r="J4" s="43" t="s">
        <v>954</v>
      </c>
      <c r="K4" s="15" t="s">
        <v>27</v>
      </c>
      <c r="M4" s="40"/>
    </row>
    <row r="5" spans="1:13">
      <c r="A5" s="31"/>
      <c r="B5" s="31"/>
      <c r="C5" s="143" t="s">
        <v>28</v>
      </c>
      <c r="D5" s="143" t="s">
        <v>28</v>
      </c>
      <c r="E5" s="143" t="s">
        <v>28</v>
      </c>
      <c r="F5" s="143" t="s">
        <v>28</v>
      </c>
      <c r="G5" s="143" t="s">
        <v>28</v>
      </c>
      <c r="H5" s="143" t="s">
        <v>28</v>
      </c>
      <c r="I5" s="143" t="s">
        <v>28</v>
      </c>
      <c r="J5" s="143" t="s">
        <v>28</v>
      </c>
      <c r="K5" s="143" t="s">
        <v>28</v>
      </c>
    </row>
    <row r="6" spans="1:13">
      <c r="A6" s="35">
        <v>1</v>
      </c>
      <c r="B6" s="36" t="s">
        <v>86</v>
      </c>
      <c r="C6" s="37">
        <v>1378294400.6312101</v>
      </c>
      <c r="D6" s="37">
        <v>0</v>
      </c>
      <c r="E6" s="37">
        <v>1385458173.1400001</v>
      </c>
      <c r="F6" s="37">
        <v>90287690.530000001</v>
      </c>
      <c r="G6" s="37">
        <v>82912577.212899998</v>
      </c>
      <c r="H6" s="38">
        <f>G6/2</f>
        <v>41456288.606449999</v>
      </c>
      <c r="I6" s="38">
        <f>H6</f>
        <v>41456288.606449999</v>
      </c>
      <c r="J6" s="37">
        <v>2026003135.1500001</v>
      </c>
      <c r="K6" s="44">
        <f>C6+D6+E6+F6+I6+J6</f>
        <v>4921499688.0576611</v>
      </c>
      <c r="M6" s="45"/>
    </row>
    <row r="7" spans="1:13">
      <c r="A7" s="35">
        <v>2</v>
      </c>
      <c r="B7" s="36" t="s">
        <v>87</v>
      </c>
      <c r="C7" s="37">
        <v>1738520568.9126201</v>
      </c>
      <c r="D7" s="37">
        <v>0</v>
      </c>
      <c r="E7" s="37">
        <v>1747556639.77</v>
      </c>
      <c r="F7" s="37">
        <v>92964916.629999995</v>
      </c>
      <c r="G7" s="37">
        <v>104582316.2603</v>
      </c>
      <c r="H7" s="37">
        <v>0</v>
      </c>
      <c r="I7" s="46">
        <f>G7</f>
        <v>104582316.2603</v>
      </c>
      <c r="J7" s="37">
        <v>2492640068.2199998</v>
      </c>
      <c r="K7" s="44">
        <f t="shared" ref="K7:K42" si="0">C7+D7+E7+F7+I7+J7</f>
        <v>6176264509.7929201</v>
      </c>
    </row>
    <row r="8" spans="1:13">
      <c r="A8" s="35">
        <v>3</v>
      </c>
      <c r="B8" s="36" t="s">
        <v>88</v>
      </c>
      <c r="C8" s="37">
        <v>2315607237.5338602</v>
      </c>
      <c r="D8" s="37">
        <v>0</v>
      </c>
      <c r="E8" s="37">
        <v>2327642752.9299998</v>
      </c>
      <c r="F8" s="37">
        <v>129288300.38</v>
      </c>
      <c r="G8" s="37">
        <v>139297499.7137</v>
      </c>
      <c r="H8" s="38">
        <f>G8/2</f>
        <v>69648749.856849998</v>
      </c>
      <c r="I8" s="38">
        <f t="shared" ref="I8:I37" si="1">H8</f>
        <v>69648749.856849998</v>
      </c>
      <c r="J8" s="37">
        <v>3534980191.4299998</v>
      </c>
      <c r="K8" s="44">
        <f t="shared" si="0"/>
        <v>8377167232.1307087</v>
      </c>
    </row>
    <row r="9" spans="1:13">
      <c r="A9" s="35">
        <v>4</v>
      </c>
      <c r="B9" s="36" t="s">
        <v>89</v>
      </c>
      <c r="C9" s="37">
        <v>1747915718.3884699</v>
      </c>
      <c r="D9" s="37">
        <v>0</v>
      </c>
      <c r="E9" s="37">
        <v>1757000621.1199999</v>
      </c>
      <c r="F9" s="37">
        <v>129925520.09</v>
      </c>
      <c r="G9" s="37">
        <v>105147490.18529999</v>
      </c>
      <c r="H9" s="37">
        <v>0</v>
      </c>
      <c r="I9" s="46">
        <f>G9</f>
        <v>105147490.18529999</v>
      </c>
      <c r="J9" s="37">
        <v>2993566491.04</v>
      </c>
      <c r="K9" s="44">
        <f t="shared" si="0"/>
        <v>6733555840.8237696</v>
      </c>
    </row>
    <row r="10" spans="1:13">
      <c r="A10" s="35">
        <v>5</v>
      </c>
      <c r="B10" s="36" t="s">
        <v>90</v>
      </c>
      <c r="C10" s="37">
        <v>1984230231.08724</v>
      </c>
      <c r="D10" s="37">
        <v>0</v>
      </c>
      <c r="E10" s="37">
        <v>1994543393.49</v>
      </c>
      <c r="F10" s="37">
        <v>102902466.58</v>
      </c>
      <c r="G10" s="37">
        <v>119363208.73720001</v>
      </c>
      <c r="H10" s="37">
        <v>0</v>
      </c>
      <c r="I10" s="46">
        <f>G10</f>
        <v>119363208.73720001</v>
      </c>
      <c r="J10" s="37">
        <v>2723275666.23</v>
      </c>
      <c r="K10" s="44">
        <f t="shared" si="0"/>
        <v>6924314966.1244392</v>
      </c>
    </row>
    <row r="11" spans="1:13">
      <c r="A11" s="35">
        <v>6</v>
      </c>
      <c r="B11" s="36" t="s">
        <v>91</v>
      </c>
      <c r="C11" s="37">
        <v>807654333.49517798</v>
      </c>
      <c r="D11" s="37">
        <v>0</v>
      </c>
      <c r="E11" s="37">
        <v>811852168.09000003</v>
      </c>
      <c r="F11" s="37">
        <v>42431279.240000002</v>
      </c>
      <c r="G11" s="37">
        <v>48585195.047399998</v>
      </c>
      <c r="H11" s="38">
        <f>G11/2</f>
        <v>24292597.523699999</v>
      </c>
      <c r="I11" s="38">
        <f t="shared" si="1"/>
        <v>24292597.523699999</v>
      </c>
      <c r="J11" s="37">
        <v>1115553928.8800001</v>
      </c>
      <c r="K11" s="44">
        <f t="shared" si="0"/>
        <v>2801784307.228878</v>
      </c>
    </row>
    <row r="12" spans="1:13">
      <c r="A12" s="35">
        <v>7</v>
      </c>
      <c r="B12" s="36" t="s">
        <v>92</v>
      </c>
      <c r="C12" s="37">
        <v>2159149588.2330899</v>
      </c>
      <c r="D12" s="37">
        <v>0</v>
      </c>
      <c r="E12" s="37">
        <v>2170371905.0700002</v>
      </c>
      <c r="F12" s="37">
        <v>107887855.54000001</v>
      </c>
      <c r="G12" s="37">
        <v>129885644.7991</v>
      </c>
      <c r="H12" s="38">
        <f>G12/2</f>
        <v>64942822.399549998</v>
      </c>
      <c r="I12" s="38">
        <f t="shared" si="1"/>
        <v>64942822.399549998</v>
      </c>
      <c r="J12" s="37">
        <v>2966185949.4299998</v>
      </c>
      <c r="K12" s="44">
        <f t="shared" si="0"/>
        <v>7468538120.6726398</v>
      </c>
    </row>
    <row r="13" spans="1:13">
      <c r="A13" s="35">
        <v>8</v>
      </c>
      <c r="B13" s="36" t="s">
        <v>93</v>
      </c>
      <c r="C13" s="37">
        <v>2344189407.2912798</v>
      </c>
      <c r="D13" s="37">
        <v>0</v>
      </c>
      <c r="E13" s="37">
        <v>2356373480.3200002</v>
      </c>
      <c r="F13" s="37">
        <v>120259450.45999999</v>
      </c>
      <c r="G13" s="37">
        <v>141016886.6284</v>
      </c>
      <c r="H13" s="37">
        <v>0</v>
      </c>
      <c r="I13" s="46">
        <f>G13</f>
        <v>141016886.6284</v>
      </c>
      <c r="J13" s="37">
        <v>3218425994.9499998</v>
      </c>
      <c r="K13" s="44">
        <f t="shared" si="0"/>
        <v>8180265219.6496801</v>
      </c>
    </row>
    <row r="14" spans="1:13">
      <c r="A14" s="35">
        <v>9</v>
      </c>
      <c r="B14" s="36" t="s">
        <v>94</v>
      </c>
      <c r="C14" s="37">
        <v>1511225078.5146699</v>
      </c>
      <c r="D14" s="37">
        <v>0</v>
      </c>
      <c r="E14" s="37">
        <v>1519079766.6500001</v>
      </c>
      <c r="F14" s="37">
        <v>83372521.739999995</v>
      </c>
      <c r="G14" s="37">
        <v>90909145.354699999</v>
      </c>
      <c r="H14" s="38">
        <f>G14/2</f>
        <v>45454572.67735</v>
      </c>
      <c r="I14" s="38">
        <f t="shared" si="1"/>
        <v>45454572.67735</v>
      </c>
      <c r="J14" s="37">
        <v>2121627871.0899999</v>
      </c>
      <c r="K14" s="44">
        <f t="shared" si="0"/>
        <v>5280759810.67202</v>
      </c>
    </row>
    <row r="15" spans="1:13">
      <c r="A15" s="35">
        <v>10</v>
      </c>
      <c r="B15" s="36" t="s">
        <v>95</v>
      </c>
      <c r="C15" s="37">
        <v>1936418195.24281</v>
      </c>
      <c r="D15" s="37">
        <v>0</v>
      </c>
      <c r="E15" s="37">
        <v>1946482851.55</v>
      </c>
      <c r="F15" s="37">
        <v>143767173.78999999</v>
      </c>
      <c r="G15" s="37">
        <v>116487031.4038</v>
      </c>
      <c r="H15" s="38">
        <f>G15/2</f>
        <v>58243515.701899998</v>
      </c>
      <c r="I15" s="38">
        <f t="shared" si="1"/>
        <v>58243515.701899998</v>
      </c>
      <c r="J15" s="37">
        <v>4135818497.77</v>
      </c>
      <c r="K15" s="44">
        <f t="shared" si="0"/>
        <v>8220730234.0547104</v>
      </c>
    </row>
    <row r="16" spans="1:13">
      <c r="A16" s="35">
        <v>11</v>
      </c>
      <c r="B16" s="36" t="s">
        <v>96</v>
      </c>
      <c r="C16" s="37">
        <v>1117906918.6117301</v>
      </c>
      <c r="D16" s="37">
        <f>-11514441.26</f>
        <v>-11514441.26</v>
      </c>
      <c r="E16" s="37">
        <v>1123717310.6800001</v>
      </c>
      <c r="F16" s="37">
        <v>59925548.689999998</v>
      </c>
      <c r="G16" s="37">
        <v>67248726.878700003</v>
      </c>
      <c r="H16" s="37">
        <v>0</v>
      </c>
      <c r="I16" s="46">
        <f>G16</f>
        <v>67248726.878700003</v>
      </c>
      <c r="J16" s="37">
        <v>1697241888.3299999</v>
      </c>
      <c r="K16" s="44">
        <f t="shared" si="0"/>
        <v>4054525951.9304299</v>
      </c>
    </row>
    <row r="17" spans="1:11">
      <c r="A17" s="35">
        <v>12</v>
      </c>
      <c r="B17" s="36" t="s">
        <v>97</v>
      </c>
      <c r="C17" s="37">
        <v>1481622015.1166301</v>
      </c>
      <c r="D17" s="37">
        <v>0</v>
      </c>
      <c r="E17" s="37">
        <v>1489322839.45</v>
      </c>
      <c r="F17" s="37">
        <v>110679557.26000001</v>
      </c>
      <c r="G17" s="37">
        <v>89128345.636800006</v>
      </c>
      <c r="H17" s="38">
        <f>G17/2</f>
        <v>44564172.818400003</v>
      </c>
      <c r="I17" s="38">
        <f t="shared" si="1"/>
        <v>44564172.818400003</v>
      </c>
      <c r="J17" s="37">
        <v>2395942289.1999998</v>
      </c>
      <c r="K17" s="44">
        <f t="shared" si="0"/>
        <v>5522130873.8450298</v>
      </c>
    </row>
    <row r="18" spans="1:11">
      <c r="A18" s="35">
        <v>13</v>
      </c>
      <c r="B18" s="36" t="s">
        <v>98</v>
      </c>
      <c r="C18" s="37">
        <v>1176461610.05827</v>
      </c>
      <c r="D18" s="37">
        <v>0</v>
      </c>
      <c r="E18" s="37">
        <v>1182576343.8499999</v>
      </c>
      <c r="F18" s="37">
        <v>72563565.829999998</v>
      </c>
      <c r="G18" s="37">
        <v>70771138.616999999</v>
      </c>
      <c r="H18" s="37">
        <v>0</v>
      </c>
      <c r="I18" s="46">
        <f>G18</f>
        <v>70771138.616999999</v>
      </c>
      <c r="J18" s="37">
        <v>1886506496.97</v>
      </c>
      <c r="K18" s="44">
        <f t="shared" si="0"/>
        <v>4388879155.3252697</v>
      </c>
    </row>
    <row r="19" spans="1:11">
      <c r="A19" s="35">
        <v>14</v>
      </c>
      <c r="B19" s="36" t="s">
        <v>99</v>
      </c>
      <c r="C19" s="37">
        <v>1505349994.6310401</v>
      </c>
      <c r="D19" s="37">
        <v>0</v>
      </c>
      <c r="E19" s="37">
        <v>1513174146.6500001</v>
      </c>
      <c r="F19" s="37">
        <v>93929542.799999997</v>
      </c>
      <c r="G19" s="37">
        <v>90555724.238600001</v>
      </c>
      <c r="H19" s="37">
        <v>0</v>
      </c>
      <c r="I19" s="46">
        <f>G19</f>
        <v>90555724.238600001</v>
      </c>
      <c r="J19" s="37">
        <v>2187947326.2600002</v>
      </c>
      <c r="K19" s="44">
        <f t="shared" si="0"/>
        <v>5390956734.5796404</v>
      </c>
    </row>
    <row r="20" spans="1:11">
      <c r="A20" s="35">
        <v>15</v>
      </c>
      <c r="B20" s="36" t="s">
        <v>100</v>
      </c>
      <c r="C20" s="37">
        <v>1031466867.69906</v>
      </c>
      <c r="D20" s="37">
        <v>0</v>
      </c>
      <c r="E20" s="37">
        <v>1036827982.12</v>
      </c>
      <c r="F20" s="37">
        <v>56131859.969999999</v>
      </c>
      <c r="G20" s="37">
        <v>62048845.4947</v>
      </c>
      <c r="H20" s="37">
        <v>0</v>
      </c>
      <c r="I20" s="46">
        <f>G20</f>
        <v>62048845.4947</v>
      </c>
      <c r="J20" s="37">
        <v>1552555064.9200001</v>
      </c>
      <c r="K20" s="44">
        <f t="shared" si="0"/>
        <v>3739030620.2037601</v>
      </c>
    </row>
    <row r="21" spans="1:11">
      <c r="A21" s="35">
        <v>16</v>
      </c>
      <c r="B21" s="36" t="s">
        <v>101</v>
      </c>
      <c r="C21" s="37">
        <v>2017503855.1165099</v>
      </c>
      <c r="D21" s="37">
        <v>0</v>
      </c>
      <c r="E21" s="37">
        <v>2027989959.28</v>
      </c>
      <c r="F21" s="37">
        <v>125513313.68000001</v>
      </c>
      <c r="G21" s="37">
        <v>121364814.4321</v>
      </c>
      <c r="H21" s="38">
        <f>G21/2</f>
        <v>60682407.216049999</v>
      </c>
      <c r="I21" s="38">
        <f t="shared" si="1"/>
        <v>60682407.216049999</v>
      </c>
      <c r="J21" s="37">
        <v>3062955817.3400002</v>
      </c>
      <c r="K21" s="44">
        <f t="shared" si="0"/>
        <v>7294645352.6325607</v>
      </c>
    </row>
    <row r="22" spans="1:11">
      <c r="A22" s="35">
        <v>17</v>
      </c>
      <c r="B22" s="36" t="s">
        <v>102</v>
      </c>
      <c r="C22" s="37">
        <v>2119577754.21367</v>
      </c>
      <c r="D22" s="37">
        <v>0</v>
      </c>
      <c r="E22" s="37">
        <v>2130594393.9400001</v>
      </c>
      <c r="F22" s="37">
        <v>116372722.94</v>
      </c>
      <c r="G22" s="37">
        <v>127505164.4444</v>
      </c>
      <c r="H22" s="37">
        <v>0</v>
      </c>
      <c r="I22" s="46">
        <f>G22</f>
        <v>127505164.4444</v>
      </c>
      <c r="J22" s="37">
        <v>3234346702.8699999</v>
      </c>
      <c r="K22" s="44">
        <f t="shared" si="0"/>
        <v>7728396738.4080696</v>
      </c>
    </row>
    <row r="23" spans="1:11">
      <c r="A23" s="35">
        <v>18</v>
      </c>
      <c r="B23" s="36" t="s">
        <v>103</v>
      </c>
      <c r="C23" s="37">
        <v>2383665887.5048199</v>
      </c>
      <c r="D23" s="37">
        <v>0</v>
      </c>
      <c r="E23" s="37">
        <v>2396055142.0500002</v>
      </c>
      <c r="F23" s="37">
        <v>139957579.66</v>
      </c>
      <c r="G23" s="37">
        <v>143391630.8865</v>
      </c>
      <c r="H23" s="37">
        <v>0</v>
      </c>
      <c r="I23" s="46">
        <f>G23</f>
        <v>143391630.8865</v>
      </c>
      <c r="J23" s="37">
        <v>3389808263.9899998</v>
      </c>
      <c r="K23" s="44">
        <f t="shared" si="0"/>
        <v>8452878504.09132</v>
      </c>
    </row>
    <row r="24" spans="1:11">
      <c r="A24" s="35">
        <v>19</v>
      </c>
      <c r="B24" s="36" t="s">
        <v>104</v>
      </c>
      <c r="C24" s="37">
        <v>3795000386.7280502</v>
      </c>
      <c r="D24" s="37">
        <f>-512664445.04</f>
        <v>-512664445.04000002</v>
      </c>
      <c r="E24" s="37">
        <v>3814725141.79</v>
      </c>
      <c r="F24" s="37">
        <v>236569477.66</v>
      </c>
      <c r="G24" s="37">
        <v>228291765.85620001</v>
      </c>
      <c r="H24" s="37">
        <v>0</v>
      </c>
      <c r="I24" s="46">
        <f>G24</f>
        <v>228291765.85620001</v>
      </c>
      <c r="J24" s="37">
        <v>6288884430.2799997</v>
      </c>
      <c r="K24" s="44">
        <f t="shared" si="0"/>
        <v>13850806757.27425</v>
      </c>
    </row>
    <row r="25" spans="1:11">
      <c r="A25" s="35">
        <v>20</v>
      </c>
      <c r="B25" s="36" t="s">
        <v>105</v>
      </c>
      <c r="C25" s="37">
        <v>2889198390.7572498</v>
      </c>
      <c r="D25" s="37">
        <v>0</v>
      </c>
      <c r="E25" s="37">
        <v>2904215182.5300002</v>
      </c>
      <c r="F25" s="37">
        <v>153018083.34</v>
      </c>
      <c r="G25" s="37">
        <v>173802407.19839999</v>
      </c>
      <c r="H25" s="37">
        <v>0</v>
      </c>
      <c r="I25" s="46">
        <f>G25</f>
        <v>173802407.19839999</v>
      </c>
      <c r="J25" s="37">
        <v>4125263848.6500001</v>
      </c>
      <c r="K25" s="44">
        <f t="shared" si="0"/>
        <v>10245497912.475651</v>
      </c>
    </row>
    <row r="26" spans="1:11">
      <c r="A26" s="35">
        <v>21</v>
      </c>
      <c r="B26" s="36" t="s">
        <v>106</v>
      </c>
      <c r="C26" s="37">
        <v>1823394308.63118</v>
      </c>
      <c r="D26" s="37">
        <v>0</v>
      </c>
      <c r="E26" s="37">
        <v>1832871516.1199999</v>
      </c>
      <c r="F26" s="37">
        <v>90680335.530000001</v>
      </c>
      <c r="G26" s="37">
        <v>109687974.7423</v>
      </c>
      <c r="H26" s="38">
        <f>G26/2</f>
        <v>54843987.371150002</v>
      </c>
      <c r="I26" s="38">
        <f t="shared" si="1"/>
        <v>54843987.371150002</v>
      </c>
      <c r="J26" s="37">
        <v>2544356948.3499999</v>
      </c>
      <c r="K26" s="44">
        <f t="shared" si="0"/>
        <v>6346147096.0023298</v>
      </c>
    </row>
    <row r="27" spans="1:11">
      <c r="A27" s="35">
        <v>22</v>
      </c>
      <c r="B27" s="36" t="s">
        <v>107</v>
      </c>
      <c r="C27" s="37">
        <v>1884611578.89325</v>
      </c>
      <c r="D27" s="37">
        <v>0</v>
      </c>
      <c r="E27" s="37">
        <v>1894406967.03</v>
      </c>
      <c r="F27" s="37">
        <v>94277236.780000001</v>
      </c>
      <c r="G27" s="37">
        <v>113370556.37729999</v>
      </c>
      <c r="H27" s="38">
        <f>G27/2</f>
        <v>56685278.188649997</v>
      </c>
      <c r="I27" s="38">
        <f t="shared" si="1"/>
        <v>56685278.188649997</v>
      </c>
      <c r="J27" s="37">
        <v>2582077020.5100002</v>
      </c>
      <c r="K27" s="44">
        <f t="shared" si="0"/>
        <v>6512058081.4019012</v>
      </c>
    </row>
    <row r="28" spans="1:11">
      <c r="A28" s="35">
        <v>23</v>
      </c>
      <c r="B28" s="36" t="s">
        <v>108</v>
      </c>
      <c r="C28" s="37">
        <v>1333560095.55335</v>
      </c>
      <c r="D28" s="37">
        <v>0</v>
      </c>
      <c r="E28" s="37">
        <v>1340491358.6800001</v>
      </c>
      <c r="F28" s="37">
        <v>77133914.829999998</v>
      </c>
      <c r="G28" s="37">
        <v>80221543.626900002</v>
      </c>
      <c r="H28" s="38">
        <f>G28/2</f>
        <v>40110771.813450001</v>
      </c>
      <c r="I28" s="38">
        <f t="shared" si="1"/>
        <v>40110771.813450001</v>
      </c>
      <c r="J28" s="37">
        <v>1888468193.1900001</v>
      </c>
      <c r="K28" s="44">
        <f t="shared" si="0"/>
        <v>4679764334.0667992</v>
      </c>
    </row>
    <row r="29" spans="1:11">
      <c r="A29" s="35">
        <v>24</v>
      </c>
      <c r="B29" s="36" t="s">
        <v>109</v>
      </c>
      <c r="C29" s="37">
        <v>2271714539.3979301</v>
      </c>
      <c r="D29" s="37">
        <v>0</v>
      </c>
      <c r="E29" s="37">
        <v>2283521919.71</v>
      </c>
      <c r="F29" s="37">
        <v>388265439.32999998</v>
      </c>
      <c r="G29" s="37">
        <v>136657093.77360001</v>
      </c>
      <c r="H29" s="37">
        <v>0</v>
      </c>
      <c r="I29" s="46">
        <f>G29</f>
        <v>136657093.77360001</v>
      </c>
      <c r="J29" s="37">
        <v>15043311777.209999</v>
      </c>
      <c r="K29" s="44">
        <f t="shared" si="0"/>
        <v>20123470769.421528</v>
      </c>
    </row>
    <row r="30" spans="1:11">
      <c r="A30" s="35">
        <v>25</v>
      </c>
      <c r="B30" s="36" t="s">
        <v>110</v>
      </c>
      <c r="C30" s="37">
        <v>1189765450.1454999</v>
      </c>
      <c r="D30" s="37">
        <v>0</v>
      </c>
      <c r="E30" s="37">
        <v>1195949331.49</v>
      </c>
      <c r="F30" s="37">
        <v>61436370.619999997</v>
      </c>
      <c r="G30" s="37">
        <v>71571443.449300006</v>
      </c>
      <c r="H30" s="37">
        <v>0</v>
      </c>
      <c r="I30" s="46">
        <f>G30</f>
        <v>71571443.449300006</v>
      </c>
      <c r="J30" s="37">
        <v>1505098600.75</v>
      </c>
      <c r="K30" s="44">
        <f t="shared" si="0"/>
        <v>4023821196.4547997</v>
      </c>
    </row>
    <row r="31" spans="1:11">
      <c r="A31" s="35">
        <v>26</v>
      </c>
      <c r="B31" s="36" t="s">
        <v>111</v>
      </c>
      <c r="C31" s="37">
        <v>2202164073.12607</v>
      </c>
      <c r="D31" s="37">
        <v>0</v>
      </c>
      <c r="E31" s="37">
        <v>2213609960.4899998</v>
      </c>
      <c r="F31" s="37">
        <v>114229624.68000001</v>
      </c>
      <c r="G31" s="37">
        <v>132473221.0086</v>
      </c>
      <c r="H31" s="38">
        <f>G31/2</f>
        <v>66236610.504299998</v>
      </c>
      <c r="I31" s="38">
        <f t="shared" si="1"/>
        <v>66236610.504299998</v>
      </c>
      <c r="J31" s="37">
        <v>2975971047.0700002</v>
      </c>
      <c r="K31" s="44">
        <f t="shared" si="0"/>
        <v>7572211315.8703709</v>
      </c>
    </row>
    <row r="32" spans="1:11">
      <c r="A32" s="35">
        <v>27</v>
      </c>
      <c r="B32" s="36" t="s">
        <v>112</v>
      </c>
      <c r="C32" s="37">
        <v>1571015887.54355</v>
      </c>
      <c r="D32" s="37">
        <v>0</v>
      </c>
      <c r="E32" s="37">
        <v>1579181342.2</v>
      </c>
      <c r="F32" s="37">
        <v>120808306.97</v>
      </c>
      <c r="G32" s="37">
        <v>94505916.892499998</v>
      </c>
      <c r="H32" s="37">
        <v>0</v>
      </c>
      <c r="I32" s="46">
        <f>G32</f>
        <v>94505916.892499998</v>
      </c>
      <c r="J32" s="37">
        <v>2605554279.9299998</v>
      </c>
      <c r="K32" s="44">
        <f t="shared" si="0"/>
        <v>5971065733.5360498</v>
      </c>
    </row>
    <row r="33" spans="1:11">
      <c r="A33" s="35">
        <v>28</v>
      </c>
      <c r="B33" s="36" t="s">
        <v>113</v>
      </c>
      <c r="C33" s="37">
        <v>1500419546.3399401</v>
      </c>
      <c r="D33" s="37">
        <v>0</v>
      </c>
      <c r="E33" s="37">
        <v>1508218072.03</v>
      </c>
      <c r="F33" s="37">
        <v>94745335.439999998</v>
      </c>
      <c r="G33" s="37">
        <v>90259128.550899997</v>
      </c>
      <c r="H33" s="38">
        <f>G33/2</f>
        <v>45129564.275449999</v>
      </c>
      <c r="I33" s="38">
        <f t="shared" si="1"/>
        <v>45129564.275449999</v>
      </c>
      <c r="J33" s="37">
        <v>2327403563.8499999</v>
      </c>
      <c r="K33" s="44">
        <f t="shared" si="0"/>
        <v>5475916081.9353905</v>
      </c>
    </row>
    <row r="34" spans="1:11">
      <c r="A34" s="35">
        <v>29</v>
      </c>
      <c r="B34" s="36" t="s">
        <v>114</v>
      </c>
      <c r="C34" s="37">
        <v>2032356210.9416499</v>
      </c>
      <c r="D34" s="37">
        <v>0</v>
      </c>
      <c r="E34" s="37">
        <v>2042919511.1700001</v>
      </c>
      <c r="F34" s="37">
        <v>126965328.19</v>
      </c>
      <c r="G34" s="37">
        <v>122258271.6636</v>
      </c>
      <c r="H34" s="37">
        <v>0</v>
      </c>
      <c r="I34" s="46">
        <f>G34</f>
        <v>122258271.6636</v>
      </c>
      <c r="J34" s="37">
        <v>3234549297.8000002</v>
      </c>
      <c r="K34" s="44">
        <f t="shared" si="0"/>
        <v>7559048619.7652502</v>
      </c>
    </row>
    <row r="35" spans="1:11">
      <c r="A35" s="35">
        <v>30</v>
      </c>
      <c r="B35" s="36" t="s">
        <v>115</v>
      </c>
      <c r="C35" s="37">
        <v>2563658786.8738999</v>
      </c>
      <c r="D35" s="37">
        <v>0</v>
      </c>
      <c r="E35" s="37">
        <v>2576983565.9099998</v>
      </c>
      <c r="F35" s="37">
        <v>179363160.40000001</v>
      </c>
      <c r="G35" s="37">
        <v>154219270.58360001</v>
      </c>
      <c r="H35" s="37">
        <v>0</v>
      </c>
      <c r="I35" s="46">
        <f>G35</f>
        <v>154219270.58360001</v>
      </c>
      <c r="J35" s="37">
        <v>5095415358.6800003</v>
      </c>
      <c r="K35" s="44">
        <f t="shared" si="0"/>
        <v>10569640142.447498</v>
      </c>
    </row>
    <row r="36" spans="1:11">
      <c r="A36" s="35">
        <v>31</v>
      </c>
      <c r="B36" s="36" t="s">
        <v>116</v>
      </c>
      <c r="C36" s="37">
        <v>1607070565.11659</v>
      </c>
      <c r="D36" s="37">
        <v>0</v>
      </c>
      <c r="E36" s="37">
        <v>1615423416.24</v>
      </c>
      <c r="F36" s="37">
        <v>86279707.239999995</v>
      </c>
      <c r="G36" s="37">
        <v>96674819.440500006</v>
      </c>
      <c r="H36" s="38">
        <f>G36/2</f>
        <v>48337409.720250003</v>
      </c>
      <c r="I36" s="38">
        <f t="shared" si="1"/>
        <v>48337409.720250003</v>
      </c>
      <c r="J36" s="37">
        <v>2186743494.25</v>
      </c>
      <c r="K36" s="44">
        <f t="shared" si="0"/>
        <v>5543854592.5668402</v>
      </c>
    </row>
    <row r="37" spans="1:11">
      <c r="A37" s="35">
        <v>32</v>
      </c>
      <c r="B37" s="36" t="s">
        <v>117</v>
      </c>
      <c r="C37" s="37">
        <v>1992053056.46595</v>
      </c>
      <c r="D37" s="37">
        <v>0</v>
      </c>
      <c r="E37" s="37">
        <v>2002406878.5</v>
      </c>
      <c r="F37" s="37">
        <v>143751828.37</v>
      </c>
      <c r="G37" s="37">
        <v>119833798.0491</v>
      </c>
      <c r="H37" s="38">
        <f>G37/2</f>
        <v>59916899.024549998</v>
      </c>
      <c r="I37" s="38">
        <f t="shared" si="1"/>
        <v>59916899.024549998</v>
      </c>
      <c r="J37" s="37">
        <v>6254650258.1499996</v>
      </c>
      <c r="K37" s="44">
        <f t="shared" si="0"/>
        <v>10452778920.5105</v>
      </c>
    </row>
    <row r="38" spans="1:11">
      <c r="A38" s="35">
        <v>33</v>
      </c>
      <c r="B38" s="36" t="s">
        <v>118</v>
      </c>
      <c r="C38" s="37">
        <v>2006305749.7379</v>
      </c>
      <c r="D38" s="37">
        <v>0</v>
      </c>
      <c r="E38" s="37">
        <v>2016733651.04</v>
      </c>
      <c r="F38" s="37">
        <v>102333757.62</v>
      </c>
      <c r="G38" s="37">
        <v>120691182.02330001</v>
      </c>
      <c r="H38" s="37">
        <v>0</v>
      </c>
      <c r="I38" s="46">
        <f>G38</f>
        <v>120691182.02330001</v>
      </c>
      <c r="J38" s="37">
        <v>2712235571.77</v>
      </c>
      <c r="K38" s="44">
        <f t="shared" si="0"/>
        <v>6958299912.1912003</v>
      </c>
    </row>
    <row r="39" spans="1:11">
      <c r="A39" s="35">
        <v>34</v>
      </c>
      <c r="B39" s="36" t="s">
        <v>119</v>
      </c>
      <c r="C39" s="37">
        <v>1503732871.6506</v>
      </c>
      <c r="D39" s="37">
        <v>0</v>
      </c>
      <c r="E39" s="37">
        <v>1511548618.5599999</v>
      </c>
      <c r="F39" s="37">
        <v>69125795.560000002</v>
      </c>
      <c r="G39" s="37">
        <v>90458444.706200004</v>
      </c>
      <c r="H39" s="37">
        <v>0</v>
      </c>
      <c r="I39" s="46">
        <f>G39</f>
        <v>90458444.706200004</v>
      </c>
      <c r="J39" s="37">
        <v>2085728565.01</v>
      </c>
      <c r="K39" s="44">
        <f t="shared" si="0"/>
        <v>5260594295.4868002</v>
      </c>
    </row>
    <row r="40" spans="1:11">
      <c r="A40" s="35">
        <v>35</v>
      </c>
      <c r="B40" s="36" t="s">
        <v>120</v>
      </c>
      <c r="C40" s="37">
        <v>1511871619.2232101</v>
      </c>
      <c r="D40" s="37">
        <v>0</v>
      </c>
      <c r="E40" s="37">
        <v>1519729667.8</v>
      </c>
      <c r="F40" s="37">
        <v>71782952.819999993</v>
      </c>
      <c r="G40" s="37">
        <v>90948038.610799998</v>
      </c>
      <c r="H40" s="37">
        <v>0</v>
      </c>
      <c r="I40" s="46">
        <f>G40</f>
        <v>90948038.610799998</v>
      </c>
      <c r="J40" s="37">
        <v>1945761758.47</v>
      </c>
      <c r="K40" s="44">
        <f t="shared" si="0"/>
        <v>5140094036.9240103</v>
      </c>
    </row>
    <row r="41" spans="1:11">
      <c r="A41" s="35">
        <v>36</v>
      </c>
      <c r="B41" s="36" t="s">
        <v>121</v>
      </c>
      <c r="C41" s="37">
        <v>1366077073.76686</v>
      </c>
      <c r="D41" s="37">
        <v>0</v>
      </c>
      <c r="E41" s="37">
        <v>1373177345.95</v>
      </c>
      <c r="F41" s="37">
        <v>71258158.780000001</v>
      </c>
      <c r="G41" s="37">
        <v>82177632.591600001</v>
      </c>
      <c r="H41" s="37">
        <v>0</v>
      </c>
      <c r="I41" s="46">
        <f>G41</f>
        <v>82177632.591600001</v>
      </c>
      <c r="J41" s="37">
        <v>1942359821.23</v>
      </c>
      <c r="K41" s="44">
        <f t="shared" si="0"/>
        <v>4835050032.3184605</v>
      </c>
    </row>
    <row r="42" spans="1:11">
      <c r="A42" s="35">
        <v>37</v>
      </c>
      <c r="B42" s="36" t="s">
        <v>928</v>
      </c>
      <c r="C42" s="37">
        <v>603354280.39804602</v>
      </c>
      <c r="D42" s="37">
        <v>0</v>
      </c>
      <c r="E42" s="37">
        <v>606490252.50999999</v>
      </c>
      <c r="F42" s="37">
        <v>82791908.180000007</v>
      </c>
      <c r="G42" s="37">
        <v>36295335.987300001</v>
      </c>
      <c r="H42" s="37">
        <v>0</v>
      </c>
      <c r="I42" s="46">
        <f>G42</f>
        <v>36295335.987300001</v>
      </c>
      <c r="J42" s="37">
        <v>3400349709.5599999</v>
      </c>
      <c r="K42" s="44">
        <f t="shared" si="0"/>
        <v>4729281486.6353455</v>
      </c>
    </row>
    <row r="43" spans="1:11">
      <c r="A43" s="29"/>
      <c r="B43" s="29"/>
      <c r="C43" s="39">
        <f>SUM(C6:C42)</f>
        <v>66404084133.572937</v>
      </c>
      <c r="D43" s="39">
        <f t="shared" ref="D43:K43" si="2">SUM(D6:D42)</f>
        <v>-524178886.30000001</v>
      </c>
      <c r="E43" s="39">
        <f t="shared" si="2"/>
        <v>66749223569.899986</v>
      </c>
      <c r="F43" s="39">
        <f t="shared" si="2"/>
        <v>4182977588.1500001</v>
      </c>
      <c r="G43" s="39">
        <f t="shared" si="2"/>
        <v>3994599231.1035995</v>
      </c>
      <c r="H43" s="39">
        <f t="shared" si="2"/>
        <v>780545647.69805002</v>
      </c>
      <c r="I43" s="39">
        <f t="shared" si="2"/>
        <v>3214053583.4055505</v>
      </c>
      <c r="J43" s="39">
        <f t="shared" si="2"/>
        <v>117479565188.78001</v>
      </c>
      <c r="K43" s="39">
        <f t="shared" si="2"/>
        <v>257505725177.50845</v>
      </c>
    </row>
    <row r="45" spans="1:11">
      <c r="I45" s="40"/>
    </row>
    <row r="46" spans="1:11">
      <c r="C46" s="40"/>
      <c r="D46" s="41"/>
      <c r="K46" s="47"/>
    </row>
  </sheetData>
  <mergeCells count="3">
    <mergeCell ref="A1:K1"/>
    <mergeCell ref="A2:K2"/>
    <mergeCell ref="A3:K3"/>
  </mergeCells>
  <pageMargins left="0.70833333333333304" right="0.70833333333333304" top="0.74791666666666701" bottom="0.74791666666666701" header="0.31458333333333299" footer="0.31458333333333299"/>
  <pageSetup paperSize="9" scale="52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780"/>
  <sheetViews>
    <sheetView topLeftCell="A763" zoomScale="106" zoomScaleNormal="106" workbookViewId="0">
      <selection activeCell="F774" sqref="F774:F779"/>
    </sheetView>
  </sheetViews>
  <sheetFormatPr defaultColWidth="9.109375" defaultRowHeight="13.2"/>
  <cols>
    <col min="1" max="1" width="5.88671875" style="17" customWidth="1"/>
    <col min="2" max="2" width="16" style="17" customWidth="1"/>
    <col min="3" max="3" width="22.33203125" style="17" customWidth="1"/>
    <col min="4" max="4" width="22.6640625" style="17" customWidth="1"/>
    <col min="5" max="5" width="23.5546875" style="17" customWidth="1"/>
    <col min="6" max="6" width="24.88671875" style="17" customWidth="1"/>
    <col min="7" max="11" width="9.109375" style="17"/>
    <col min="12" max="13" width="15.33203125" style="17" customWidth="1"/>
    <col min="14" max="14" width="14.44140625" style="17" customWidth="1"/>
    <col min="15" max="15" width="14" style="17" customWidth="1"/>
    <col min="16" max="16" width="12.88671875" style="17" customWidth="1"/>
    <col min="17" max="16384" width="9.109375" style="17"/>
  </cols>
  <sheetData>
    <row r="1" spans="1:16" ht="17.399999999999999">
      <c r="A1" s="197" t="s">
        <v>17</v>
      </c>
      <c r="B1" s="197"/>
      <c r="C1" s="197"/>
      <c r="D1" s="197"/>
      <c r="E1" s="197"/>
      <c r="F1" s="197"/>
    </row>
    <row r="2" spans="1:16" ht="17.399999999999999">
      <c r="A2" s="197" t="s">
        <v>62</v>
      </c>
      <c r="B2" s="197"/>
      <c r="C2" s="197"/>
      <c r="D2" s="197"/>
      <c r="E2" s="197"/>
      <c r="F2" s="197"/>
    </row>
    <row r="3" spans="1:16" ht="38.4" customHeight="1">
      <c r="A3" s="190" t="s">
        <v>955</v>
      </c>
      <c r="B3" s="190"/>
      <c r="C3" s="190"/>
      <c r="D3" s="190"/>
      <c r="E3" s="190"/>
      <c r="F3" s="190"/>
    </row>
    <row r="4" spans="1:16" ht="52.2">
      <c r="A4" s="18" t="s">
        <v>956</v>
      </c>
      <c r="B4" s="18" t="s">
        <v>957</v>
      </c>
      <c r="C4" s="19" t="s">
        <v>958</v>
      </c>
      <c r="D4" s="3" t="s">
        <v>950</v>
      </c>
      <c r="E4" s="4" t="s">
        <v>951</v>
      </c>
      <c r="F4" s="15" t="s">
        <v>959</v>
      </c>
    </row>
    <row r="5" spans="1:16" ht="15.6">
      <c r="A5" s="20"/>
      <c r="B5" s="20"/>
      <c r="C5" s="21"/>
      <c r="D5" s="143" t="s">
        <v>28</v>
      </c>
      <c r="E5" s="143" t="s">
        <v>28</v>
      </c>
      <c r="F5" s="143" t="s">
        <v>28</v>
      </c>
      <c r="O5" s="26"/>
      <c r="P5" s="26"/>
    </row>
    <row r="6" spans="1:16" ht="18">
      <c r="A6" s="22">
        <v>1</v>
      </c>
      <c r="B6" s="23" t="s">
        <v>86</v>
      </c>
      <c r="C6" s="23" t="s">
        <v>130</v>
      </c>
      <c r="D6" s="24">
        <v>2118334.4997</v>
      </c>
      <c r="E6" s="24">
        <v>2129344.6775000002</v>
      </c>
      <c r="F6" s="25">
        <f>D6+E6</f>
        <v>4247679.1772000007</v>
      </c>
      <c r="L6" s="27"/>
      <c r="M6" s="27"/>
      <c r="N6" s="28"/>
      <c r="O6" s="28"/>
      <c r="P6" s="28"/>
    </row>
    <row r="7" spans="1:16" ht="18">
      <c r="A7" s="22">
        <v>2</v>
      </c>
      <c r="B7" s="23" t="s">
        <v>86</v>
      </c>
      <c r="C7" s="23" t="s">
        <v>132</v>
      </c>
      <c r="D7" s="24">
        <v>3534165.1554999999</v>
      </c>
      <c r="E7" s="24">
        <v>3552534.2028999999</v>
      </c>
      <c r="F7" s="25">
        <f t="shared" ref="F7:F70" si="0">D7+E7</f>
        <v>7086699.3584000003</v>
      </c>
      <c r="L7" s="27"/>
      <c r="M7" s="27"/>
      <c r="N7" s="28"/>
      <c r="O7" s="28"/>
      <c r="P7" s="28"/>
    </row>
    <row r="8" spans="1:16" ht="18">
      <c r="A8" s="22">
        <v>3</v>
      </c>
      <c r="B8" s="23" t="s">
        <v>86</v>
      </c>
      <c r="C8" s="23" t="s">
        <v>134</v>
      </c>
      <c r="D8" s="24">
        <v>2486674.298</v>
      </c>
      <c r="E8" s="24">
        <v>2499598.9452999998</v>
      </c>
      <c r="F8" s="25">
        <f t="shared" si="0"/>
        <v>4986273.2433000002</v>
      </c>
      <c r="L8" s="27"/>
      <c r="M8" s="27"/>
      <c r="N8" s="28"/>
      <c r="O8" s="28"/>
      <c r="P8" s="28"/>
    </row>
    <row r="9" spans="1:16" ht="18">
      <c r="A9" s="22">
        <v>4</v>
      </c>
      <c r="B9" s="23" t="s">
        <v>86</v>
      </c>
      <c r="C9" s="23" t="s">
        <v>136</v>
      </c>
      <c r="D9" s="24">
        <v>2533651.7881999998</v>
      </c>
      <c r="E9" s="24">
        <v>2546820.6039999998</v>
      </c>
      <c r="F9" s="25">
        <f t="shared" si="0"/>
        <v>5080472.3921999997</v>
      </c>
      <c r="L9" s="27"/>
      <c r="M9" s="27"/>
      <c r="N9" s="28"/>
      <c r="O9" s="28"/>
      <c r="P9" s="28"/>
    </row>
    <row r="10" spans="1:16" ht="18">
      <c r="A10" s="22">
        <v>5</v>
      </c>
      <c r="B10" s="23" t="s">
        <v>86</v>
      </c>
      <c r="C10" s="23" t="s">
        <v>138</v>
      </c>
      <c r="D10" s="24">
        <v>2306119.3456999999</v>
      </c>
      <c r="E10" s="24">
        <v>2318105.5471999999</v>
      </c>
      <c r="F10" s="25">
        <f t="shared" si="0"/>
        <v>4624224.8928999994</v>
      </c>
      <c r="L10" s="27"/>
      <c r="M10" s="27"/>
      <c r="N10" s="28"/>
      <c r="O10" s="28"/>
      <c r="P10" s="28"/>
    </row>
    <row r="11" spans="1:16" ht="36">
      <c r="A11" s="22">
        <v>6</v>
      </c>
      <c r="B11" s="23" t="s">
        <v>86</v>
      </c>
      <c r="C11" s="23" t="s">
        <v>140</v>
      </c>
      <c r="D11" s="24">
        <v>2381625.1992000001</v>
      </c>
      <c r="E11" s="24">
        <v>2394003.8470999999</v>
      </c>
      <c r="F11" s="25">
        <f t="shared" si="0"/>
        <v>4775629.0462999996</v>
      </c>
      <c r="L11" s="27"/>
      <c r="M11" s="27"/>
      <c r="N11" s="28"/>
      <c r="O11" s="28"/>
      <c r="P11" s="28"/>
    </row>
    <row r="12" spans="1:16" ht="36">
      <c r="A12" s="22">
        <v>7</v>
      </c>
      <c r="B12" s="23" t="s">
        <v>86</v>
      </c>
      <c r="C12" s="23" t="s">
        <v>141</v>
      </c>
      <c r="D12" s="24">
        <v>2310814.3506999998</v>
      </c>
      <c r="E12" s="24">
        <v>2322824.9547000001</v>
      </c>
      <c r="F12" s="25">
        <f t="shared" si="0"/>
        <v>4633639.3054</v>
      </c>
      <c r="L12" s="27"/>
      <c r="M12" s="27"/>
      <c r="N12" s="28"/>
      <c r="O12" s="28"/>
      <c r="P12" s="28"/>
    </row>
    <row r="13" spans="1:16" ht="18">
      <c r="A13" s="22">
        <v>8</v>
      </c>
      <c r="B13" s="23" t="s">
        <v>86</v>
      </c>
      <c r="C13" s="23" t="s">
        <v>143</v>
      </c>
      <c r="D13" s="24">
        <v>2253188.0847999998</v>
      </c>
      <c r="E13" s="24">
        <v>2264899.1727</v>
      </c>
      <c r="F13" s="25">
        <f t="shared" si="0"/>
        <v>4518087.2575000003</v>
      </c>
      <c r="L13" s="27"/>
      <c r="M13" s="27"/>
      <c r="N13" s="28"/>
      <c r="O13" s="28"/>
      <c r="P13" s="28"/>
    </row>
    <row r="14" spans="1:16" ht="18">
      <c r="A14" s="22">
        <v>9</v>
      </c>
      <c r="B14" s="23" t="s">
        <v>86</v>
      </c>
      <c r="C14" s="23" t="s">
        <v>145</v>
      </c>
      <c r="D14" s="24">
        <v>2430869.0773</v>
      </c>
      <c r="E14" s="24">
        <v>2443503.6735</v>
      </c>
      <c r="F14" s="25">
        <f t="shared" si="0"/>
        <v>4874372.7508000005</v>
      </c>
      <c r="L14" s="27"/>
      <c r="M14" s="27"/>
      <c r="N14" s="28"/>
      <c r="O14" s="28"/>
      <c r="P14" s="28"/>
    </row>
    <row r="15" spans="1:16" ht="18">
      <c r="A15" s="22">
        <v>10</v>
      </c>
      <c r="B15" s="23" t="s">
        <v>86</v>
      </c>
      <c r="C15" s="23" t="s">
        <v>147</v>
      </c>
      <c r="D15" s="24">
        <v>2466840.2478</v>
      </c>
      <c r="E15" s="24">
        <v>2479661.8064000001</v>
      </c>
      <c r="F15" s="25">
        <f t="shared" si="0"/>
        <v>4946502.0542000001</v>
      </c>
      <c r="L15" s="27"/>
      <c r="M15" s="27"/>
      <c r="N15" s="28"/>
      <c r="O15" s="28"/>
      <c r="P15" s="28"/>
    </row>
    <row r="16" spans="1:16" ht="18">
      <c r="A16" s="22">
        <v>11</v>
      </c>
      <c r="B16" s="23" t="s">
        <v>86</v>
      </c>
      <c r="C16" s="23" t="s">
        <v>149</v>
      </c>
      <c r="D16" s="24">
        <v>2697687.13</v>
      </c>
      <c r="E16" s="24">
        <v>2711708.5299</v>
      </c>
      <c r="F16" s="25">
        <f t="shared" si="0"/>
        <v>5409395.6599000003</v>
      </c>
      <c r="L16" s="27"/>
      <c r="M16" s="27"/>
      <c r="N16" s="28"/>
      <c r="O16" s="28"/>
      <c r="P16" s="28"/>
    </row>
    <row r="17" spans="1:16" ht="18">
      <c r="A17" s="22">
        <v>12</v>
      </c>
      <c r="B17" s="23" t="s">
        <v>86</v>
      </c>
      <c r="C17" s="23" t="s">
        <v>151</v>
      </c>
      <c r="D17" s="24">
        <v>2597393.1423999998</v>
      </c>
      <c r="E17" s="24">
        <v>2610893.2579000001</v>
      </c>
      <c r="F17" s="25">
        <f t="shared" si="0"/>
        <v>5208286.4002999999</v>
      </c>
      <c r="L17" s="27"/>
      <c r="M17" s="27"/>
      <c r="N17" s="28"/>
      <c r="O17" s="28"/>
      <c r="P17" s="28"/>
    </row>
    <row r="18" spans="1:16" ht="18">
      <c r="A18" s="22">
        <v>13</v>
      </c>
      <c r="B18" s="23" t="s">
        <v>86</v>
      </c>
      <c r="C18" s="23" t="s">
        <v>153</v>
      </c>
      <c r="D18" s="24">
        <v>1983426.6958999999</v>
      </c>
      <c r="E18" s="24">
        <v>1993735.6817999999</v>
      </c>
      <c r="F18" s="25">
        <f t="shared" si="0"/>
        <v>3977162.3777000001</v>
      </c>
      <c r="L18" s="27"/>
      <c r="M18" s="27"/>
      <c r="N18" s="28"/>
      <c r="O18" s="28"/>
      <c r="P18" s="28"/>
    </row>
    <row r="19" spans="1:16" ht="18">
      <c r="A19" s="22">
        <v>14</v>
      </c>
      <c r="B19" s="23" t="s">
        <v>86</v>
      </c>
      <c r="C19" s="23" t="s">
        <v>155</v>
      </c>
      <c r="D19" s="24">
        <v>1874067.3106</v>
      </c>
      <c r="E19" s="24">
        <v>1883807.8942</v>
      </c>
      <c r="F19" s="25">
        <f t="shared" si="0"/>
        <v>3757875.2047999999</v>
      </c>
      <c r="L19" s="27"/>
      <c r="M19" s="27"/>
      <c r="N19" s="28"/>
      <c r="O19" s="28"/>
      <c r="P19" s="28"/>
    </row>
    <row r="20" spans="1:16" ht="18">
      <c r="A20" s="22">
        <v>15</v>
      </c>
      <c r="B20" s="23" t="s">
        <v>86</v>
      </c>
      <c r="C20" s="23" t="s">
        <v>157</v>
      </c>
      <c r="D20" s="24">
        <v>1951453.0116000001</v>
      </c>
      <c r="E20" s="24">
        <v>1961595.8123000001</v>
      </c>
      <c r="F20" s="25">
        <f t="shared" si="0"/>
        <v>3913048.8239000002</v>
      </c>
      <c r="L20" s="27"/>
      <c r="M20" s="27"/>
      <c r="N20" s="28"/>
      <c r="O20" s="28"/>
      <c r="P20" s="28"/>
    </row>
    <row r="21" spans="1:16" ht="18">
      <c r="A21" s="22">
        <v>16</v>
      </c>
      <c r="B21" s="23" t="s">
        <v>86</v>
      </c>
      <c r="C21" s="23" t="s">
        <v>159</v>
      </c>
      <c r="D21" s="24">
        <v>2908987.1425000001</v>
      </c>
      <c r="E21" s="24">
        <v>2924106.7875999999</v>
      </c>
      <c r="F21" s="25">
        <f t="shared" si="0"/>
        <v>5833093.9300999995</v>
      </c>
      <c r="L21" s="27"/>
      <c r="M21" s="27"/>
      <c r="N21" s="28"/>
      <c r="O21" s="28"/>
      <c r="P21" s="28"/>
    </row>
    <row r="22" spans="1:16" ht="18">
      <c r="A22" s="22">
        <v>17</v>
      </c>
      <c r="B22" s="23" t="s">
        <v>86</v>
      </c>
      <c r="C22" s="23" t="s">
        <v>161</v>
      </c>
      <c r="D22" s="24">
        <v>2513535.5389</v>
      </c>
      <c r="E22" s="24">
        <v>2526599.7990999999</v>
      </c>
      <c r="F22" s="25">
        <f t="shared" si="0"/>
        <v>5040135.3379999995</v>
      </c>
      <c r="L22" s="27"/>
      <c r="M22" s="27"/>
      <c r="N22" s="28"/>
      <c r="O22" s="28"/>
      <c r="P22" s="28"/>
    </row>
    <row r="23" spans="1:16" ht="18">
      <c r="A23" s="22">
        <v>18</v>
      </c>
      <c r="B23" s="23" t="s">
        <v>87</v>
      </c>
      <c r="C23" s="23" t="s">
        <v>166</v>
      </c>
      <c r="D23" s="24">
        <v>2577712.7130999998</v>
      </c>
      <c r="E23" s="24">
        <v>2591110.5384</v>
      </c>
      <c r="F23" s="25">
        <f t="shared" si="0"/>
        <v>5168823.2514999993</v>
      </c>
      <c r="L23" s="27"/>
      <c r="M23" s="27"/>
      <c r="N23" s="28"/>
      <c r="O23" s="28"/>
      <c r="P23" s="28"/>
    </row>
    <row r="24" spans="1:16" ht="18">
      <c r="A24" s="22">
        <v>19</v>
      </c>
      <c r="B24" s="23" t="s">
        <v>87</v>
      </c>
      <c r="C24" s="23" t="s">
        <v>168</v>
      </c>
      <c r="D24" s="24">
        <v>3149056.0052</v>
      </c>
      <c r="E24" s="24">
        <v>3165423.4232999999</v>
      </c>
      <c r="F24" s="25">
        <f t="shared" si="0"/>
        <v>6314479.4285000004</v>
      </c>
      <c r="L24" s="27"/>
      <c r="M24" s="27"/>
      <c r="N24" s="28"/>
      <c r="O24" s="28"/>
      <c r="P24" s="28"/>
    </row>
    <row r="25" spans="1:16" ht="18">
      <c r="A25" s="22">
        <v>20</v>
      </c>
      <c r="B25" s="23" t="s">
        <v>87</v>
      </c>
      <c r="C25" s="23" t="s">
        <v>169</v>
      </c>
      <c r="D25" s="24">
        <v>2681422.0904999999</v>
      </c>
      <c r="E25" s="24">
        <v>2695358.9517999999</v>
      </c>
      <c r="F25" s="25">
        <f t="shared" si="0"/>
        <v>5376781.0422999999</v>
      </c>
      <c r="L25" s="27"/>
      <c r="M25" s="27"/>
      <c r="N25" s="28"/>
      <c r="O25" s="28"/>
      <c r="P25" s="28"/>
    </row>
    <row r="26" spans="1:16" ht="18">
      <c r="A26" s="22">
        <v>21</v>
      </c>
      <c r="B26" s="23" t="s">
        <v>87</v>
      </c>
      <c r="C26" s="23" t="s">
        <v>171</v>
      </c>
      <c r="D26" s="24">
        <v>2347623.6757</v>
      </c>
      <c r="E26" s="24">
        <v>2359825.5986000001</v>
      </c>
      <c r="F26" s="25">
        <f t="shared" si="0"/>
        <v>4707449.2742999997</v>
      </c>
      <c r="L26" s="27"/>
      <c r="M26" s="27"/>
      <c r="N26" s="28"/>
      <c r="O26" s="28"/>
      <c r="P26" s="28"/>
    </row>
    <row r="27" spans="1:16" ht="18">
      <c r="A27" s="22">
        <v>22</v>
      </c>
      <c r="B27" s="23" t="s">
        <v>87</v>
      </c>
      <c r="C27" s="23" t="s">
        <v>173</v>
      </c>
      <c r="D27" s="24">
        <v>2323057.7535999999</v>
      </c>
      <c r="E27" s="24">
        <v>2335131.9934999999</v>
      </c>
      <c r="F27" s="25">
        <f t="shared" si="0"/>
        <v>4658189.7470999993</v>
      </c>
      <c r="L27" s="27"/>
      <c r="M27" s="27"/>
      <c r="N27" s="28"/>
      <c r="O27" s="28"/>
      <c r="P27" s="28"/>
    </row>
    <row r="28" spans="1:16" ht="18">
      <c r="A28" s="22">
        <v>23</v>
      </c>
      <c r="B28" s="23" t="s">
        <v>87</v>
      </c>
      <c r="C28" s="23" t="s">
        <v>175</v>
      </c>
      <c r="D28" s="24">
        <v>2483683.4933000002</v>
      </c>
      <c r="E28" s="24">
        <v>2496592.5956999999</v>
      </c>
      <c r="F28" s="25">
        <f t="shared" si="0"/>
        <v>4980276.0889999997</v>
      </c>
      <c r="L28" s="27"/>
      <c r="M28" s="27"/>
      <c r="N28" s="28"/>
      <c r="O28" s="28"/>
      <c r="P28" s="28"/>
    </row>
    <row r="29" spans="1:16" ht="18">
      <c r="A29" s="22">
        <v>24</v>
      </c>
      <c r="B29" s="23" t="s">
        <v>87</v>
      </c>
      <c r="C29" s="23" t="s">
        <v>177</v>
      </c>
      <c r="D29" s="24">
        <v>2705326.8135000002</v>
      </c>
      <c r="E29" s="24">
        <v>2719387.9210999999</v>
      </c>
      <c r="F29" s="25">
        <f t="shared" si="0"/>
        <v>5424714.7346000001</v>
      </c>
      <c r="L29" s="27"/>
      <c r="M29" s="27"/>
      <c r="N29" s="28"/>
      <c r="O29" s="28"/>
      <c r="P29" s="28"/>
    </row>
    <row r="30" spans="1:16" ht="18">
      <c r="A30" s="22">
        <v>25</v>
      </c>
      <c r="B30" s="23" t="s">
        <v>87</v>
      </c>
      <c r="C30" s="23" t="s">
        <v>179</v>
      </c>
      <c r="D30" s="24">
        <v>2829997.5233999998</v>
      </c>
      <c r="E30" s="24">
        <v>2844706.6148999999</v>
      </c>
      <c r="F30" s="25">
        <f t="shared" si="0"/>
        <v>5674704.1382999998</v>
      </c>
      <c r="L30" s="27"/>
      <c r="M30" s="27"/>
      <c r="N30" s="28"/>
      <c r="O30" s="28"/>
      <c r="P30" s="28"/>
    </row>
    <row r="31" spans="1:16" ht="18">
      <c r="A31" s="22">
        <v>26</v>
      </c>
      <c r="B31" s="23" t="s">
        <v>87</v>
      </c>
      <c r="C31" s="23" t="s">
        <v>181</v>
      </c>
      <c r="D31" s="24">
        <v>2460542.0408999999</v>
      </c>
      <c r="E31" s="24">
        <v>2473330.8640999999</v>
      </c>
      <c r="F31" s="25">
        <f t="shared" si="0"/>
        <v>4933872.9049999993</v>
      </c>
      <c r="L31" s="27"/>
      <c r="M31" s="27"/>
      <c r="N31" s="28"/>
      <c r="O31" s="28"/>
      <c r="P31" s="28"/>
    </row>
    <row r="32" spans="1:16" ht="18">
      <c r="A32" s="22">
        <v>27</v>
      </c>
      <c r="B32" s="23" t="s">
        <v>87</v>
      </c>
      <c r="C32" s="23" t="s">
        <v>183</v>
      </c>
      <c r="D32" s="24">
        <v>2203091.8139</v>
      </c>
      <c r="E32" s="24">
        <v>2214542.5233</v>
      </c>
      <c r="F32" s="25">
        <f t="shared" si="0"/>
        <v>4417634.3372</v>
      </c>
      <c r="L32" s="27"/>
      <c r="M32" s="27"/>
      <c r="N32" s="28"/>
      <c r="O32" s="28"/>
      <c r="P32" s="28"/>
    </row>
    <row r="33" spans="1:16" ht="18">
      <c r="A33" s="22">
        <v>28</v>
      </c>
      <c r="B33" s="23" t="s">
        <v>87</v>
      </c>
      <c r="C33" s="23" t="s">
        <v>185</v>
      </c>
      <c r="D33" s="24">
        <v>2238833.8928999999</v>
      </c>
      <c r="E33" s="24">
        <v>2250470.3739999998</v>
      </c>
      <c r="F33" s="25">
        <f t="shared" si="0"/>
        <v>4489304.2668999992</v>
      </c>
      <c r="L33" s="27"/>
      <c r="M33" s="27"/>
      <c r="N33" s="28"/>
      <c r="O33" s="28"/>
      <c r="P33" s="28"/>
    </row>
    <row r="34" spans="1:16" ht="18">
      <c r="A34" s="22">
        <v>29</v>
      </c>
      <c r="B34" s="23" t="s">
        <v>87</v>
      </c>
      <c r="C34" s="23" t="s">
        <v>187</v>
      </c>
      <c r="D34" s="24">
        <v>2191962.5095000002</v>
      </c>
      <c r="E34" s="24">
        <v>2203355.3736</v>
      </c>
      <c r="F34" s="25">
        <f t="shared" si="0"/>
        <v>4395317.8831000002</v>
      </c>
      <c r="L34" s="27"/>
      <c r="M34" s="27"/>
      <c r="N34" s="28"/>
      <c r="O34" s="28"/>
      <c r="P34" s="28"/>
    </row>
    <row r="35" spans="1:16" ht="18">
      <c r="A35" s="22">
        <v>30</v>
      </c>
      <c r="B35" s="23" t="s">
        <v>87</v>
      </c>
      <c r="C35" s="23" t="s">
        <v>189</v>
      </c>
      <c r="D35" s="24">
        <v>2541627.6543000001</v>
      </c>
      <c r="E35" s="24">
        <v>2554837.9251999999</v>
      </c>
      <c r="F35" s="25">
        <f t="shared" si="0"/>
        <v>5096465.5795</v>
      </c>
      <c r="L35" s="27"/>
      <c r="M35" s="27"/>
      <c r="N35" s="28"/>
      <c r="O35" s="28"/>
      <c r="P35" s="28"/>
    </row>
    <row r="36" spans="1:16" ht="18">
      <c r="A36" s="22">
        <v>31</v>
      </c>
      <c r="B36" s="23" t="s">
        <v>87</v>
      </c>
      <c r="C36" s="23" t="s">
        <v>191</v>
      </c>
      <c r="D36" s="24">
        <v>2463957.4874</v>
      </c>
      <c r="E36" s="24">
        <v>2476764.0625999998</v>
      </c>
      <c r="F36" s="25">
        <f t="shared" si="0"/>
        <v>4940721.55</v>
      </c>
      <c r="L36" s="27"/>
      <c r="M36" s="27"/>
      <c r="N36" s="28"/>
      <c r="O36" s="28"/>
      <c r="P36" s="28"/>
    </row>
    <row r="37" spans="1:16" ht="18">
      <c r="A37" s="22">
        <v>32</v>
      </c>
      <c r="B37" s="23" t="s">
        <v>87</v>
      </c>
      <c r="C37" s="23" t="s">
        <v>193</v>
      </c>
      <c r="D37" s="24">
        <v>2351208.2936</v>
      </c>
      <c r="E37" s="24">
        <v>2363428.8476999998</v>
      </c>
      <c r="F37" s="25">
        <f t="shared" si="0"/>
        <v>4714637.1413000003</v>
      </c>
      <c r="L37" s="27"/>
      <c r="M37" s="27"/>
      <c r="N37" s="28"/>
      <c r="O37" s="28"/>
      <c r="P37" s="28"/>
    </row>
    <row r="38" spans="1:16" ht="18">
      <c r="A38" s="22">
        <v>33</v>
      </c>
      <c r="B38" s="23" t="s">
        <v>87</v>
      </c>
      <c r="C38" s="23" t="s">
        <v>195</v>
      </c>
      <c r="D38" s="24">
        <v>2190444.3725999999</v>
      </c>
      <c r="E38" s="24">
        <v>2201829.3459999999</v>
      </c>
      <c r="F38" s="25">
        <f t="shared" si="0"/>
        <v>4392273.7185999993</v>
      </c>
      <c r="L38" s="27"/>
      <c r="M38" s="27"/>
      <c r="N38" s="28"/>
      <c r="O38" s="28"/>
      <c r="P38" s="28"/>
    </row>
    <row r="39" spans="1:16" ht="18">
      <c r="A39" s="22">
        <v>34</v>
      </c>
      <c r="B39" s="23" t="s">
        <v>87</v>
      </c>
      <c r="C39" s="23" t="s">
        <v>197</v>
      </c>
      <c r="D39" s="24">
        <v>2081704.1746</v>
      </c>
      <c r="E39" s="24">
        <v>2092523.9639000001</v>
      </c>
      <c r="F39" s="25">
        <f t="shared" si="0"/>
        <v>4174228.1385000004</v>
      </c>
      <c r="L39" s="27"/>
      <c r="M39" s="27"/>
      <c r="N39" s="28"/>
      <c r="O39" s="28"/>
      <c r="P39" s="28"/>
    </row>
    <row r="40" spans="1:16" ht="18">
      <c r="A40" s="22">
        <v>35</v>
      </c>
      <c r="B40" s="23" t="s">
        <v>87</v>
      </c>
      <c r="C40" s="23" t="s">
        <v>199</v>
      </c>
      <c r="D40" s="24">
        <v>2358228.1253999998</v>
      </c>
      <c r="E40" s="24">
        <v>2370485.1655999999</v>
      </c>
      <c r="F40" s="25">
        <f t="shared" si="0"/>
        <v>4728713.2909999993</v>
      </c>
      <c r="L40" s="27"/>
      <c r="M40" s="27"/>
      <c r="N40" s="28"/>
      <c r="O40" s="28"/>
      <c r="P40" s="28"/>
    </row>
    <row r="41" spans="1:16" ht="18">
      <c r="A41" s="22">
        <v>36</v>
      </c>
      <c r="B41" s="23" t="s">
        <v>87</v>
      </c>
      <c r="C41" s="23" t="s">
        <v>201</v>
      </c>
      <c r="D41" s="24">
        <v>2968343.9715999998</v>
      </c>
      <c r="E41" s="24">
        <v>2983772.1274999999</v>
      </c>
      <c r="F41" s="25">
        <f t="shared" si="0"/>
        <v>5952116.0990999993</v>
      </c>
      <c r="L41" s="27"/>
      <c r="M41" s="27"/>
      <c r="N41" s="28"/>
      <c r="O41" s="28"/>
      <c r="P41" s="28"/>
    </row>
    <row r="42" spans="1:16" ht="18">
      <c r="A42" s="22">
        <v>37</v>
      </c>
      <c r="B42" s="23" t="s">
        <v>87</v>
      </c>
      <c r="C42" s="23" t="s">
        <v>203</v>
      </c>
      <c r="D42" s="24">
        <v>2543220.3081999999</v>
      </c>
      <c r="E42" s="24">
        <v>2556438.8569999998</v>
      </c>
      <c r="F42" s="25">
        <f t="shared" si="0"/>
        <v>5099659.1651999997</v>
      </c>
      <c r="L42" s="27"/>
      <c r="M42" s="27"/>
      <c r="N42" s="28"/>
      <c r="O42" s="28"/>
      <c r="P42" s="28"/>
    </row>
    <row r="43" spans="1:16" ht="18">
      <c r="A43" s="22">
        <v>38</v>
      </c>
      <c r="B43" s="23" t="s">
        <v>87</v>
      </c>
      <c r="C43" s="23" t="s">
        <v>205</v>
      </c>
      <c r="D43" s="24">
        <v>2464572.3541000001</v>
      </c>
      <c r="E43" s="24">
        <v>2477382.1252000001</v>
      </c>
      <c r="F43" s="25">
        <f t="shared" si="0"/>
        <v>4941954.4792999998</v>
      </c>
      <c r="L43" s="27"/>
      <c r="M43" s="27"/>
      <c r="N43" s="28"/>
      <c r="O43" s="28"/>
      <c r="P43" s="28"/>
    </row>
    <row r="44" spans="1:16" ht="18">
      <c r="A44" s="22">
        <v>39</v>
      </c>
      <c r="B44" s="23" t="s">
        <v>88</v>
      </c>
      <c r="C44" s="23" t="s">
        <v>210</v>
      </c>
      <c r="D44" s="24">
        <v>2366572.0909000002</v>
      </c>
      <c r="E44" s="24">
        <v>2378872.4994000001</v>
      </c>
      <c r="F44" s="25">
        <f t="shared" si="0"/>
        <v>4745444.5903000003</v>
      </c>
      <c r="L44" s="27"/>
      <c r="M44" s="27"/>
      <c r="N44" s="28"/>
      <c r="O44" s="28"/>
      <c r="P44" s="28"/>
    </row>
    <row r="45" spans="1:16" ht="18">
      <c r="A45" s="22">
        <v>40</v>
      </c>
      <c r="B45" s="23" t="s">
        <v>88</v>
      </c>
      <c r="C45" s="23" t="s">
        <v>211</v>
      </c>
      <c r="D45" s="24">
        <v>1847815.8903000001</v>
      </c>
      <c r="E45" s="24">
        <v>1857420.0305999999</v>
      </c>
      <c r="F45" s="25">
        <f t="shared" si="0"/>
        <v>3705235.9209000003</v>
      </c>
      <c r="L45" s="27"/>
      <c r="M45" s="27"/>
      <c r="N45" s="28"/>
      <c r="O45" s="28"/>
      <c r="P45" s="28"/>
    </row>
    <row r="46" spans="1:16" ht="18">
      <c r="A46" s="22">
        <v>41</v>
      </c>
      <c r="B46" s="23" t="s">
        <v>88</v>
      </c>
      <c r="C46" s="23" t="s">
        <v>213</v>
      </c>
      <c r="D46" s="24">
        <v>2439640.4547999999</v>
      </c>
      <c r="E46" s="24">
        <v>2452320.6406999999</v>
      </c>
      <c r="F46" s="25">
        <f t="shared" si="0"/>
        <v>4891961.0954999998</v>
      </c>
      <c r="L46" s="27"/>
      <c r="M46" s="27"/>
      <c r="N46" s="28"/>
      <c r="O46" s="28"/>
      <c r="P46" s="28"/>
    </row>
    <row r="47" spans="1:16" ht="18">
      <c r="A47" s="22">
        <v>42</v>
      </c>
      <c r="B47" s="23" t="s">
        <v>88</v>
      </c>
      <c r="C47" s="23" t="s">
        <v>215</v>
      </c>
      <c r="D47" s="24">
        <v>1870261.5108</v>
      </c>
      <c r="E47" s="24">
        <v>1879982.3134999999</v>
      </c>
      <c r="F47" s="25">
        <f t="shared" si="0"/>
        <v>3750243.8243</v>
      </c>
      <c r="L47" s="27"/>
      <c r="M47" s="27"/>
      <c r="N47" s="28"/>
      <c r="O47" s="28"/>
      <c r="P47" s="28"/>
    </row>
    <row r="48" spans="1:16" ht="18">
      <c r="A48" s="22">
        <v>43</v>
      </c>
      <c r="B48" s="23" t="s">
        <v>88</v>
      </c>
      <c r="C48" s="23" t="s">
        <v>217</v>
      </c>
      <c r="D48" s="24">
        <v>2513324.3637000001</v>
      </c>
      <c r="E48" s="24">
        <v>2526387.5263999999</v>
      </c>
      <c r="F48" s="25">
        <f t="shared" si="0"/>
        <v>5039711.8901000004</v>
      </c>
      <c r="L48" s="27"/>
      <c r="M48" s="27"/>
      <c r="N48" s="28"/>
      <c r="O48" s="28"/>
      <c r="P48" s="28"/>
    </row>
    <row r="49" spans="1:16" ht="18">
      <c r="A49" s="22">
        <v>44</v>
      </c>
      <c r="B49" s="23" t="s">
        <v>88</v>
      </c>
      <c r="C49" s="23" t="s">
        <v>219</v>
      </c>
      <c r="D49" s="24">
        <v>2190645.3012999999</v>
      </c>
      <c r="E49" s="24">
        <v>2202031.3191</v>
      </c>
      <c r="F49" s="25">
        <f t="shared" si="0"/>
        <v>4392676.6204000004</v>
      </c>
      <c r="L49" s="27"/>
      <c r="M49" s="27"/>
      <c r="N49" s="28"/>
      <c r="O49" s="28"/>
      <c r="P49" s="28"/>
    </row>
    <row r="50" spans="1:16" ht="18">
      <c r="A50" s="22">
        <v>45</v>
      </c>
      <c r="B50" s="23" t="s">
        <v>88</v>
      </c>
      <c r="C50" s="23" t="s">
        <v>221</v>
      </c>
      <c r="D50" s="24">
        <v>2484573.3054</v>
      </c>
      <c r="E50" s="24">
        <v>2497487.0326</v>
      </c>
      <c r="F50" s="25">
        <f t="shared" si="0"/>
        <v>4982060.3379999995</v>
      </c>
      <c r="L50" s="27"/>
      <c r="M50" s="27"/>
      <c r="N50" s="28"/>
      <c r="O50" s="28"/>
      <c r="P50" s="28"/>
    </row>
    <row r="51" spans="1:16" ht="18">
      <c r="A51" s="22">
        <v>46</v>
      </c>
      <c r="B51" s="23" t="s">
        <v>88</v>
      </c>
      <c r="C51" s="23" t="s">
        <v>223</v>
      </c>
      <c r="D51" s="24">
        <v>1990762.0212000001</v>
      </c>
      <c r="E51" s="24">
        <v>2001109.1329999999</v>
      </c>
      <c r="F51" s="25">
        <f t="shared" si="0"/>
        <v>3991871.1541999998</v>
      </c>
      <c r="L51" s="27"/>
      <c r="M51" s="27"/>
      <c r="N51" s="28"/>
      <c r="O51" s="28"/>
      <c r="P51" s="28"/>
    </row>
    <row r="52" spans="1:16" ht="36">
      <c r="A52" s="22">
        <v>47</v>
      </c>
      <c r="B52" s="23" t="s">
        <v>88</v>
      </c>
      <c r="C52" s="23" t="s">
        <v>225</v>
      </c>
      <c r="D52" s="24">
        <v>2310348.2074000002</v>
      </c>
      <c r="E52" s="24">
        <v>2322356.3887</v>
      </c>
      <c r="F52" s="25">
        <f t="shared" si="0"/>
        <v>4632704.5961000007</v>
      </c>
      <c r="L52" s="27"/>
      <c r="M52" s="27"/>
      <c r="N52" s="28"/>
      <c r="O52" s="28"/>
      <c r="P52" s="28"/>
    </row>
    <row r="53" spans="1:16" ht="18">
      <c r="A53" s="22">
        <v>48</v>
      </c>
      <c r="B53" s="23" t="s">
        <v>88</v>
      </c>
      <c r="C53" s="23" t="s">
        <v>227</v>
      </c>
      <c r="D53" s="24">
        <v>2513551.8923999998</v>
      </c>
      <c r="E53" s="24">
        <v>2526616.2376999999</v>
      </c>
      <c r="F53" s="25">
        <f t="shared" si="0"/>
        <v>5040168.1300999997</v>
      </c>
      <c r="L53" s="27"/>
      <c r="M53" s="27"/>
      <c r="N53" s="28"/>
      <c r="O53" s="28"/>
      <c r="P53" s="28"/>
    </row>
    <row r="54" spans="1:16" ht="18">
      <c r="A54" s="22">
        <v>49</v>
      </c>
      <c r="B54" s="23" t="s">
        <v>88</v>
      </c>
      <c r="C54" s="23" t="s">
        <v>229</v>
      </c>
      <c r="D54" s="24">
        <v>1934499.1384000001</v>
      </c>
      <c r="E54" s="24">
        <v>1944553.8203</v>
      </c>
      <c r="F54" s="25">
        <f t="shared" si="0"/>
        <v>3879052.9587000003</v>
      </c>
      <c r="L54" s="27"/>
      <c r="M54" s="27"/>
      <c r="N54" s="28"/>
      <c r="O54" s="28"/>
      <c r="P54" s="28"/>
    </row>
    <row r="55" spans="1:16" ht="18">
      <c r="A55" s="22">
        <v>50</v>
      </c>
      <c r="B55" s="23" t="s">
        <v>88</v>
      </c>
      <c r="C55" s="23" t="s">
        <v>231</v>
      </c>
      <c r="D55" s="24">
        <v>2288164.8637000001</v>
      </c>
      <c r="E55" s="24">
        <v>2300057.7456</v>
      </c>
      <c r="F55" s="25">
        <f t="shared" si="0"/>
        <v>4588222.6093000006</v>
      </c>
      <c r="L55" s="27"/>
      <c r="M55" s="27"/>
      <c r="N55" s="28"/>
      <c r="O55" s="28"/>
      <c r="P55" s="28"/>
    </row>
    <row r="56" spans="1:16" ht="18">
      <c r="A56" s="22">
        <v>51</v>
      </c>
      <c r="B56" s="23" t="s">
        <v>88</v>
      </c>
      <c r="C56" s="23" t="s">
        <v>233</v>
      </c>
      <c r="D56" s="24">
        <v>2288809.9959999998</v>
      </c>
      <c r="E56" s="24">
        <v>2300706.2311</v>
      </c>
      <c r="F56" s="25">
        <f t="shared" si="0"/>
        <v>4589516.2270999998</v>
      </c>
      <c r="L56" s="27"/>
      <c r="M56" s="27"/>
      <c r="N56" s="28"/>
      <c r="O56" s="28"/>
      <c r="P56" s="28"/>
    </row>
    <row r="57" spans="1:16" ht="18">
      <c r="A57" s="22">
        <v>52</v>
      </c>
      <c r="B57" s="23" t="s">
        <v>88</v>
      </c>
      <c r="C57" s="23" t="s">
        <v>235</v>
      </c>
      <c r="D57" s="24">
        <v>2360567.0257000001</v>
      </c>
      <c r="E57" s="24">
        <v>2372836.2225000001</v>
      </c>
      <c r="F57" s="25">
        <f t="shared" si="0"/>
        <v>4733403.2482000003</v>
      </c>
      <c r="L57" s="27"/>
      <c r="M57" s="27"/>
      <c r="N57" s="28"/>
      <c r="O57" s="28"/>
      <c r="P57" s="28"/>
    </row>
    <row r="58" spans="1:16" ht="18">
      <c r="A58" s="22">
        <v>53</v>
      </c>
      <c r="B58" s="23" t="s">
        <v>88</v>
      </c>
      <c r="C58" s="23" t="s">
        <v>237</v>
      </c>
      <c r="D58" s="24">
        <v>2156609.3108999999</v>
      </c>
      <c r="E58" s="24">
        <v>2167818.4245000002</v>
      </c>
      <c r="F58" s="25">
        <f t="shared" si="0"/>
        <v>4324427.7354000006</v>
      </c>
      <c r="L58" s="27"/>
      <c r="M58" s="27"/>
      <c r="N58" s="28"/>
      <c r="O58" s="28"/>
      <c r="P58" s="28"/>
    </row>
    <row r="59" spans="1:16" ht="18">
      <c r="A59" s="22">
        <v>54</v>
      </c>
      <c r="B59" s="23" t="s">
        <v>88</v>
      </c>
      <c r="C59" s="23" t="s">
        <v>239</v>
      </c>
      <c r="D59" s="24">
        <v>2202006.7474000002</v>
      </c>
      <c r="E59" s="24">
        <v>2213451.8169999998</v>
      </c>
      <c r="F59" s="25">
        <f t="shared" si="0"/>
        <v>4415458.5644000005</v>
      </c>
      <c r="L59" s="27"/>
      <c r="M59" s="27"/>
      <c r="N59" s="28"/>
      <c r="O59" s="28"/>
      <c r="P59" s="28"/>
    </row>
    <row r="60" spans="1:16" ht="18">
      <c r="A60" s="22">
        <v>55</v>
      </c>
      <c r="B60" s="23" t="s">
        <v>88</v>
      </c>
      <c r="C60" s="23" t="s">
        <v>241</v>
      </c>
      <c r="D60" s="24">
        <v>2055442.4054</v>
      </c>
      <c r="E60" s="24">
        <v>2066125.6976000001</v>
      </c>
      <c r="F60" s="25">
        <f t="shared" si="0"/>
        <v>4121568.1030000001</v>
      </c>
      <c r="L60" s="27"/>
      <c r="M60" s="27"/>
      <c r="N60" s="28"/>
      <c r="O60" s="28"/>
      <c r="P60" s="28"/>
    </row>
    <row r="61" spans="1:16" ht="18">
      <c r="A61" s="22">
        <v>56</v>
      </c>
      <c r="B61" s="23" t="s">
        <v>88</v>
      </c>
      <c r="C61" s="23" t="s">
        <v>243</v>
      </c>
      <c r="D61" s="24">
        <v>2553691.0973</v>
      </c>
      <c r="E61" s="24">
        <v>2566964.0685999999</v>
      </c>
      <c r="F61" s="25">
        <f t="shared" si="0"/>
        <v>5120655.1658999994</v>
      </c>
      <c r="L61" s="27"/>
      <c r="M61" s="27"/>
      <c r="N61" s="28"/>
      <c r="O61" s="28"/>
      <c r="P61" s="28"/>
    </row>
    <row r="62" spans="1:16" ht="18">
      <c r="A62" s="22">
        <v>57</v>
      </c>
      <c r="B62" s="23" t="s">
        <v>88</v>
      </c>
      <c r="C62" s="23" t="s">
        <v>245</v>
      </c>
      <c r="D62" s="24">
        <v>2130866.1461999998</v>
      </c>
      <c r="E62" s="24">
        <v>2141941.4580000001</v>
      </c>
      <c r="F62" s="25">
        <f t="shared" si="0"/>
        <v>4272807.6041999999</v>
      </c>
      <c r="L62" s="27"/>
      <c r="M62" s="27"/>
      <c r="N62" s="28"/>
      <c r="O62" s="28"/>
      <c r="P62" s="28"/>
    </row>
    <row r="63" spans="1:16" ht="18">
      <c r="A63" s="22">
        <v>58</v>
      </c>
      <c r="B63" s="23" t="s">
        <v>88</v>
      </c>
      <c r="C63" s="23" t="s">
        <v>247</v>
      </c>
      <c r="D63" s="24">
        <v>2242026.4704999998</v>
      </c>
      <c r="E63" s="24">
        <v>2253679.5452000001</v>
      </c>
      <c r="F63" s="25">
        <f t="shared" si="0"/>
        <v>4495706.0156999994</v>
      </c>
      <c r="L63" s="27"/>
      <c r="M63" s="27"/>
      <c r="N63" s="28"/>
      <c r="O63" s="28"/>
      <c r="P63" s="28"/>
    </row>
    <row r="64" spans="1:16" ht="18">
      <c r="A64" s="22">
        <v>59</v>
      </c>
      <c r="B64" s="23" t="s">
        <v>88</v>
      </c>
      <c r="C64" s="23" t="s">
        <v>249</v>
      </c>
      <c r="D64" s="24">
        <v>2332033.17</v>
      </c>
      <c r="E64" s="24">
        <v>2344154.0602000002</v>
      </c>
      <c r="F64" s="25">
        <f t="shared" si="0"/>
        <v>4676187.2302000001</v>
      </c>
      <c r="L64" s="27"/>
      <c r="M64" s="27"/>
      <c r="N64" s="28"/>
      <c r="O64" s="28"/>
      <c r="P64" s="28"/>
    </row>
    <row r="65" spans="1:16" ht="18">
      <c r="A65" s="22">
        <v>60</v>
      </c>
      <c r="B65" s="23" t="s">
        <v>88</v>
      </c>
      <c r="C65" s="23" t="s">
        <v>251</v>
      </c>
      <c r="D65" s="24">
        <v>2004443.5462</v>
      </c>
      <c r="E65" s="24">
        <v>2014861.7686000001</v>
      </c>
      <c r="F65" s="25">
        <f t="shared" si="0"/>
        <v>4019305.3147999998</v>
      </c>
      <c r="L65" s="27"/>
      <c r="M65" s="27"/>
      <c r="N65" s="28"/>
      <c r="O65" s="28"/>
      <c r="P65" s="28"/>
    </row>
    <row r="66" spans="1:16" ht="18">
      <c r="A66" s="22">
        <v>61</v>
      </c>
      <c r="B66" s="23" t="s">
        <v>88</v>
      </c>
      <c r="C66" s="23" t="s">
        <v>253</v>
      </c>
      <c r="D66" s="24">
        <v>2093028.9913999999</v>
      </c>
      <c r="E66" s="24">
        <v>2103907.6422999999</v>
      </c>
      <c r="F66" s="25">
        <f t="shared" si="0"/>
        <v>4196936.6337000001</v>
      </c>
      <c r="L66" s="27"/>
      <c r="M66" s="27"/>
      <c r="N66" s="28"/>
      <c r="O66" s="28"/>
      <c r="P66" s="28"/>
    </row>
    <row r="67" spans="1:16" ht="18">
      <c r="A67" s="22">
        <v>62</v>
      </c>
      <c r="B67" s="23" t="s">
        <v>88</v>
      </c>
      <c r="C67" s="23" t="s">
        <v>255</v>
      </c>
      <c r="D67" s="24">
        <v>2143850.3420000002</v>
      </c>
      <c r="E67" s="24">
        <v>2154993.14</v>
      </c>
      <c r="F67" s="25">
        <f t="shared" si="0"/>
        <v>4298843.4820000008</v>
      </c>
      <c r="L67" s="27"/>
      <c r="M67" s="27"/>
      <c r="N67" s="28"/>
      <c r="O67" s="28"/>
      <c r="P67" s="28"/>
    </row>
    <row r="68" spans="1:16" ht="18">
      <c r="A68" s="22">
        <v>63</v>
      </c>
      <c r="B68" s="23" t="s">
        <v>88</v>
      </c>
      <c r="C68" s="23" t="s">
        <v>257</v>
      </c>
      <c r="D68" s="24">
        <v>2525930.6217</v>
      </c>
      <c r="E68" s="24">
        <v>2539059.3062</v>
      </c>
      <c r="F68" s="25">
        <f t="shared" si="0"/>
        <v>5064989.9278999995</v>
      </c>
      <c r="L68" s="27"/>
      <c r="M68" s="27"/>
      <c r="N68" s="28"/>
      <c r="O68" s="28"/>
      <c r="P68" s="28"/>
    </row>
    <row r="69" spans="1:16" ht="18">
      <c r="A69" s="22">
        <v>64</v>
      </c>
      <c r="B69" s="23" t="s">
        <v>88</v>
      </c>
      <c r="C69" s="23" t="s">
        <v>259</v>
      </c>
      <c r="D69" s="24">
        <v>1881582.6647000001</v>
      </c>
      <c r="E69" s="24">
        <v>1891362.3099</v>
      </c>
      <c r="F69" s="25">
        <f t="shared" si="0"/>
        <v>3772944.9746000003</v>
      </c>
      <c r="L69" s="27"/>
      <c r="M69" s="27"/>
      <c r="N69" s="28"/>
      <c r="O69" s="28"/>
      <c r="P69" s="28"/>
    </row>
    <row r="70" spans="1:16" ht="18">
      <c r="A70" s="22">
        <v>65</v>
      </c>
      <c r="B70" s="23" t="s">
        <v>88</v>
      </c>
      <c r="C70" s="23" t="s">
        <v>261</v>
      </c>
      <c r="D70" s="24">
        <v>2308717.2952999999</v>
      </c>
      <c r="E70" s="24">
        <v>2320716.9997999999</v>
      </c>
      <c r="F70" s="25">
        <f t="shared" si="0"/>
        <v>4629434.2950999998</v>
      </c>
      <c r="L70" s="27"/>
      <c r="M70" s="27"/>
      <c r="N70" s="28"/>
      <c r="O70" s="28"/>
      <c r="P70" s="28"/>
    </row>
    <row r="71" spans="1:16" ht="18">
      <c r="A71" s="22">
        <v>66</v>
      </c>
      <c r="B71" s="23" t="s">
        <v>88</v>
      </c>
      <c r="C71" s="23" t="s">
        <v>263</v>
      </c>
      <c r="D71" s="24">
        <v>1882252.7193</v>
      </c>
      <c r="E71" s="24">
        <v>1892035.8470999999</v>
      </c>
      <c r="F71" s="25">
        <f t="shared" ref="F71:F134" si="1">D71+E71</f>
        <v>3774288.5663999999</v>
      </c>
      <c r="L71" s="27"/>
      <c r="M71" s="27"/>
      <c r="N71" s="28"/>
      <c r="O71" s="28"/>
      <c r="P71" s="28"/>
    </row>
    <row r="72" spans="1:16" ht="18">
      <c r="A72" s="22">
        <v>67</v>
      </c>
      <c r="B72" s="23" t="s">
        <v>88</v>
      </c>
      <c r="C72" s="23" t="s">
        <v>265</v>
      </c>
      <c r="D72" s="24">
        <v>2454759.7174</v>
      </c>
      <c r="E72" s="24">
        <v>2467518.4865999999</v>
      </c>
      <c r="F72" s="25">
        <f t="shared" si="1"/>
        <v>4922278.2039999999</v>
      </c>
      <c r="L72" s="27"/>
      <c r="M72" s="27"/>
      <c r="N72" s="28"/>
      <c r="O72" s="28"/>
      <c r="P72" s="28"/>
    </row>
    <row r="73" spans="1:16" ht="36">
      <c r="A73" s="22">
        <v>68</v>
      </c>
      <c r="B73" s="23" t="s">
        <v>88</v>
      </c>
      <c r="C73" s="23" t="s">
        <v>267</v>
      </c>
      <c r="D73" s="24">
        <v>2031192.821</v>
      </c>
      <c r="E73" s="24">
        <v>2041750.0744</v>
      </c>
      <c r="F73" s="25">
        <f t="shared" si="1"/>
        <v>4072942.8953999998</v>
      </c>
      <c r="L73" s="27"/>
      <c r="M73" s="27"/>
      <c r="N73" s="28"/>
      <c r="O73" s="28"/>
      <c r="P73" s="28"/>
    </row>
    <row r="74" spans="1:16" ht="18">
      <c r="A74" s="22">
        <v>69</v>
      </c>
      <c r="B74" s="23" t="s">
        <v>88</v>
      </c>
      <c r="C74" s="23" t="s">
        <v>269</v>
      </c>
      <c r="D74" s="24">
        <v>3070246.9972000001</v>
      </c>
      <c r="E74" s="24">
        <v>3086204.8006000002</v>
      </c>
      <c r="F74" s="25">
        <f t="shared" si="1"/>
        <v>6156451.7978000008</v>
      </c>
      <c r="L74" s="27"/>
      <c r="M74" s="27"/>
      <c r="N74" s="28"/>
      <c r="O74" s="28"/>
      <c r="P74" s="28"/>
    </row>
    <row r="75" spans="1:16" ht="18">
      <c r="A75" s="22">
        <v>70</v>
      </c>
      <c r="B75" s="23" t="s">
        <v>89</v>
      </c>
      <c r="C75" s="23" t="s">
        <v>274</v>
      </c>
      <c r="D75" s="24">
        <v>3453345.4007000001</v>
      </c>
      <c r="E75" s="24">
        <v>3471294.3823000002</v>
      </c>
      <c r="F75" s="25">
        <f t="shared" si="1"/>
        <v>6924639.7829999998</v>
      </c>
      <c r="L75" s="27"/>
      <c r="M75" s="27"/>
      <c r="N75" s="28"/>
      <c r="O75" s="28"/>
      <c r="P75" s="28"/>
    </row>
    <row r="76" spans="1:16" ht="18">
      <c r="A76" s="22">
        <v>71</v>
      </c>
      <c r="B76" s="23" t="s">
        <v>89</v>
      </c>
      <c r="C76" s="23" t="s">
        <v>276</v>
      </c>
      <c r="D76" s="24">
        <v>2271116.4799000002</v>
      </c>
      <c r="E76" s="24">
        <v>2282920.7518000002</v>
      </c>
      <c r="F76" s="25">
        <f t="shared" si="1"/>
        <v>4554037.2317000004</v>
      </c>
      <c r="L76" s="27"/>
      <c r="M76" s="27"/>
      <c r="N76" s="28"/>
      <c r="O76" s="28"/>
      <c r="P76" s="28"/>
    </row>
    <row r="77" spans="1:16" ht="18">
      <c r="A77" s="22">
        <v>72</v>
      </c>
      <c r="B77" s="23" t="s">
        <v>89</v>
      </c>
      <c r="C77" s="23" t="s">
        <v>278</v>
      </c>
      <c r="D77" s="24">
        <v>2336336.6041999999</v>
      </c>
      <c r="E77" s="24">
        <v>2348479.8618000001</v>
      </c>
      <c r="F77" s="25">
        <f t="shared" si="1"/>
        <v>4684816.466</v>
      </c>
      <c r="L77" s="27"/>
      <c r="M77" s="27"/>
      <c r="N77" s="28"/>
      <c r="O77" s="28"/>
      <c r="P77" s="28"/>
    </row>
    <row r="78" spans="1:16" ht="18">
      <c r="A78" s="22">
        <v>73</v>
      </c>
      <c r="B78" s="23" t="s">
        <v>89</v>
      </c>
      <c r="C78" s="23" t="s">
        <v>280</v>
      </c>
      <c r="D78" s="24">
        <v>2823918.5743</v>
      </c>
      <c r="E78" s="24">
        <v>2838596.0701000001</v>
      </c>
      <c r="F78" s="25">
        <f t="shared" si="1"/>
        <v>5662514.6444000006</v>
      </c>
      <c r="L78" s="27"/>
      <c r="M78" s="27"/>
      <c r="N78" s="28"/>
      <c r="O78" s="28"/>
      <c r="P78" s="28"/>
    </row>
    <row r="79" spans="1:16" ht="18">
      <c r="A79" s="22">
        <v>74</v>
      </c>
      <c r="B79" s="23" t="s">
        <v>89</v>
      </c>
      <c r="C79" s="23" t="s">
        <v>282</v>
      </c>
      <c r="D79" s="24">
        <v>2144674.2848999999</v>
      </c>
      <c r="E79" s="24">
        <v>2155821.3654</v>
      </c>
      <c r="F79" s="25">
        <f t="shared" si="1"/>
        <v>4300495.6502999999</v>
      </c>
      <c r="L79" s="27"/>
      <c r="M79" s="27"/>
      <c r="N79" s="28"/>
      <c r="O79" s="28"/>
      <c r="P79" s="28"/>
    </row>
    <row r="80" spans="1:16" ht="18">
      <c r="A80" s="22">
        <v>75</v>
      </c>
      <c r="B80" s="23" t="s">
        <v>89</v>
      </c>
      <c r="C80" s="23" t="s">
        <v>284</v>
      </c>
      <c r="D80" s="24">
        <v>2468998.3388999999</v>
      </c>
      <c r="E80" s="24">
        <v>2481831.1142000002</v>
      </c>
      <c r="F80" s="25">
        <f t="shared" si="1"/>
        <v>4950829.4530999996</v>
      </c>
      <c r="L80" s="27"/>
      <c r="M80" s="27"/>
      <c r="N80" s="28"/>
      <c r="O80" s="28"/>
      <c r="P80" s="28"/>
    </row>
    <row r="81" spans="1:16" ht="18">
      <c r="A81" s="22">
        <v>76</v>
      </c>
      <c r="B81" s="23" t="s">
        <v>89</v>
      </c>
      <c r="C81" s="23" t="s">
        <v>286</v>
      </c>
      <c r="D81" s="24">
        <v>2288204.4846999999</v>
      </c>
      <c r="E81" s="24">
        <v>2300097.5724999998</v>
      </c>
      <c r="F81" s="25">
        <f t="shared" si="1"/>
        <v>4588302.0571999997</v>
      </c>
      <c r="L81" s="27"/>
      <c r="M81" s="27"/>
      <c r="N81" s="28"/>
      <c r="O81" s="28"/>
      <c r="P81" s="28"/>
    </row>
    <row r="82" spans="1:16" ht="18">
      <c r="A82" s="22">
        <v>77</v>
      </c>
      <c r="B82" s="23" t="s">
        <v>89</v>
      </c>
      <c r="C82" s="23" t="s">
        <v>288</v>
      </c>
      <c r="D82" s="24">
        <v>2045939.1269</v>
      </c>
      <c r="E82" s="24">
        <v>2056573.0252</v>
      </c>
      <c r="F82" s="25">
        <f t="shared" si="1"/>
        <v>4102512.1521000001</v>
      </c>
      <c r="L82" s="27"/>
      <c r="M82" s="27"/>
      <c r="N82" s="28"/>
      <c r="O82" s="28"/>
      <c r="P82" s="28"/>
    </row>
    <row r="83" spans="1:16" ht="18">
      <c r="A83" s="22">
        <v>78</v>
      </c>
      <c r="B83" s="23" t="s">
        <v>89</v>
      </c>
      <c r="C83" s="23" t="s">
        <v>290</v>
      </c>
      <c r="D83" s="24">
        <v>2272398.9183999998</v>
      </c>
      <c r="E83" s="24">
        <v>2284209.8558</v>
      </c>
      <c r="F83" s="25">
        <f t="shared" si="1"/>
        <v>4556608.7741999999</v>
      </c>
      <c r="L83" s="27"/>
      <c r="M83" s="27"/>
      <c r="N83" s="28"/>
      <c r="O83" s="28"/>
      <c r="P83" s="28"/>
    </row>
    <row r="84" spans="1:16" ht="18">
      <c r="A84" s="22">
        <v>79</v>
      </c>
      <c r="B84" s="23" t="s">
        <v>89</v>
      </c>
      <c r="C84" s="23" t="s">
        <v>292</v>
      </c>
      <c r="D84" s="24">
        <v>3595017.0052999998</v>
      </c>
      <c r="E84" s="24">
        <v>3613702.3341000001</v>
      </c>
      <c r="F84" s="25">
        <f t="shared" si="1"/>
        <v>7208719.3393999999</v>
      </c>
      <c r="L84" s="27"/>
      <c r="M84" s="27"/>
      <c r="N84" s="28"/>
      <c r="O84" s="28"/>
      <c r="P84" s="28"/>
    </row>
    <row r="85" spans="1:16" ht="18">
      <c r="A85" s="22">
        <v>80</v>
      </c>
      <c r="B85" s="23" t="s">
        <v>89</v>
      </c>
      <c r="C85" s="23" t="s">
        <v>294</v>
      </c>
      <c r="D85" s="24">
        <v>2498541.1601999998</v>
      </c>
      <c r="E85" s="24">
        <v>2511527.4862000002</v>
      </c>
      <c r="F85" s="25">
        <f t="shared" si="1"/>
        <v>5010068.6464</v>
      </c>
      <c r="L85" s="27"/>
      <c r="M85" s="27"/>
      <c r="N85" s="28"/>
      <c r="O85" s="28"/>
      <c r="P85" s="28"/>
    </row>
    <row r="86" spans="1:16" ht="18">
      <c r="A86" s="22">
        <v>81</v>
      </c>
      <c r="B86" s="23" t="s">
        <v>89</v>
      </c>
      <c r="C86" s="23" t="s">
        <v>296</v>
      </c>
      <c r="D86" s="24">
        <v>3054717.4248000002</v>
      </c>
      <c r="E86" s="24">
        <v>3070594.5122000002</v>
      </c>
      <c r="F86" s="25">
        <f t="shared" si="1"/>
        <v>6125311.9370000008</v>
      </c>
      <c r="L86" s="27"/>
      <c r="M86" s="27"/>
      <c r="N86" s="28"/>
      <c r="O86" s="28"/>
      <c r="P86" s="28"/>
    </row>
    <row r="87" spans="1:16" ht="18">
      <c r="A87" s="22">
        <v>82</v>
      </c>
      <c r="B87" s="23" t="s">
        <v>89</v>
      </c>
      <c r="C87" s="23" t="s">
        <v>298</v>
      </c>
      <c r="D87" s="24">
        <v>2244437.6109000002</v>
      </c>
      <c r="E87" s="24">
        <v>2256103.2176999999</v>
      </c>
      <c r="F87" s="25">
        <f t="shared" si="1"/>
        <v>4500540.8286000006</v>
      </c>
      <c r="L87" s="27"/>
      <c r="M87" s="27"/>
      <c r="N87" s="28"/>
      <c r="O87" s="28"/>
      <c r="P87" s="28"/>
    </row>
    <row r="88" spans="1:16" ht="18">
      <c r="A88" s="22">
        <v>83</v>
      </c>
      <c r="B88" s="23" t="s">
        <v>89</v>
      </c>
      <c r="C88" s="23" t="s">
        <v>300</v>
      </c>
      <c r="D88" s="24">
        <v>2225373.2466000002</v>
      </c>
      <c r="E88" s="24">
        <v>2236939.7651</v>
      </c>
      <c r="F88" s="25">
        <f t="shared" si="1"/>
        <v>4462313.0117000006</v>
      </c>
      <c r="L88" s="27"/>
      <c r="M88" s="27"/>
      <c r="N88" s="28"/>
      <c r="O88" s="28"/>
      <c r="P88" s="28"/>
    </row>
    <row r="89" spans="1:16" ht="18">
      <c r="A89" s="22">
        <v>84</v>
      </c>
      <c r="B89" s="23" t="s">
        <v>89</v>
      </c>
      <c r="C89" s="23" t="s">
        <v>302</v>
      </c>
      <c r="D89" s="24">
        <v>2670935.1883999999</v>
      </c>
      <c r="E89" s="24">
        <v>2684817.5433</v>
      </c>
      <c r="F89" s="25">
        <f t="shared" si="1"/>
        <v>5355752.7316999994</v>
      </c>
      <c r="L89" s="27"/>
      <c r="M89" s="27"/>
      <c r="N89" s="28"/>
      <c r="O89" s="28"/>
      <c r="P89" s="28"/>
    </row>
    <row r="90" spans="1:16" ht="18">
      <c r="A90" s="22">
        <v>85</v>
      </c>
      <c r="B90" s="23" t="s">
        <v>89</v>
      </c>
      <c r="C90" s="23" t="s">
        <v>304</v>
      </c>
      <c r="D90" s="24">
        <v>2552154.1529000001</v>
      </c>
      <c r="E90" s="24">
        <v>2565419.1359000001</v>
      </c>
      <c r="F90" s="25">
        <f t="shared" si="1"/>
        <v>5117573.2888000002</v>
      </c>
      <c r="L90" s="27"/>
      <c r="M90" s="27"/>
      <c r="N90" s="28"/>
      <c r="O90" s="28"/>
      <c r="P90" s="28"/>
    </row>
    <row r="91" spans="1:16" ht="18">
      <c r="A91" s="22">
        <v>86</v>
      </c>
      <c r="B91" s="23" t="s">
        <v>89</v>
      </c>
      <c r="C91" s="23" t="s">
        <v>305</v>
      </c>
      <c r="D91" s="24">
        <v>2138000.2357000001</v>
      </c>
      <c r="E91" s="24">
        <v>2149112.6274999999</v>
      </c>
      <c r="F91" s="25">
        <f t="shared" si="1"/>
        <v>4287112.8631999996</v>
      </c>
      <c r="L91" s="27"/>
      <c r="M91" s="27"/>
      <c r="N91" s="28"/>
      <c r="O91" s="28"/>
      <c r="P91" s="28"/>
    </row>
    <row r="92" spans="1:16" ht="18">
      <c r="A92" s="22">
        <v>87</v>
      </c>
      <c r="B92" s="23" t="s">
        <v>89</v>
      </c>
      <c r="C92" s="23" t="s">
        <v>307</v>
      </c>
      <c r="D92" s="24">
        <v>2215357.6373000001</v>
      </c>
      <c r="E92" s="24">
        <v>2226872.0989999999</v>
      </c>
      <c r="F92" s="25">
        <f t="shared" si="1"/>
        <v>4442229.7363</v>
      </c>
      <c r="L92" s="27"/>
      <c r="M92" s="27"/>
      <c r="N92" s="28"/>
      <c r="O92" s="28"/>
      <c r="P92" s="28"/>
    </row>
    <row r="93" spans="1:16" ht="18">
      <c r="A93" s="22">
        <v>88</v>
      </c>
      <c r="B93" s="23" t="s">
        <v>89</v>
      </c>
      <c r="C93" s="23" t="s">
        <v>309</v>
      </c>
      <c r="D93" s="24">
        <v>2392398.1458000001</v>
      </c>
      <c r="E93" s="24">
        <v>2404832.7867999999</v>
      </c>
      <c r="F93" s="25">
        <f t="shared" si="1"/>
        <v>4797230.9325999999</v>
      </c>
      <c r="L93" s="27"/>
      <c r="M93" s="27"/>
      <c r="N93" s="28"/>
      <c r="O93" s="28"/>
      <c r="P93" s="28"/>
    </row>
    <row r="94" spans="1:16" ht="18">
      <c r="A94" s="22">
        <v>89</v>
      </c>
      <c r="B94" s="23" t="s">
        <v>89</v>
      </c>
      <c r="C94" s="23" t="s">
        <v>311</v>
      </c>
      <c r="D94" s="24">
        <v>2421046.4323</v>
      </c>
      <c r="E94" s="24">
        <v>2433629.9745999998</v>
      </c>
      <c r="F94" s="25">
        <f t="shared" si="1"/>
        <v>4854676.4068999998</v>
      </c>
      <c r="L94" s="27"/>
      <c r="M94" s="27"/>
      <c r="N94" s="28"/>
      <c r="O94" s="28"/>
      <c r="P94" s="28"/>
    </row>
    <row r="95" spans="1:16" ht="18">
      <c r="A95" s="22">
        <v>90</v>
      </c>
      <c r="B95" s="23" t="s">
        <v>89</v>
      </c>
      <c r="C95" s="23" t="s">
        <v>313</v>
      </c>
      <c r="D95" s="24">
        <v>2324561.0984999998</v>
      </c>
      <c r="E95" s="24">
        <v>2336643.1521999999</v>
      </c>
      <c r="F95" s="25">
        <f t="shared" si="1"/>
        <v>4661204.2506999997</v>
      </c>
      <c r="L95" s="27"/>
      <c r="M95" s="27"/>
      <c r="N95" s="28"/>
      <c r="O95" s="28"/>
      <c r="P95" s="28"/>
    </row>
    <row r="96" spans="1:16" ht="18">
      <c r="A96" s="22">
        <v>91</v>
      </c>
      <c r="B96" s="23" t="s">
        <v>90</v>
      </c>
      <c r="C96" s="23" t="s">
        <v>318</v>
      </c>
      <c r="D96" s="24">
        <v>3919461.3204999999</v>
      </c>
      <c r="E96" s="24">
        <v>3939832.9690999999</v>
      </c>
      <c r="F96" s="25">
        <f t="shared" si="1"/>
        <v>7859294.2895999998</v>
      </c>
      <c r="L96" s="27"/>
      <c r="M96" s="27"/>
      <c r="N96" s="28"/>
      <c r="O96" s="28"/>
      <c r="P96" s="28"/>
    </row>
    <row r="97" spans="1:16" ht="18">
      <c r="A97" s="22">
        <v>92</v>
      </c>
      <c r="B97" s="23" t="s">
        <v>90</v>
      </c>
      <c r="C97" s="23" t="s">
        <v>90</v>
      </c>
      <c r="D97" s="24">
        <v>4733162.3476</v>
      </c>
      <c r="E97" s="24">
        <v>4757763.2588999998</v>
      </c>
      <c r="F97" s="25">
        <f t="shared" si="1"/>
        <v>9490925.6064999998</v>
      </c>
      <c r="L97" s="27"/>
      <c r="M97" s="27"/>
      <c r="N97" s="28"/>
      <c r="O97" s="28"/>
      <c r="P97" s="28"/>
    </row>
    <row r="98" spans="1:16" ht="18">
      <c r="A98" s="22">
        <v>93</v>
      </c>
      <c r="B98" s="23" t="s">
        <v>90</v>
      </c>
      <c r="C98" s="23" t="s">
        <v>321</v>
      </c>
      <c r="D98" s="24">
        <v>2070031.8282999999</v>
      </c>
      <c r="E98" s="24">
        <v>2080790.9498999999</v>
      </c>
      <c r="F98" s="25">
        <f t="shared" si="1"/>
        <v>4150822.7781999996</v>
      </c>
      <c r="L98" s="27"/>
      <c r="M98" s="27"/>
      <c r="N98" s="28"/>
      <c r="O98" s="28"/>
      <c r="P98" s="28"/>
    </row>
    <row r="99" spans="1:16" ht="18">
      <c r="A99" s="22">
        <v>94</v>
      </c>
      <c r="B99" s="23" t="s">
        <v>90</v>
      </c>
      <c r="C99" s="23" t="s">
        <v>323</v>
      </c>
      <c r="D99" s="24">
        <v>2446439.406</v>
      </c>
      <c r="E99" s="24">
        <v>2459154.9298999999</v>
      </c>
      <c r="F99" s="25">
        <f t="shared" si="1"/>
        <v>4905594.3358999994</v>
      </c>
      <c r="L99" s="27"/>
      <c r="M99" s="27"/>
      <c r="N99" s="28"/>
      <c r="O99" s="28"/>
      <c r="P99" s="28"/>
    </row>
    <row r="100" spans="1:16" ht="18">
      <c r="A100" s="22">
        <v>95</v>
      </c>
      <c r="B100" s="23" t="s">
        <v>90</v>
      </c>
      <c r="C100" s="23" t="s">
        <v>325</v>
      </c>
      <c r="D100" s="24">
        <v>3103409.1379999998</v>
      </c>
      <c r="E100" s="24">
        <v>3119539.3037</v>
      </c>
      <c r="F100" s="25">
        <f t="shared" si="1"/>
        <v>6222948.4417000003</v>
      </c>
      <c r="L100" s="27"/>
      <c r="M100" s="27"/>
      <c r="N100" s="28"/>
      <c r="O100" s="28"/>
      <c r="P100" s="28"/>
    </row>
    <row r="101" spans="1:16" ht="18">
      <c r="A101" s="22">
        <v>96</v>
      </c>
      <c r="B101" s="23" t="s">
        <v>90</v>
      </c>
      <c r="C101" s="23" t="s">
        <v>327</v>
      </c>
      <c r="D101" s="24">
        <v>2055030.2418</v>
      </c>
      <c r="E101" s="24">
        <v>2065711.3917</v>
      </c>
      <c r="F101" s="25">
        <f t="shared" si="1"/>
        <v>4120741.6335</v>
      </c>
      <c r="L101" s="27"/>
      <c r="M101" s="27"/>
      <c r="N101" s="28"/>
      <c r="O101" s="28"/>
      <c r="P101" s="28"/>
    </row>
    <row r="102" spans="1:16" ht="18">
      <c r="A102" s="22">
        <v>97</v>
      </c>
      <c r="B102" s="23" t="s">
        <v>90</v>
      </c>
      <c r="C102" s="23" t="s">
        <v>329</v>
      </c>
      <c r="D102" s="24">
        <v>3278537.5422</v>
      </c>
      <c r="E102" s="24">
        <v>3295577.9489000002</v>
      </c>
      <c r="F102" s="25">
        <f t="shared" si="1"/>
        <v>6574115.4911000002</v>
      </c>
      <c r="L102" s="27"/>
      <c r="M102" s="27"/>
      <c r="N102" s="28"/>
      <c r="O102" s="28"/>
      <c r="P102" s="28"/>
    </row>
    <row r="103" spans="1:16" ht="18">
      <c r="A103" s="22">
        <v>98</v>
      </c>
      <c r="B103" s="23" t="s">
        <v>90</v>
      </c>
      <c r="C103" s="23" t="s">
        <v>331</v>
      </c>
      <c r="D103" s="24">
        <v>3309588.0987</v>
      </c>
      <c r="E103" s="24">
        <v>3326789.8927000002</v>
      </c>
      <c r="F103" s="25">
        <f t="shared" si="1"/>
        <v>6636377.9913999997</v>
      </c>
      <c r="L103" s="27"/>
      <c r="M103" s="27"/>
      <c r="N103" s="28"/>
      <c r="O103" s="28"/>
      <c r="P103" s="28"/>
    </row>
    <row r="104" spans="1:16" ht="18">
      <c r="A104" s="22">
        <v>99</v>
      </c>
      <c r="B104" s="23" t="s">
        <v>90</v>
      </c>
      <c r="C104" s="23" t="s">
        <v>333</v>
      </c>
      <c r="D104" s="24">
        <v>2327928.9087999999</v>
      </c>
      <c r="E104" s="24">
        <v>2340028.4668999999</v>
      </c>
      <c r="F104" s="25">
        <f t="shared" si="1"/>
        <v>4667957.3756999997</v>
      </c>
      <c r="L104" s="27"/>
      <c r="M104" s="27"/>
      <c r="N104" s="28"/>
      <c r="O104" s="28"/>
      <c r="P104" s="28"/>
    </row>
    <row r="105" spans="1:16" ht="18">
      <c r="A105" s="22">
        <v>100</v>
      </c>
      <c r="B105" s="23" t="s">
        <v>90</v>
      </c>
      <c r="C105" s="23" t="s">
        <v>334</v>
      </c>
      <c r="D105" s="24">
        <v>2666157.9997999999</v>
      </c>
      <c r="E105" s="24">
        <v>2680015.5249999999</v>
      </c>
      <c r="F105" s="25">
        <f t="shared" si="1"/>
        <v>5346173.5247999998</v>
      </c>
      <c r="L105" s="27"/>
      <c r="M105" s="27"/>
      <c r="N105" s="28"/>
      <c r="O105" s="28"/>
      <c r="P105" s="28"/>
    </row>
    <row r="106" spans="1:16" ht="18">
      <c r="A106" s="22">
        <v>101</v>
      </c>
      <c r="B106" s="23" t="s">
        <v>90</v>
      </c>
      <c r="C106" s="23" t="s">
        <v>336</v>
      </c>
      <c r="D106" s="24">
        <v>2062988.7585</v>
      </c>
      <c r="E106" s="24">
        <v>2073711.2733</v>
      </c>
      <c r="F106" s="25">
        <f t="shared" si="1"/>
        <v>4136700.0318</v>
      </c>
      <c r="L106" s="27"/>
      <c r="M106" s="27"/>
      <c r="N106" s="28"/>
      <c r="O106" s="28"/>
      <c r="P106" s="28"/>
    </row>
    <row r="107" spans="1:16" ht="18">
      <c r="A107" s="22">
        <v>102</v>
      </c>
      <c r="B107" s="23" t="s">
        <v>90</v>
      </c>
      <c r="C107" s="23" t="s">
        <v>338</v>
      </c>
      <c r="D107" s="24">
        <v>3194753.0650999998</v>
      </c>
      <c r="E107" s="24">
        <v>3211357.9966000002</v>
      </c>
      <c r="F107" s="25">
        <f t="shared" si="1"/>
        <v>6406111.0616999995</v>
      </c>
      <c r="L107" s="27"/>
      <c r="M107" s="27"/>
      <c r="N107" s="28"/>
      <c r="O107" s="28"/>
      <c r="P107" s="28"/>
    </row>
    <row r="108" spans="1:16" ht="18">
      <c r="A108" s="22">
        <v>103</v>
      </c>
      <c r="B108" s="23" t="s">
        <v>90</v>
      </c>
      <c r="C108" s="23" t="s">
        <v>340</v>
      </c>
      <c r="D108" s="24">
        <v>2627531.9309999999</v>
      </c>
      <c r="E108" s="24">
        <v>2641188.6948000002</v>
      </c>
      <c r="F108" s="25">
        <f t="shared" si="1"/>
        <v>5268720.6258000005</v>
      </c>
      <c r="L108" s="27"/>
      <c r="M108" s="27"/>
      <c r="N108" s="28"/>
      <c r="O108" s="28"/>
      <c r="P108" s="28"/>
    </row>
    <row r="109" spans="1:16" ht="18">
      <c r="A109" s="22">
        <v>104</v>
      </c>
      <c r="B109" s="23" t="s">
        <v>90</v>
      </c>
      <c r="C109" s="23" t="s">
        <v>342</v>
      </c>
      <c r="D109" s="24">
        <v>3068131.1061</v>
      </c>
      <c r="E109" s="24">
        <v>3084077.912</v>
      </c>
      <c r="F109" s="25">
        <f t="shared" si="1"/>
        <v>6152209.0181</v>
      </c>
      <c r="L109" s="27"/>
      <c r="M109" s="27"/>
      <c r="N109" s="28"/>
      <c r="O109" s="28"/>
      <c r="P109" s="28"/>
    </row>
    <row r="110" spans="1:16" ht="18">
      <c r="A110" s="22">
        <v>105</v>
      </c>
      <c r="B110" s="23" t="s">
        <v>90</v>
      </c>
      <c r="C110" s="23" t="s">
        <v>344</v>
      </c>
      <c r="D110" s="24">
        <v>3931742.1513</v>
      </c>
      <c r="E110" s="24">
        <v>3952177.6304000001</v>
      </c>
      <c r="F110" s="25">
        <f t="shared" si="1"/>
        <v>7883919.7817000002</v>
      </c>
      <c r="L110" s="27"/>
      <c r="M110" s="27"/>
      <c r="N110" s="28"/>
      <c r="O110" s="28"/>
      <c r="P110" s="28"/>
    </row>
    <row r="111" spans="1:16" ht="18">
      <c r="A111" s="22">
        <v>106</v>
      </c>
      <c r="B111" s="23" t="s">
        <v>90</v>
      </c>
      <c r="C111" s="23" t="s">
        <v>346</v>
      </c>
      <c r="D111" s="24">
        <v>2947549.0115</v>
      </c>
      <c r="E111" s="24">
        <v>2962869.0843000002</v>
      </c>
      <c r="F111" s="25">
        <f t="shared" si="1"/>
        <v>5910418.0958000002</v>
      </c>
      <c r="L111" s="27"/>
      <c r="M111" s="27"/>
      <c r="N111" s="28"/>
      <c r="O111" s="28"/>
      <c r="P111" s="28"/>
    </row>
    <row r="112" spans="1:16" ht="36">
      <c r="A112" s="22">
        <v>107</v>
      </c>
      <c r="B112" s="23" t="s">
        <v>90</v>
      </c>
      <c r="C112" s="23" t="s">
        <v>348</v>
      </c>
      <c r="D112" s="24">
        <v>2899140.4611</v>
      </c>
      <c r="E112" s="24">
        <v>2914208.9273999999</v>
      </c>
      <c r="F112" s="25">
        <f t="shared" si="1"/>
        <v>5813349.3884999994</v>
      </c>
      <c r="L112" s="27"/>
      <c r="M112" s="27"/>
      <c r="N112" s="28"/>
      <c r="O112" s="28"/>
      <c r="P112" s="28"/>
    </row>
    <row r="113" spans="1:16" ht="18">
      <c r="A113" s="22">
        <v>108</v>
      </c>
      <c r="B113" s="23" t="s">
        <v>90</v>
      </c>
      <c r="C113" s="23" t="s">
        <v>350</v>
      </c>
      <c r="D113" s="24">
        <v>4077089.4049999998</v>
      </c>
      <c r="E113" s="24">
        <v>4098280.3355999999</v>
      </c>
      <c r="F113" s="25">
        <f t="shared" si="1"/>
        <v>8175369.7405999992</v>
      </c>
      <c r="L113" s="27"/>
      <c r="M113" s="27"/>
      <c r="N113" s="28"/>
      <c r="O113" s="28"/>
      <c r="P113" s="28"/>
    </row>
    <row r="114" spans="1:16" ht="18">
      <c r="A114" s="22">
        <v>109</v>
      </c>
      <c r="B114" s="23" t="s">
        <v>90</v>
      </c>
      <c r="C114" s="23" t="s">
        <v>352</v>
      </c>
      <c r="D114" s="24">
        <v>2269136.6804</v>
      </c>
      <c r="E114" s="24">
        <v>2280930.6622000001</v>
      </c>
      <c r="F114" s="25">
        <f t="shared" si="1"/>
        <v>4550067.3426000001</v>
      </c>
      <c r="L114" s="27"/>
      <c r="M114" s="27"/>
      <c r="N114" s="28"/>
      <c r="O114" s="28"/>
      <c r="P114" s="28"/>
    </row>
    <row r="115" spans="1:16" ht="18">
      <c r="A115" s="22">
        <v>110</v>
      </c>
      <c r="B115" s="23" t="s">
        <v>90</v>
      </c>
      <c r="C115" s="23" t="s">
        <v>354</v>
      </c>
      <c r="D115" s="24">
        <v>2539097.5309000001</v>
      </c>
      <c r="E115" s="24">
        <v>2552294.6513</v>
      </c>
      <c r="F115" s="25">
        <f t="shared" si="1"/>
        <v>5091392.1821999997</v>
      </c>
      <c r="L115" s="27"/>
      <c r="M115" s="27"/>
      <c r="N115" s="28"/>
      <c r="O115" s="28"/>
      <c r="P115" s="28"/>
    </row>
    <row r="116" spans="1:16" ht="18">
      <c r="A116" s="22">
        <v>111</v>
      </c>
      <c r="B116" s="23" t="s">
        <v>91</v>
      </c>
      <c r="C116" s="23" t="s">
        <v>359</v>
      </c>
      <c r="D116" s="24">
        <v>2883333.7873</v>
      </c>
      <c r="E116" s="24">
        <v>2898320.0975000001</v>
      </c>
      <c r="F116" s="25">
        <f t="shared" si="1"/>
        <v>5781653.8848000001</v>
      </c>
      <c r="L116" s="27"/>
      <c r="M116" s="27"/>
      <c r="N116" s="28"/>
      <c r="O116" s="28"/>
      <c r="P116" s="28"/>
    </row>
    <row r="117" spans="1:16" ht="18">
      <c r="A117" s="22">
        <v>112</v>
      </c>
      <c r="B117" s="23" t="s">
        <v>91</v>
      </c>
      <c r="C117" s="23" t="s">
        <v>361</v>
      </c>
      <c r="D117" s="24">
        <v>3310082.1370999999</v>
      </c>
      <c r="E117" s="24">
        <v>3327286.4989</v>
      </c>
      <c r="F117" s="25">
        <f t="shared" si="1"/>
        <v>6637368.6359999999</v>
      </c>
      <c r="L117" s="27"/>
      <c r="M117" s="27"/>
      <c r="N117" s="28"/>
      <c r="O117" s="28"/>
      <c r="P117" s="28"/>
    </row>
    <row r="118" spans="1:16" ht="36">
      <c r="A118" s="22">
        <v>113</v>
      </c>
      <c r="B118" s="23" t="s">
        <v>91</v>
      </c>
      <c r="C118" s="23" t="s">
        <v>363</v>
      </c>
      <c r="D118" s="24">
        <v>2202863.1782</v>
      </c>
      <c r="E118" s="24">
        <v>2214312.6992000001</v>
      </c>
      <c r="F118" s="25">
        <f t="shared" si="1"/>
        <v>4417175.8773999996</v>
      </c>
      <c r="L118" s="27"/>
      <c r="M118" s="27"/>
      <c r="N118" s="28"/>
      <c r="O118" s="28"/>
      <c r="P118" s="28"/>
    </row>
    <row r="119" spans="1:16" ht="18">
      <c r="A119" s="22">
        <v>114</v>
      </c>
      <c r="B119" s="23" t="s">
        <v>91</v>
      </c>
      <c r="C119" s="23" t="s">
        <v>365</v>
      </c>
      <c r="D119" s="24">
        <v>2716229.8182000001</v>
      </c>
      <c r="E119" s="24">
        <v>2730347.5948999999</v>
      </c>
      <c r="F119" s="25">
        <f t="shared" si="1"/>
        <v>5446577.4131000005</v>
      </c>
      <c r="L119" s="27"/>
      <c r="M119" s="27"/>
      <c r="N119" s="28"/>
      <c r="O119" s="28"/>
      <c r="P119" s="28"/>
    </row>
    <row r="120" spans="1:16" ht="18">
      <c r="A120" s="22">
        <v>115</v>
      </c>
      <c r="B120" s="23" t="s">
        <v>91</v>
      </c>
      <c r="C120" s="23" t="s">
        <v>367</v>
      </c>
      <c r="D120" s="24">
        <v>2854520.7269000001</v>
      </c>
      <c r="E120" s="24">
        <v>2869357.2793000001</v>
      </c>
      <c r="F120" s="25">
        <f t="shared" si="1"/>
        <v>5723878.0062000006</v>
      </c>
      <c r="L120" s="27"/>
      <c r="M120" s="27"/>
      <c r="N120" s="28"/>
      <c r="O120" s="28"/>
      <c r="P120" s="28"/>
    </row>
    <row r="121" spans="1:16" ht="18">
      <c r="A121" s="22">
        <v>116</v>
      </c>
      <c r="B121" s="23" t="s">
        <v>91</v>
      </c>
      <c r="C121" s="23" t="s">
        <v>369</v>
      </c>
      <c r="D121" s="24">
        <v>2806436.9940999998</v>
      </c>
      <c r="E121" s="24">
        <v>2821023.6283</v>
      </c>
      <c r="F121" s="25">
        <f t="shared" si="1"/>
        <v>5627460.6223999998</v>
      </c>
      <c r="L121" s="27"/>
      <c r="M121" s="27"/>
      <c r="N121" s="28"/>
      <c r="O121" s="28"/>
      <c r="P121" s="28"/>
    </row>
    <row r="122" spans="1:16" ht="18">
      <c r="A122" s="22">
        <v>117</v>
      </c>
      <c r="B122" s="23" t="s">
        <v>91</v>
      </c>
      <c r="C122" s="23" t="s">
        <v>371</v>
      </c>
      <c r="D122" s="24">
        <v>3877284.6743000001</v>
      </c>
      <c r="E122" s="24">
        <v>3897437.1072</v>
      </c>
      <c r="F122" s="25">
        <f t="shared" si="1"/>
        <v>7774721.7815000005</v>
      </c>
      <c r="L122" s="27"/>
      <c r="M122" s="27"/>
      <c r="N122" s="28"/>
      <c r="O122" s="28"/>
      <c r="P122" s="28"/>
    </row>
    <row r="123" spans="1:16" ht="18">
      <c r="A123" s="22">
        <v>118</v>
      </c>
      <c r="B123" s="23" t="s">
        <v>91</v>
      </c>
      <c r="C123" s="23" t="s">
        <v>373</v>
      </c>
      <c r="D123" s="24">
        <v>3578878.6886</v>
      </c>
      <c r="E123" s="24">
        <v>3597480.1373999999</v>
      </c>
      <c r="F123" s="25">
        <f t="shared" si="1"/>
        <v>7176358.8259999994</v>
      </c>
      <c r="L123" s="27"/>
      <c r="M123" s="27"/>
      <c r="N123" s="28"/>
      <c r="O123" s="28"/>
      <c r="P123" s="28"/>
    </row>
    <row r="124" spans="1:16" ht="18">
      <c r="A124" s="22">
        <v>119</v>
      </c>
      <c r="B124" s="23" t="s">
        <v>92</v>
      </c>
      <c r="C124" s="23" t="s">
        <v>378</v>
      </c>
      <c r="D124" s="24">
        <v>2851716.6809999999</v>
      </c>
      <c r="E124" s="24">
        <v>2866538.6592000001</v>
      </c>
      <c r="F124" s="25">
        <f t="shared" si="1"/>
        <v>5718255.3401999995</v>
      </c>
      <c r="L124" s="27"/>
      <c r="M124" s="27"/>
      <c r="N124" s="28"/>
      <c r="O124" s="28"/>
      <c r="P124" s="28"/>
    </row>
    <row r="125" spans="1:16" ht="18">
      <c r="A125" s="22">
        <v>120</v>
      </c>
      <c r="B125" s="23" t="s">
        <v>92</v>
      </c>
      <c r="C125" s="23" t="s">
        <v>380</v>
      </c>
      <c r="D125" s="24">
        <v>2516208.4838999999</v>
      </c>
      <c r="E125" s="24">
        <v>2529286.6370000001</v>
      </c>
      <c r="F125" s="25">
        <f t="shared" si="1"/>
        <v>5045495.1208999995</v>
      </c>
      <c r="L125" s="27"/>
      <c r="M125" s="27"/>
      <c r="N125" s="28"/>
      <c r="O125" s="28"/>
      <c r="P125" s="28"/>
    </row>
    <row r="126" spans="1:16" ht="18">
      <c r="A126" s="22">
        <v>121</v>
      </c>
      <c r="B126" s="23" t="s">
        <v>92</v>
      </c>
      <c r="C126" s="23" t="s">
        <v>382</v>
      </c>
      <c r="D126" s="24">
        <v>2436437.8990000002</v>
      </c>
      <c r="E126" s="24">
        <v>2449101.4394</v>
      </c>
      <c r="F126" s="25">
        <f t="shared" si="1"/>
        <v>4885539.3384000007</v>
      </c>
      <c r="L126" s="27"/>
      <c r="M126" s="27"/>
      <c r="N126" s="28"/>
      <c r="O126" s="28"/>
      <c r="P126" s="28"/>
    </row>
    <row r="127" spans="1:16" ht="18">
      <c r="A127" s="22">
        <v>122</v>
      </c>
      <c r="B127" s="23" t="s">
        <v>92</v>
      </c>
      <c r="C127" s="23" t="s">
        <v>384</v>
      </c>
      <c r="D127" s="24">
        <v>2888365.2821999998</v>
      </c>
      <c r="E127" s="24">
        <v>2903377.7437999998</v>
      </c>
      <c r="F127" s="25">
        <f t="shared" si="1"/>
        <v>5791743.0259999996</v>
      </c>
      <c r="L127" s="27"/>
      <c r="M127" s="27"/>
      <c r="N127" s="28"/>
      <c r="O127" s="28"/>
      <c r="P127" s="28"/>
    </row>
    <row r="128" spans="1:16" ht="18">
      <c r="A128" s="22">
        <v>123</v>
      </c>
      <c r="B128" s="23" t="s">
        <v>92</v>
      </c>
      <c r="C128" s="23" t="s">
        <v>386</v>
      </c>
      <c r="D128" s="24">
        <v>3748648.4312999998</v>
      </c>
      <c r="E128" s="24">
        <v>3768132.2692</v>
      </c>
      <c r="F128" s="25">
        <f t="shared" si="1"/>
        <v>7516780.7005000003</v>
      </c>
      <c r="L128" s="27"/>
      <c r="M128" s="27"/>
      <c r="N128" s="28"/>
      <c r="O128" s="28"/>
      <c r="P128" s="28"/>
    </row>
    <row r="129" spans="1:16" ht="18">
      <c r="A129" s="22">
        <v>124</v>
      </c>
      <c r="B129" s="23" t="s">
        <v>92</v>
      </c>
      <c r="C129" s="23" t="s">
        <v>388</v>
      </c>
      <c r="D129" s="24">
        <v>3062692.7524999999</v>
      </c>
      <c r="E129" s="24">
        <v>3078611.2922</v>
      </c>
      <c r="F129" s="25">
        <f t="shared" si="1"/>
        <v>6141304.0447000004</v>
      </c>
      <c r="L129" s="27"/>
      <c r="M129" s="27"/>
      <c r="N129" s="28"/>
      <c r="O129" s="28"/>
      <c r="P129" s="28"/>
    </row>
    <row r="130" spans="1:16" ht="18">
      <c r="A130" s="22">
        <v>125</v>
      </c>
      <c r="B130" s="23" t="s">
        <v>92</v>
      </c>
      <c r="C130" s="23" t="s">
        <v>390</v>
      </c>
      <c r="D130" s="24">
        <v>2905249.9734</v>
      </c>
      <c r="E130" s="24">
        <v>2920350.1943000001</v>
      </c>
      <c r="F130" s="25">
        <f t="shared" si="1"/>
        <v>5825600.1677000001</v>
      </c>
      <c r="L130" s="27"/>
      <c r="M130" s="27"/>
      <c r="N130" s="28"/>
      <c r="O130" s="28"/>
      <c r="P130" s="28"/>
    </row>
    <row r="131" spans="1:16" ht="18">
      <c r="A131" s="22">
        <v>126</v>
      </c>
      <c r="B131" s="23" t="s">
        <v>92</v>
      </c>
      <c r="C131" s="23" t="s">
        <v>392</v>
      </c>
      <c r="D131" s="24">
        <v>2496633.8333999999</v>
      </c>
      <c r="E131" s="24">
        <v>2509610.2459999998</v>
      </c>
      <c r="F131" s="25">
        <f t="shared" si="1"/>
        <v>5006244.0793999992</v>
      </c>
      <c r="L131" s="27"/>
      <c r="M131" s="27"/>
      <c r="N131" s="28"/>
      <c r="O131" s="28"/>
      <c r="P131" s="28"/>
    </row>
    <row r="132" spans="1:16" ht="18">
      <c r="A132" s="22">
        <v>127</v>
      </c>
      <c r="B132" s="23" t="s">
        <v>92</v>
      </c>
      <c r="C132" s="23" t="s">
        <v>394</v>
      </c>
      <c r="D132" s="24">
        <v>3153892.4597</v>
      </c>
      <c r="E132" s="24">
        <v>3170285.0156999999</v>
      </c>
      <c r="F132" s="25">
        <f t="shared" si="1"/>
        <v>6324177.4753999999</v>
      </c>
      <c r="L132" s="27"/>
      <c r="M132" s="27"/>
      <c r="N132" s="28"/>
      <c r="O132" s="28"/>
      <c r="P132" s="28"/>
    </row>
    <row r="133" spans="1:16" ht="18">
      <c r="A133" s="22">
        <v>128</v>
      </c>
      <c r="B133" s="23" t="s">
        <v>92</v>
      </c>
      <c r="C133" s="23" t="s">
        <v>396</v>
      </c>
      <c r="D133" s="24">
        <v>2983939.8064999999</v>
      </c>
      <c r="E133" s="24">
        <v>2999449.0227000001</v>
      </c>
      <c r="F133" s="25">
        <f t="shared" si="1"/>
        <v>5983388.8291999996</v>
      </c>
      <c r="L133" s="27"/>
      <c r="M133" s="27"/>
      <c r="N133" s="28"/>
      <c r="O133" s="28"/>
      <c r="P133" s="28"/>
    </row>
    <row r="134" spans="1:16" ht="18">
      <c r="A134" s="22">
        <v>129</v>
      </c>
      <c r="B134" s="23" t="s">
        <v>92</v>
      </c>
      <c r="C134" s="23" t="s">
        <v>398</v>
      </c>
      <c r="D134" s="24">
        <v>3416411.9314000001</v>
      </c>
      <c r="E134" s="24">
        <v>3434168.9489000002</v>
      </c>
      <c r="F134" s="25">
        <f t="shared" si="1"/>
        <v>6850580.8803000003</v>
      </c>
      <c r="L134" s="27"/>
      <c r="M134" s="27"/>
      <c r="N134" s="28"/>
      <c r="O134" s="28"/>
      <c r="P134" s="28"/>
    </row>
    <row r="135" spans="1:16" ht="18">
      <c r="A135" s="22">
        <v>130</v>
      </c>
      <c r="B135" s="23" t="s">
        <v>92</v>
      </c>
      <c r="C135" s="23" t="s">
        <v>400</v>
      </c>
      <c r="D135" s="24">
        <v>2623603.1332</v>
      </c>
      <c r="E135" s="24">
        <v>2637239.4767999998</v>
      </c>
      <c r="F135" s="25">
        <f t="shared" ref="F135:F198" si="2">D135+E135</f>
        <v>5260842.6099999994</v>
      </c>
      <c r="L135" s="27"/>
      <c r="M135" s="27"/>
      <c r="N135" s="28"/>
      <c r="O135" s="28"/>
      <c r="P135" s="28"/>
    </row>
    <row r="136" spans="1:16" ht="18">
      <c r="A136" s="22">
        <v>131</v>
      </c>
      <c r="B136" s="23" t="s">
        <v>92</v>
      </c>
      <c r="C136" s="23" t="s">
        <v>402</v>
      </c>
      <c r="D136" s="24">
        <v>3151564.0222999998</v>
      </c>
      <c r="E136" s="24">
        <v>3167944.4761000001</v>
      </c>
      <c r="F136" s="25">
        <f t="shared" si="2"/>
        <v>6319508.4983999999</v>
      </c>
      <c r="L136" s="27"/>
      <c r="M136" s="27"/>
      <c r="N136" s="28"/>
      <c r="O136" s="28"/>
      <c r="P136" s="28"/>
    </row>
    <row r="137" spans="1:16" ht="18">
      <c r="A137" s="22">
        <v>132</v>
      </c>
      <c r="B137" s="23" t="s">
        <v>92</v>
      </c>
      <c r="C137" s="23" t="s">
        <v>404</v>
      </c>
      <c r="D137" s="24">
        <v>2328072.9539999999</v>
      </c>
      <c r="E137" s="24">
        <v>2340173.2607</v>
      </c>
      <c r="F137" s="25">
        <f t="shared" si="2"/>
        <v>4668246.2147000004</v>
      </c>
      <c r="L137" s="27"/>
      <c r="M137" s="27"/>
      <c r="N137" s="28"/>
      <c r="O137" s="28"/>
      <c r="P137" s="28"/>
    </row>
    <row r="138" spans="1:16" ht="18">
      <c r="A138" s="22">
        <v>133</v>
      </c>
      <c r="B138" s="23" t="s">
        <v>92</v>
      </c>
      <c r="C138" s="23" t="s">
        <v>406</v>
      </c>
      <c r="D138" s="24">
        <v>2445689.8997</v>
      </c>
      <c r="E138" s="24">
        <v>2458401.5279999999</v>
      </c>
      <c r="F138" s="25">
        <f t="shared" si="2"/>
        <v>4904091.4276999999</v>
      </c>
      <c r="L138" s="27"/>
      <c r="M138" s="27"/>
      <c r="N138" s="28"/>
      <c r="O138" s="28"/>
      <c r="P138" s="28"/>
    </row>
    <row r="139" spans="1:16" ht="18">
      <c r="A139" s="22">
        <v>134</v>
      </c>
      <c r="B139" s="23" t="s">
        <v>92</v>
      </c>
      <c r="C139" s="23" t="s">
        <v>408</v>
      </c>
      <c r="D139" s="24">
        <v>2230767.4478000002</v>
      </c>
      <c r="E139" s="24">
        <v>2242362.003</v>
      </c>
      <c r="F139" s="25">
        <f t="shared" si="2"/>
        <v>4473129.4507999998</v>
      </c>
      <c r="L139" s="27"/>
      <c r="M139" s="27"/>
      <c r="N139" s="28"/>
      <c r="O139" s="28"/>
      <c r="P139" s="28"/>
    </row>
    <row r="140" spans="1:16" ht="18">
      <c r="A140" s="22">
        <v>135</v>
      </c>
      <c r="B140" s="23" t="s">
        <v>92</v>
      </c>
      <c r="C140" s="23" t="s">
        <v>410</v>
      </c>
      <c r="D140" s="24">
        <v>2822602.2935000001</v>
      </c>
      <c r="E140" s="24">
        <v>2837272.9478000002</v>
      </c>
      <c r="F140" s="25">
        <f t="shared" si="2"/>
        <v>5659875.2412999999</v>
      </c>
      <c r="L140" s="27"/>
      <c r="M140" s="27"/>
      <c r="N140" s="28"/>
      <c r="O140" s="28"/>
      <c r="P140" s="28"/>
    </row>
    <row r="141" spans="1:16" ht="18">
      <c r="A141" s="22">
        <v>136</v>
      </c>
      <c r="B141" s="23" t="s">
        <v>92</v>
      </c>
      <c r="C141" s="23" t="s">
        <v>412</v>
      </c>
      <c r="D141" s="24">
        <v>2645065.1693000002</v>
      </c>
      <c r="E141" s="24">
        <v>2658813.0630999999</v>
      </c>
      <c r="F141" s="25">
        <f t="shared" si="2"/>
        <v>5303878.2324000001</v>
      </c>
      <c r="L141" s="27"/>
      <c r="M141" s="27"/>
      <c r="N141" s="28"/>
      <c r="O141" s="28"/>
      <c r="P141" s="28"/>
    </row>
    <row r="142" spans="1:16" ht="18">
      <c r="A142" s="22">
        <v>137</v>
      </c>
      <c r="B142" s="23" t="s">
        <v>92</v>
      </c>
      <c r="C142" s="23" t="s">
        <v>414</v>
      </c>
      <c r="D142" s="24">
        <v>3097858.1970000002</v>
      </c>
      <c r="E142" s="24">
        <v>3113959.5112999999</v>
      </c>
      <c r="F142" s="25">
        <f t="shared" si="2"/>
        <v>6211817.7083000001</v>
      </c>
      <c r="L142" s="27"/>
      <c r="M142" s="27"/>
      <c r="N142" s="28"/>
      <c r="O142" s="28"/>
      <c r="P142" s="28"/>
    </row>
    <row r="143" spans="1:16" ht="18">
      <c r="A143" s="22">
        <v>138</v>
      </c>
      <c r="B143" s="23" t="s">
        <v>92</v>
      </c>
      <c r="C143" s="23" t="s">
        <v>416</v>
      </c>
      <c r="D143" s="24">
        <v>2147056.5904999999</v>
      </c>
      <c r="E143" s="24">
        <v>2158216.0532</v>
      </c>
      <c r="F143" s="25">
        <f t="shared" si="2"/>
        <v>4305272.6436999999</v>
      </c>
      <c r="L143" s="27"/>
      <c r="M143" s="27"/>
      <c r="N143" s="28"/>
      <c r="O143" s="28"/>
      <c r="P143" s="28"/>
    </row>
    <row r="144" spans="1:16" ht="18">
      <c r="A144" s="22">
        <v>139</v>
      </c>
      <c r="B144" s="23" t="s">
        <v>92</v>
      </c>
      <c r="C144" s="23" t="s">
        <v>418</v>
      </c>
      <c r="D144" s="24">
        <v>2935720.5825999998</v>
      </c>
      <c r="E144" s="24">
        <v>2950979.1764000002</v>
      </c>
      <c r="F144" s="25">
        <f t="shared" si="2"/>
        <v>5886699.7589999996</v>
      </c>
      <c r="L144" s="27"/>
      <c r="M144" s="27"/>
      <c r="N144" s="28"/>
      <c r="O144" s="28"/>
      <c r="P144" s="28"/>
    </row>
    <row r="145" spans="1:16" ht="18">
      <c r="A145" s="22">
        <v>140</v>
      </c>
      <c r="B145" s="23" t="s">
        <v>92</v>
      </c>
      <c r="C145" s="23" t="s">
        <v>420</v>
      </c>
      <c r="D145" s="24">
        <v>2858564.3602999998</v>
      </c>
      <c r="E145" s="24">
        <v>2873421.9298</v>
      </c>
      <c r="F145" s="25">
        <f t="shared" si="2"/>
        <v>5731986.2900999999</v>
      </c>
      <c r="L145" s="27"/>
      <c r="M145" s="27"/>
      <c r="N145" s="28"/>
      <c r="O145" s="28"/>
      <c r="P145" s="28"/>
    </row>
    <row r="146" spans="1:16" ht="18">
      <c r="A146" s="22">
        <v>141</v>
      </c>
      <c r="B146" s="23" t="s">
        <v>92</v>
      </c>
      <c r="C146" s="23" t="s">
        <v>422</v>
      </c>
      <c r="D146" s="24">
        <v>3027725.4624999999</v>
      </c>
      <c r="E146" s="24">
        <v>3043462.2574999998</v>
      </c>
      <c r="F146" s="25">
        <f t="shared" si="2"/>
        <v>6071187.7199999997</v>
      </c>
      <c r="L146" s="27"/>
      <c r="M146" s="27"/>
      <c r="N146" s="28"/>
      <c r="O146" s="28"/>
      <c r="P146" s="28"/>
    </row>
    <row r="147" spans="1:16" ht="18">
      <c r="A147" s="22">
        <v>142</v>
      </c>
      <c r="B147" s="23" t="s">
        <v>93</v>
      </c>
      <c r="C147" s="23" t="s">
        <v>426</v>
      </c>
      <c r="D147" s="24">
        <v>2542683.0389</v>
      </c>
      <c r="E147" s="24">
        <v>2555898.7951000002</v>
      </c>
      <c r="F147" s="25">
        <f t="shared" si="2"/>
        <v>5098581.8340000007</v>
      </c>
      <c r="L147" s="27"/>
      <c r="M147" s="27"/>
      <c r="N147" s="28"/>
      <c r="O147" s="28"/>
      <c r="P147" s="28"/>
    </row>
    <row r="148" spans="1:16" ht="18">
      <c r="A148" s="22">
        <v>143</v>
      </c>
      <c r="B148" s="23" t="s">
        <v>93</v>
      </c>
      <c r="C148" s="23" t="s">
        <v>428</v>
      </c>
      <c r="D148" s="24">
        <v>2458681.6096999999</v>
      </c>
      <c r="E148" s="24">
        <v>2471460.7631999999</v>
      </c>
      <c r="F148" s="25">
        <f t="shared" si="2"/>
        <v>4930142.3728999998</v>
      </c>
      <c r="L148" s="27"/>
      <c r="M148" s="27"/>
      <c r="N148" s="28"/>
      <c r="O148" s="28"/>
      <c r="P148" s="28"/>
    </row>
    <row r="149" spans="1:16" ht="18">
      <c r="A149" s="22">
        <v>144</v>
      </c>
      <c r="B149" s="23" t="s">
        <v>93</v>
      </c>
      <c r="C149" s="23" t="s">
        <v>430</v>
      </c>
      <c r="D149" s="24">
        <v>3449423.7851999998</v>
      </c>
      <c r="E149" s="24">
        <v>3467352.3840000001</v>
      </c>
      <c r="F149" s="25">
        <f t="shared" si="2"/>
        <v>6916776.1691999994</v>
      </c>
      <c r="L149" s="27"/>
      <c r="M149" s="27"/>
      <c r="N149" s="28"/>
      <c r="O149" s="28"/>
      <c r="P149" s="28"/>
    </row>
    <row r="150" spans="1:16" ht="18">
      <c r="A150" s="22">
        <v>145</v>
      </c>
      <c r="B150" s="23" t="s">
        <v>93</v>
      </c>
      <c r="C150" s="23" t="s">
        <v>432</v>
      </c>
      <c r="D150" s="24">
        <v>1986972.4003000001</v>
      </c>
      <c r="E150" s="24">
        <v>1997299.8152999999</v>
      </c>
      <c r="F150" s="25">
        <f t="shared" si="2"/>
        <v>3984272.2155999998</v>
      </c>
      <c r="L150" s="27"/>
      <c r="M150" s="27"/>
      <c r="N150" s="28"/>
      <c r="O150" s="28"/>
      <c r="P150" s="28"/>
    </row>
    <row r="151" spans="1:16" ht="18">
      <c r="A151" s="22">
        <v>146</v>
      </c>
      <c r="B151" s="23" t="s">
        <v>93</v>
      </c>
      <c r="C151" s="23" t="s">
        <v>434</v>
      </c>
      <c r="D151" s="24">
        <v>2750131.2305000001</v>
      </c>
      <c r="E151" s="24">
        <v>2764425.2119</v>
      </c>
      <c r="F151" s="25">
        <f t="shared" si="2"/>
        <v>5514556.4424000001</v>
      </c>
      <c r="L151" s="27"/>
      <c r="M151" s="27"/>
      <c r="N151" s="28"/>
      <c r="O151" s="28"/>
      <c r="P151" s="28"/>
    </row>
    <row r="152" spans="1:16" ht="18">
      <c r="A152" s="22">
        <v>147</v>
      </c>
      <c r="B152" s="23" t="s">
        <v>93</v>
      </c>
      <c r="C152" s="23" t="s">
        <v>436</v>
      </c>
      <c r="D152" s="24">
        <v>1981181.9578</v>
      </c>
      <c r="E152" s="24">
        <v>1991479.2766</v>
      </c>
      <c r="F152" s="25">
        <f t="shared" si="2"/>
        <v>3972661.2344</v>
      </c>
      <c r="L152" s="27"/>
      <c r="M152" s="27"/>
      <c r="N152" s="28"/>
      <c r="O152" s="28"/>
      <c r="P152" s="28"/>
    </row>
    <row r="153" spans="1:16" ht="18">
      <c r="A153" s="22">
        <v>148</v>
      </c>
      <c r="B153" s="23" t="s">
        <v>93</v>
      </c>
      <c r="C153" s="23" t="s">
        <v>438</v>
      </c>
      <c r="D153" s="24">
        <v>3321103.7302000001</v>
      </c>
      <c r="E153" s="24">
        <v>3338365.3772999998</v>
      </c>
      <c r="F153" s="25">
        <f t="shared" si="2"/>
        <v>6659469.1074999999</v>
      </c>
      <c r="L153" s="27"/>
      <c r="M153" s="27"/>
      <c r="N153" s="28"/>
      <c r="O153" s="28"/>
      <c r="P153" s="28"/>
    </row>
    <row r="154" spans="1:16" ht="18">
      <c r="A154" s="22">
        <v>149</v>
      </c>
      <c r="B154" s="23" t="s">
        <v>93</v>
      </c>
      <c r="C154" s="23" t="s">
        <v>440</v>
      </c>
      <c r="D154" s="24">
        <v>2197791.9822</v>
      </c>
      <c r="E154" s="24">
        <v>2209215.1453999998</v>
      </c>
      <c r="F154" s="25">
        <f t="shared" si="2"/>
        <v>4407007.1275999993</v>
      </c>
      <c r="L154" s="27"/>
      <c r="M154" s="27"/>
      <c r="N154" s="28"/>
      <c r="O154" s="28"/>
      <c r="P154" s="28"/>
    </row>
    <row r="155" spans="1:16" ht="18">
      <c r="A155" s="22">
        <v>150</v>
      </c>
      <c r="B155" s="23" t="s">
        <v>93</v>
      </c>
      <c r="C155" s="23" t="s">
        <v>442</v>
      </c>
      <c r="D155" s="24">
        <v>2610211.2434999999</v>
      </c>
      <c r="E155" s="24">
        <v>2623777.9819</v>
      </c>
      <c r="F155" s="25">
        <f t="shared" si="2"/>
        <v>5233989.2253999999</v>
      </c>
      <c r="L155" s="27"/>
      <c r="M155" s="27"/>
      <c r="N155" s="28"/>
      <c r="O155" s="28"/>
      <c r="P155" s="28"/>
    </row>
    <row r="156" spans="1:16" ht="18">
      <c r="A156" s="22">
        <v>151</v>
      </c>
      <c r="B156" s="23" t="s">
        <v>93</v>
      </c>
      <c r="C156" s="23" t="s">
        <v>444</v>
      </c>
      <c r="D156" s="24">
        <v>2224845.0183000001</v>
      </c>
      <c r="E156" s="24">
        <v>2236408.7913000002</v>
      </c>
      <c r="F156" s="25">
        <f t="shared" si="2"/>
        <v>4461253.8096000003</v>
      </c>
      <c r="L156" s="27"/>
      <c r="M156" s="27"/>
      <c r="N156" s="28"/>
      <c r="O156" s="28"/>
      <c r="P156" s="28"/>
    </row>
    <row r="157" spans="1:16" ht="18">
      <c r="A157" s="22">
        <v>152</v>
      </c>
      <c r="B157" s="23" t="s">
        <v>93</v>
      </c>
      <c r="C157" s="23" t="s">
        <v>446</v>
      </c>
      <c r="D157" s="24">
        <v>3205551.2949999999</v>
      </c>
      <c r="E157" s="24">
        <v>3222212.3511000001</v>
      </c>
      <c r="F157" s="25">
        <f t="shared" si="2"/>
        <v>6427763.6460999995</v>
      </c>
      <c r="L157" s="27"/>
      <c r="M157" s="27"/>
      <c r="N157" s="28"/>
      <c r="O157" s="28"/>
      <c r="P157" s="28"/>
    </row>
    <row r="158" spans="1:16" ht="18">
      <c r="A158" s="22">
        <v>153</v>
      </c>
      <c r="B158" s="23" t="s">
        <v>93</v>
      </c>
      <c r="C158" s="23" t="s">
        <v>448</v>
      </c>
      <c r="D158" s="24">
        <v>2270222.6189999999</v>
      </c>
      <c r="E158" s="24">
        <v>2282022.2448999998</v>
      </c>
      <c r="F158" s="25">
        <f t="shared" si="2"/>
        <v>4552244.8639000002</v>
      </c>
      <c r="L158" s="27"/>
      <c r="M158" s="27"/>
      <c r="N158" s="28"/>
      <c r="O158" s="28"/>
      <c r="P158" s="28"/>
    </row>
    <row r="159" spans="1:16" ht="18">
      <c r="A159" s="22">
        <v>154</v>
      </c>
      <c r="B159" s="23" t="s">
        <v>93</v>
      </c>
      <c r="C159" s="23" t="s">
        <v>450</v>
      </c>
      <c r="D159" s="24">
        <v>2619308.1249000002</v>
      </c>
      <c r="E159" s="24">
        <v>2632922.1449000002</v>
      </c>
      <c r="F159" s="25">
        <f t="shared" si="2"/>
        <v>5252230.2697999999</v>
      </c>
      <c r="L159" s="27"/>
      <c r="M159" s="27"/>
      <c r="N159" s="28"/>
      <c r="O159" s="28"/>
      <c r="P159" s="28"/>
    </row>
    <row r="160" spans="1:16" ht="18">
      <c r="A160" s="22">
        <v>155</v>
      </c>
      <c r="B160" s="23" t="s">
        <v>93</v>
      </c>
      <c r="C160" s="23" t="s">
        <v>452</v>
      </c>
      <c r="D160" s="24">
        <v>2315331.9084999999</v>
      </c>
      <c r="E160" s="24">
        <v>2327365.9928000001</v>
      </c>
      <c r="F160" s="25">
        <f t="shared" si="2"/>
        <v>4642697.9013</v>
      </c>
      <c r="L160" s="27"/>
      <c r="M160" s="27"/>
      <c r="N160" s="28"/>
      <c r="O160" s="28"/>
      <c r="P160" s="28"/>
    </row>
    <row r="161" spans="1:16" ht="18">
      <c r="A161" s="22">
        <v>156</v>
      </c>
      <c r="B161" s="23" t="s">
        <v>93</v>
      </c>
      <c r="C161" s="23" t="s">
        <v>454</v>
      </c>
      <c r="D161" s="24">
        <v>2130752.6072999998</v>
      </c>
      <c r="E161" s="24">
        <v>2141827.3291000002</v>
      </c>
      <c r="F161" s="25">
        <f t="shared" si="2"/>
        <v>4272579.9364</v>
      </c>
      <c r="L161" s="27"/>
      <c r="M161" s="27"/>
      <c r="N161" s="28"/>
      <c r="O161" s="28"/>
      <c r="P161" s="28"/>
    </row>
    <row r="162" spans="1:16" ht="18">
      <c r="A162" s="22">
        <v>157</v>
      </c>
      <c r="B162" s="23" t="s">
        <v>93</v>
      </c>
      <c r="C162" s="23" t="s">
        <v>456</v>
      </c>
      <c r="D162" s="24">
        <v>3122148.9633999998</v>
      </c>
      <c r="E162" s="24">
        <v>3138376.5304999999</v>
      </c>
      <c r="F162" s="25">
        <f t="shared" si="2"/>
        <v>6260525.4938999992</v>
      </c>
      <c r="L162" s="27"/>
      <c r="M162" s="27"/>
      <c r="N162" s="28"/>
      <c r="O162" s="28"/>
      <c r="P162" s="28"/>
    </row>
    <row r="163" spans="1:16" ht="18">
      <c r="A163" s="22">
        <v>158</v>
      </c>
      <c r="B163" s="23" t="s">
        <v>93</v>
      </c>
      <c r="C163" s="23" t="s">
        <v>458</v>
      </c>
      <c r="D163" s="24">
        <v>3217691.8867000001</v>
      </c>
      <c r="E163" s="24">
        <v>3234416.0441999999</v>
      </c>
      <c r="F163" s="25">
        <f t="shared" si="2"/>
        <v>6452107.9309</v>
      </c>
      <c r="L163" s="27"/>
      <c r="M163" s="27"/>
      <c r="N163" s="28"/>
      <c r="O163" s="28"/>
      <c r="P163" s="28"/>
    </row>
    <row r="164" spans="1:16" ht="18">
      <c r="A164" s="22">
        <v>159</v>
      </c>
      <c r="B164" s="23" t="s">
        <v>93</v>
      </c>
      <c r="C164" s="23" t="s">
        <v>460</v>
      </c>
      <c r="D164" s="24">
        <v>1791612.4177999999</v>
      </c>
      <c r="E164" s="24">
        <v>1800924.4369000001</v>
      </c>
      <c r="F164" s="25">
        <f t="shared" si="2"/>
        <v>3592536.8547</v>
      </c>
      <c r="L164" s="27"/>
      <c r="M164" s="27"/>
      <c r="N164" s="28"/>
      <c r="O164" s="28"/>
      <c r="P164" s="28"/>
    </row>
    <row r="165" spans="1:16" ht="18">
      <c r="A165" s="22">
        <v>160</v>
      </c>
      <c r="B165" s="23" t="s">
        <v>93</v>
      </c>
      <c r="C165" s="23" t="s">
        <v>462</v>
      </c>
      <c r="D165" s="24">
        <v>2413650.4123</v>
      </c>
      <c r="E165" s="24">
        <v>2426195.5133000002</v>
      </c>
      <c r="F165" s="25">
        <f t="shared" si="2"/>
        <v>4839845.9255999997</v>
      </c>
      <c r="L165" s="27"/>
      <c r="M165" s="27"/>
      <c r="N165" s="28"/>
      <c r="O165" s="28"/>
      <c r="P165" s="28"/>
    </row>
    <row r="166" spans="1:16" ht="18">
      <c r="A166" s="22">
        <v>161</v>
      </c>
      <c r="B166" s="23" t="s">
        <v>93</v>
      </c>
      <c r="C166" s="23" t="s">
        <v>464</v>
      </c>
      <c r="D166" s="24">
        <v>2856293.7053</v>
      </c>
      <c r="E166" s="24">
        <v>2871139.4728999999</v>
      </c>
      <c r="F166" s="25">
        <f t="shared" si="2"/>
        <v>5727433.1782</v>
      </c>
      <c r="L166" s="27"/>
      <c r="M166" s="27"/>
      <c r="N166" s="28"/>
      <c r="O166" s="28"/>
      <c r="P166" s="28"/>
    </row>
    <row r="167" spans="1:16" ht="36">
      <c r="A167" s="22">
        <v>162</v>
      </c>
      <c r="B167" s="23" t="s">
        <v>93</v>
      </c>
      <c r="C167" s="23" t="s">
        <v>466</v>
      </c>
      <c r="D167" s="24">
        <v>4159446.1650999999</v>
      </c>
      <c r="E167" s="24">
        <v>4181065.1502</v>
      </c>
      <c r="F167" s="25">
        <f t="shared" si="2"/>
        <v>8340511.3152999999</v>
      </c>
      <c r="L167" s="27"/>
      <c r="M167" s="27"/>
      <c r="N167" s="28"/>
      <c r="O167" s="28"/>
      <c r="P167" s="28"/>
    </row>
    <row r="168" spans="1:16" ht="18">
      <c r="A168" s="22">
        <v>163</v>
      </c>
      <c r="B168" s="23" t="s">
        <v>93</v>
      </c>
      <c r="C168" s="23" t="s">
        <v>468</v>
      </c>
      <c r="D168" s="24">
        <v>2597403.9937</v>
      </c>
      <c r="E168" s="24">
        <v>2610904.1655999999</v>
      </c>
      <c r="F168" s="25">
        <f t="shared" si="2"/>
        <v>5208308.1592999995</v>
      </c>
      <c r="L168" s="27"/>
      <c r="M168" s="27"/>
      <c r="N168" s="28"/>
      <c r="O168" s="28"/>
      <c r="P168" s="28"/>
    </row>
    <row r="169" spans="1:16" ht="18">
      <c r="A169" s="22">
        <v>164</v>
      </c>
      <c r="B169" s="23" t="s">
        <v>93</v>
      </c>
      <c r="C169" s="23" t="s">
        <v>470</v>
      </c>
      <c r="D169" s="24">
        <v>2418752.6715000002</v>
      </c>
      <c r="E169" s="24">
        <v>2431324.2917999998</v>
      </c>
      <c r="F169" s="25">
        <f t="shared" si="2"/>
        <v>4850076.9632999999</v>
      </c>
      <c r="L169" s="27"/>
      <c r="M169" s="27"/>
      <c r="N169" s="28"/>
      <c r="O169" s="28"/>
      <c r="P169" s="28"/>
    </row>
    <row r="170" spans="1:16" ht="18">
      <c r="A170" s="22">
        <v>165</v>
      </c>
      <c r="B170" s="23" t="s">
        <v>93</v>
      </c>
      <c r="C170" s="23" t="s">
        <v>472</v>
      </c>
      <c r="D170" s="24">
        <v>2360931.9378999998</v>
      </c>
      <c r="E170" s="24">
        <v>2373203.0312999999</v>
      </c>
      <c r="F170" s="25">
        <f t="shared" si="2"/>
        <v>4734134.9692000002</v>
      </c>
      <c r="L170" s="27"/>
      <c r="M170" s="27"/>
      <c r="N170" s="28"/>
      <c r="O170" s="28"/>
      <c r="P170" s="28"/>
    </row>
    <row r="171" spans="1:16" ht="18">
      <c r="A171" s="22">
        <v>166</v>
      </c>
      <c r="B171" s="23" t="s">
        <v>93</v>
      </c>
      <c r="C171" s="23" t="s">
        <v>474</v>
      </c>
      <c r="D171" s="24">
        <v>2700124.1913000001</v>
      </c>
      <c r="E171" s="24">
        <v>2714158.2579000001</v>
      </c>
      <c r="F171" s="25">
        <f t="shared" si="2"/>
        <v>5414282.4492000006</v>
      </c>
      <c r="L171" s="27"/>
      <c r="M171" s="27"/>
      <c r="N171" s="28"/>
      <c r="O171" s="28"/>
      <c r="P171" s="28"/>
    </row>
    <row r="172" spans="1:16" ht="18">
      <c r="A172" s="22">
        <v>167</v>
      </c>
      <c r="B172" s="23" t="s">
        <v>93</v>
      </c>
      <c r="C172" s="23" t="s">
        <v>476</v>
      </c>
      <c r="D172" s="24">
        <v>2347080.3445000001</v>
      </c>
      <c r="E172" s="24">
        <v>2359279.4432999999</v>
      </c>
      <c r="F172" s="25">
        <f t="shared" si="2"/>
        <v>4706359.7878</v>
      </c>
      <c r="L172" s="27"/>
      <c r="M172" s="27"/>
      <c r="N172" s="28"/>
      <c r="O172" s="28"/>
      <c r="P172" s="28"/>
    </row>
    <row r="173" spans="1:16" ht="18">
      <c r="A173" s="22">
        <v>168</v>
      </c>
      <c r="B173" s="23" t="s">
        <v>93</v>
      </c>
      <c r="C173" s="23" t="s">
        <v>478</v>
      </c>
      <c r="D173" s="24">
        <v>2276352.9780000001</v>
      </c>
      <c r="E173" s="24">
        <v>2288184.4668999999</v>
      </c>
      <c r="F173" s="25">
        <f t="shared" si="2"/>
        <v>4564537.4449000005</v>
      </c>
      <c r="L173" s="27"/>
      <c r="M173" s="27"/>
      <c r="N173" s="28"/>
      <c r="O173" s="28"/>
      <c r="P173" s="28"/>
    </row>
    <row r="174" spans="1:16" ht="36">
      <c r="A174" s="22">
        <v>169</v>
      </c>
      <c r="B174" s="23" t="s">
        <v>94</v>
      </c>
      <c r="C174" s="23" t="s">
        <v>483</v>
      </c>
      <c r="D174" s="24">
        <v>2413236.4912999999</v>
      </c>
      <c r="E174" s="24">
        <v>2425779.4410000001</v>
      </c>
      <c r="F174" s="25">
        <f t="shared" si="2"/>
        <v>4839015.9322999995</v>
      </c>
      <c r="L174" s="27"/>
      <c r="M174" s="27"/>
      <c r="N174" s="28"/>
      <c r="O174" s="28"/>
      <c r="P174" s="28"/>
    </row>
    <row r="175" spans="1:16" ht="36">
      <c r="A175" s="22">
        <v>170</v>
      </c>
      <c r="B175" s="23" t="s">
        <v>94</v>
      </c>
      <c r="C175" s="23" t="s">
        <v>485</v>
      </c>
      <c r="D175" s="24">
        <v>3033408.9936000002</v>
      </c>
      <c r="E175" s="24">
        <v>3049175.3291000002</v>
      </c>
      <c r="F175" s="25">
        <f t="shared" si="2"/>
        <v>6082584.3227000004</v>
      </c>
      <c r="L175" s="27"/>
      <c r="M175" s="27"/>
      <c r="N175" s="28"/>
      <c r="O175" s="28"/>
      <c r="P175" s="28"/>
    </row>
    <row r="176" spans="1:16" ht="36">
      <c r="A176" s="22">
        <v>171</v>
      </c>
      <c r="B176" s="23" t="s">
        <v>94</v>
      </c>
      <c r="C176" s="23" t="s">
        <v>487</v>
      </c>
      <c r="D176" s="24">
        <v>2903865.6534000002</v>
      </c>
      <c r="E176" s="24">
        <v>2918958.6792000001</v>
      </c>
      <c r="F176" s="25">
        <f t="shared" si="2"/>
        <v>5822824.3326000003</v>
      </c>
      <c r="L176" s="27"/>
      <c r="M176" s="27"/>
      <c r="N176" s="28"/>
      <c r="O176" s="28"/>
      <c r="P176" s="28"/>
    </row>
    <row r="177" spans="1:16" ht="36">
      <c r="A177" s="22">
        <v>172</v>
      </c>
      <c r="B177" s="23" t="s">
        <v>94</v>
      </c>
      <c r="C177" s="23" t="s">
        <v>489</v>
      </c>
      <c r="D177" s="24">
        <v>1873624.9685</v>
      </c>
      <c r="E177" s="24">
        <v>1883363.2531000001</v>
      </c>
      <c r="F177" s="25">
        <f t="shared" si="2"/>
        <v>3756988.2215999998</v>
      </c>
      <c r="L177" s="27"/>
      <c r="M177" s="27"/>
      <c r="N177" s="28"/>
      <c r="O177" s="28"/>
      <c r="P177" s="28"/>
    </row>
    <row r="178" spans="1:16" ht="36">
      <c r="A178" s="22">
        <v>173</v>
      </c>
      <c r="B178" s="23" t="s">
        <v>94</v>
      </c>
      <c r="C178" s="23" t="s">
        <v>491</v>
      </c>
      <c r="D178" s="24">
        <v>2238179.1631</v>
      </c>
      <c r="E178" s="24">
        <v>2249812.2412</v>
      </c>
      <c r="F178" s="25">
        <f t="shared" si="2"/>
        <v>4487991.4043000005</v>
      </c>
      <c r="L178" s="27"/>
      <c r="M178" s="27"/>
      <c r="N178" s="28"/>
      <c r="O178" s="28"/>
      <c r="P178" s="28"/>
    </row>
    <row r="179" spans="1:16" ht="36">
      <c r="A179" s="22">
        <v>174</v>
      </c>
      <c r="B179" s="23" t="s">
        <v>94</v>
      </c>
      <c r="C179" s="23" t="s">
        <v>493</v>
      </c>
      <c r="D179" s="24">
        <v>2574859.1127999998</v>
      </c>
      <c r="E179" s="24">
        <v>2588242.1061999998</v>
      </c>
      <c r="F179" s="25">
        <f t="shared" si="2"/>
        <v>5163101.2189999996</v>
      </c>
      <c r="L179" s="27"/>
      <c r="M179" s="27"/>
      <c r="N179" s="28"/>
      <c r="O179" s="28"/>
      <c r="P179" s="28"/>
    </row>
    <row r="180" spans="1:16" ht="36">
      <c r="A180" s="22">
        <v>175</v>
      </c>
      <c r="B180" s="23" t="s">
        <v>94</v>
      </c>
      <c r="C180" s="23" t="s">
        <v>495</v>
      </c>
      <c r="D180" s="24">
        <v>2951940.1993</v>
      </c>
      <c r="E180" s="24">
        <v>2967283.0956000001</v>
      </c>
      <c r="F180" s="25">
        <f t="shared" si="2"/>
        <v>5919223.2949000001</v>
      </c>
      <c r="L180" s="27"/>
      <c r="M180" s="27"/>
      <c r="N180" s="28"/>
      <c r="O180" s="28"/>
      <c r="P180" s="28"/>
    </row>
    <row r="181" spans="1:16" ht="36">
      <c r="A181" s="22">
        <v>176</v>
      </c>
      <c r="B181" s="23" t="s">
        <v>94</v>
      </c>
      <c r="C181" s="23" t="s">
        <v>497</v>
      </c>
      <c r="D181" s="24">
        <v>2338391.0597000001</v>
      </c>
      <c r="E181" s="24">
        <v>2350544.9953999999</v>
      </c>
      <c r="F181" s="25">
        <f t="shared" si="2"/>
        <v>4688936.0550999995</v>
      </c>
      <c r="L181" s="27"/>
      <c r="M181" s="27"/>
      <c r="N181" s="28"/>
      <c r="O181" s="28"/>
      <c r="P181" s="28"/>
    </row>
    <row r="182" spans="1:16" ht="36">
      <c r="A182" s="22">
        <v>177</v>
      </c>
      <c r="B182" s="23" t="s">
        <v>94</v>
      </c>
      <c r="C182" s="23" t="s">
        <v>499</v>
      </c>
      <c r="D182" s="24">
        <v>2492436.6389000001</v>
      </c>
      <c r="E182" s="24">
        <v>2505391.2363</v>
      </c>
      <c r="F182" s="25">
        <f t="shared" si="2"/>
        <v>4997827.8751999997</v>
      </c>
      <c r="L182" s="27"/>
      <c r="M182" s="27"/>
      <c r="N182" s="28"/>
      <c r="O182" s="28"/>
      <c r="P182" s="28"/>
    </row>
    <row r="183" spans="1:16" ht="36">
      <c r="A183" s="22">
        <v>178</v>
      </c>
      <c r="B183" s="23" t="s">
        <v>94</v>
      </c>
      <c r="C183" s="23" t="s">
        <v>501</v>
      </c>
      <c r="D183" s="24">
        <v>1951675.0219000001</v>
      </c>
      <c r="E183" s="24">
        <v>1961818.9765999999</v>
      </c>
      <c r="F183" s="25">
        <f t="shared" si="2"/>
        <v>3913493.9984999998</v>
      </c>
      <c r="L183" s="27"/>
      <c r="M183" s="27"/>
      <c r="N183" s="28"/>
      <c r="O183" s="28"/>
      <c r="P183" s="28"/>
    </row>
    <row r="184" spans="1:16" ht="36">
      <c r="A184" s="22">
        <v>179</v>
      </c>
      <c r="B184" s="23" t="s">
        <v>94</v>
      </c>
      <c r="C184" s="23" t="s">
        <v>503</v>
      </c>
      <c r="D184" s="24">
        <v>2663033.0479000001</v>
      </c>
      <c r="E184" s="24">
        <v>2676874.3309999998</v>
      </c>
      <c r="F184" s="25">
        <f t="shared" si="2"/>
        <v>5339907.3788999999</v>
      </c>
      <c r="L184" s="27"/>
      <c r="M184" s="27"/>
      <c r="N184" s="28"/>
      <c r="O184" s="28"/>
      <c r="P184" s="28"/>
    </row>
    <row r="185" spans="1:16" ht="36">
      <c r="A185" s="22">
        <v>180</v>
      </c>
      <c r="B185" s="23" t="s">
        <v>94</v>
      </c>
      <c r="C185" s="23" t="s">
        <v>505</v>
      </c>
      <c r="D185" s="24">
        <v>2298143.7776000001</v>
      </c>
      <c r="E185" s="24">
        <v>2310088.5255</v>
      </c>
      <c r="F185" s="25">
        <f t="shared" si="2"/>
        <v>4608232.3031000001</v>
      </c>
      <c r="L185" s="27"/>
      <c r="M185" s="27"/>
      <c r="N185" s="28"/>
      <c r="O185" s="28"/>
      <c r="P185" s="28"/>
    </row>
    <row r="186" spans="1:16" ht="36">
      <c r="A186" s="22">
        <v>181</v>
      </c>
      <c r="B186" s="23" t="s">
        <v>94</v>
      </c>
      <c r="C186" s="23" t="s">
        <v>507</v>
      </c>
      <c r="D186" s="24">
        <v>2532901.6893000002</v>
      </c>
      <c r="E186" s="24">
        <v>2546066.6063999999</v>
      </c>
      <c r="F186" s="25">
        <f t="shared" si="2"/>
        <v>5078968.2957000006</v>
      </c>
      <c r="L186" s="27"/>
      <c r="M186" s="27"/>
      <c r="N186" s="28"/>
      <c r="O186" s="28"/>
      <c r="P186" s="28"/>
    </row>
    <row r="187" spans="1:16" ht="36">
      <c r="A187" s="22">
        <v>182</v>
      </c>
      <c r="B187" s="23" t="s">
        <v>94</v>
      </c>
      <c r="C187" s="23" t="s">
        <v>509</v>
      </c>
      <c r="D187" s="24">
        <v>2397990.2741999999</v>
      </c>
      <c r="E187" s="24">
        <v>2410453.9805999999</v>
      </c>
      <c r="F187" s="25">
        <f t="shared" si="2"/>
        <v>4808444.2547999993</v>
      </c>
      <c r="L187" s="27"/>
      <c r="M187" s="27"/>
      <c r="N187" s="28"/>
      <c r="O187" s="28"/>
      <c r="P187" s="28"/>
    </row>
    <row r="188" spans="1:16" ht="36">
      <c r="A188" s="22">
        <v>183</v>
      </c>
      <c r="B188" s="23" t="s">
        <v>94</v>
      </c>
      <c r="C188" s="23" t="s">
        <v>511</v>
      </c>
      <c r="D188" s="24">
        <v>2720028.8462999999</v>
      </c>
      <c r="E188" s="24">
        <v>2734166.3686000002</v>
      </c>
      <c r="F188" s="25">
        <f t="shared" si="2"/>
        <v>5454195.2149</v>
      </c>
      <c r="L188" s="27"/>
      <c r="M188" s="27"/>
      <c r="N188" s="28"/>
      <c r="O188" s="28"/>
      <c r="P188" s="28"/>
    </row>
    <row r="189" spans="1:16" ht="36">
      <c r="A189" s="22">
        <v>184</v>
      </c>
      <c r="B189" s="23" t="s">
        <v>94</v>
      </c>
      <c r="C189" s="23" t="s">
        <v>513</v>
      </c>
      <c r="D189" s="24">
        <v>2556360.4964999999</v>
      </c>
      <c r="E189" s="24">
        <v>2569647.3421999998</v>
      </c>
      <c r="F189" s="25">
        <f t="shared" si="2"/>
        <v>5126007.8387000002</v>
      </c>
      <c r="L189" s="27"/>
      <c r="M189" s="27"/>
      <c r="N189" s="28"/>
      <c r="O189" s="28"/>
      <c r="P189" s="28"/>
    </row>
    <row r="190" spans="1:16" ht="36">
      <c r="A190" s="22">
        <v>185</v>
      </c>
      <c r="B190" s="23" t="s">
        <v>94</v>
      </c>
      <c r="C190" s="23" t="s">
        <v>515</v>
      </c>
      <c r="D190" s="24">
        <v>2566438.2489</v>
      </c>
      <c r="E190" s="24">
        <v>2579777.4744000002</v>
      </c>
      <c r="F190" s="25">
        <f t="shared" si="2"/>
        <v>5146215.7233000007</v>
      </c>
      <c r="L190" s="27"/>
      <c r="M190" s="27"/>
      <c r="N190" s="28"/>
      <c r="O190" s="28"/>
      <c r="P190" s="28"/>
    </row>
    <row r="191" spans="1:16" ht="36">
      <c r="A191" s="22">
        <v>186</v>
      </c>
      <c r="B191" s="23" t="s">
        <v>94</v>
      </c>
      <c r="C191" s="23" t="s">
        <v>517</v>
      </c>
      <c r="D191" s="24">
        <v>2830238.6721000001</v>
      </c>
      <c r="E191" s="24">
        <v>2844949.017</v>
      </c>
      <c r="F191" s="25">
        <f t="shared" si="2"/>
        <v>5675187.6891000001</v>
      </c>
      <c r="L191" s="27"/>
      <c r="M191" s="27"/>
      <c r="N191" s="28"/>
      <c r="O191" s="28"/>
      <c r="P191" s="28"/>
    </row>
    <row r="192" spans="1:16" ht="18">
      <c r="A192" s="22">
        <v>187</v>
      </c>
      <c r="B192" s="23" t="s">
        <v>95</v>
      </c>
      <c r="C192" s="23" t="s">
        <v>522</v>
      </c>
      <c r="D192" s="24">
        <v>1981906.2912000001</v>
      </c>
      <c r="E192" s="24">
        <v>1992207.3748000001</v>
      </c>
      <c r="F192" s="25">
        <f t="shared" si="2"/>
        <v>3974113.6660000002</v>
      </c>
      <c r="L192" s="27"/>
      <c r="M192" s="27"/>
      <c r="N192" s="28"/>
      <c r="O192" s="28"/>
      <c r="P192" s="28"/>
    </row>
    <row r="193" spans="1:16" ht="18">
      <c r="A193" s="22">
        <v>188</v>
      </c>
      <c r="B193" s="23" t="s">
        <v>95</v>
      </c>
      <c r="C193" s="23" t="s">
        <v>524</v>
      </c>
      <c r="D193" s="24">
        <v>2160199.2211000002</v>
      </c>
      <c r="E193" s="24">
        <v>2171426.9934999999</v>
      </c>
      <c r="F193" s="25">
        <f t="shared" si="2"/>
        <v>4331626.2146000005</v>
      </c>
      <c r="L193" s="27"/>
      <c r="M193" s="27"/>
      <c r="N193" s="28"/>
      <c r="O193" s="28"/>
      <c r="P193" s="28"/>
    </row>
    <row r="194" spans="1:16" ht="18">
      <c r="A194" s="22">
        <v>189</v>
      </c>
      <c r="B194" s="23" t="s">
        <v>95</v>
      </c>
      <c r="C194" s="23" t="s">
        <v>526</v>
      </c>
      <c r="D194" s="24">
        <v>1846614.3507000001</v>
      </c>
      <c r="E194" s="24">
        <v>1856212.2457999999</v>
      </c>
      <c r="F194" s="25">
        <f t="shared" si="2"/>
        <v>3702826.5965</v>
      </c>
      <c r="L194" s="27"/>
      <c r="M194" s="27"/>
      <c r="N194" s="28"/>
      <c r="O194" s="28"/>
      <c r="P194" s="28"/>
    </row>
    <row r="195" spans="1:16" ht="18">
      <c r="A195" s="22">
        <v>190</v>
      </c>
      <c r="B195" s="23" t="s">
        <v>95</v>
      </c>
      <c r="C195" s="23" t="s">
        <v>528</v>
      </c>
      <c r="D195" s="24">
        <v>2653918.7259999998</v>
      </c>
      <c r="E195" s="24">
        <v>2667712.6368</v>
      </c>
      <c r="F195" s="25">
        <f t="shared" si="2"/>
        <v>5321631.3628000002</v>
      </c>
      <c r="L195" s="27"/>
      <c r="M195" s="27"/>
      <c r="N195" s="28"/>
      <c r="O195" s="28"/>
      <c r="P195" s="28"/>
    </row>
    <row r="196" spans="1:16" ht="18">
      <c r="A196" s="22">
        <v>191</v>
      </c>
      <c r="B196" s="23" t="s">
        <v>95</v>
      </c>
      <c r="C196" s="23" t="s">
        <v>530</v>
      </c>
      <c r="D196" s="24">
        <v>2414653.6526000001</v>
      </c>
      <c r="E196" s="24">
        <v>2427203.9679999999</v>
      </c>
      <c r="F196" s="25">
        <f t="shared" si="2"/>
        <v>4841857.6206</v>
      </c>
      <c r="L196" s="27"/>
      <c r="M196" s="27"/>
      <c r="N196" s="28"/>
      <c r="O196" s="28"/>
      <c r="P196" s="28"/>
    </row>
    <row r="197" spans="1:16" ht="18">
      <c r="A197" s="22">
        <v>192</v>
      </c>
      <c r="B197" s="23" t="s">
        <v>95</v>
      </c>
      <c r="C197" s="23" t="s">
        <v>532</v>
      </c>
      <c r="D197" s="24">
        <v>2473428.0754999998</v>
      </c>
      <c r="E197" s="24">
        <v>2486283.8747</v>
      </c>
      <c r="F197" s="25">
        <f t="shared" si="2"/>
        <v>4959711.9501999998</v>
      </c>
      <c r="L197" s="27"/>
      <c r="M197" s="27"/>
      <c r="N197" s="28"/>
      <c r="O197" s="28"/>
      <c r="P197" s="28"/>
    </row>
    <row r="198" spans="1:16" ht="18">
      <c r="A198" s="22">
        <v>193</v>
      </c>
      <c r="B198" s="23" t="s">
        <v>95</v>
      </c>
      <c r="C198" s="23" t="s">
        <v>534</v>
      </c>
      <c r="D198" s="24">
        <v>2622290.1658000001</v>
      </c>
      <c r="E198" s="24">
        <v>2635919.6850999999</v>
      </c>
      <c r="F198" s="25">
        <f t="shared" si="2"/>
        <v>5258209.8509</v>
      </c>
      <c r="L198" s="27"/>
      <c r="M198" s="27"/>
      <c r="N198" s="28"/>
      <c r="O198" s="28"/>
      <c r="P198" s="28"/>
    </row>
    <row r="199" spans="1:16" ht="18">
      <c r="A199" s="22">
        <v>194</v>
      </c>
      <c r="B199" s="23" t="s">
        <v>95</v>
      </c>
      <c r="C199" s="23" t="s">
        <v>536</v>
      </c>
      <c r="D199" s="24">
        <v>2466302.2645</v>
      </c>
      <c r="E199" s="24">
        <v>2479121.0268999999</v>
      </c>
      <c r="F199" s="25">
        <f t="shared" ref="F199:F262" si="3">D199+E199</f>
        <v>4945423.2914000005</v>
      </c>
      <c r="L199" s="27"/>
      <c r="M199" s="27"/>
      <c r="N199" s="28"/>
      <c r="O199" s="28"/>
      <c r="P199" s="28"/>
    </row>
    <row r="200" spans="1:16" ht="18">
      <c r="A200" s="22">
        <v>195</v>
      </c>
      <c r="B200" s="23" t="s">
        <v>95</v>
      </c>
      <c r="C200" s="23" t="s">
        <v>538</v>
      </c>
      <c r="D200" s="24">
        <v>2320608.6801</v>
      </c>
      <c r="E200" s="24">
        <v>2332670.1908</v>
      </c>
      <c r="F200" s="25">
        <f t="shared" si="3"/>
        <v>4653278.8708999995</v>
      </c>
      <c r="L200" s="27"/>
      <c r="M200" s="27"/>
      <c r="N200" s="28"/>
      <c r="O200" s="28"/>
      <c r="P200" s="28"/>
    </row>
    <row r="201" spans="1:16" ht="18">
      <c r="A201" s="22">
        <v>196</v>
      </c>
      <c r="B201" s="23" t="s">
        <v>95</v>
      </c>
      <c r="C201" s="23" t="s">
        <v>540</v>
      </c>
      <c r="D201" s="24">
        <v>2594958.4539000001</v>
      </c>
      <c r="E201" s="24">
        <v>2608445.915</v>
      </c>
      <c r="F201" s="25">
        <f t="shared" si="3"/>
        <v>5203404.3689000001</v>
      </c>
      <c r="L201" s="27"/>
      <c r="M201" s="27"/>
      <c r="N201" s="28"/>
      <c r="O201" s="28"/>
      <c r="P201" s="28"/>
    </row>
    <row r="202" spans="1:16" ht="18">
      <c r="A202" s="22">
        <v>197</v>
      </c>
      <c r="B202" s="23" t="s">
        <v>95</v>
      </c>
      <c r="C202" s="23" t="s">
        <v>542</v>
      </c>
      <c r="D202" s="24">
        <v>2180564.8961</v>
      </c>
      <c r="E202" s="24">
        <v>2191898.5203</v>
      </c>
      <c r="F202" s="25">
        <f t="shared" si="3"/>
        <v>4372463.4164000005</v>
      </c>
      <c r="L202" s="27"/>
      <c r="M202" s="27"/>
      <c r="N202" s="28"/>
      <c r="O202" s="28"/>
      <c r="P202" s="28"/>
    </row>
    <row r="203" spans="1:16" ht="18">
      <c r="A203" s="22">
        <v>198</v>
      </c>
      <c r="B203" s="23" t="s">
        <v>95</v>
      </c>
      <c r="C203" s="23" t="s">
        <v>544</v>
      </c>
      <c r="D203" s="24">
        <v>2248922.9120999998</v>
      </c>
      <c r="E203" s="24">
        <v>2260611.8314999999</v>
      </c>
      <c r="F203" s="25">
        <f t="shared" si="3"/>
        <v>4509534.7435999997</v>
      </c>
      <c r="L203" s="27"/>
      <c r="M203" s="27"/>
      <c r="N203" s="28"/>
      <c r="O203" s="28"/>
      <c r="P203" s="28"/>
    </row>
    <row r="204" spans="1:16" ht="18">
      <c r="A204" s="22">
        <v>199</v>
      </c>
      <c r="B204" s="23" t="s">
        <v>95</v>
      </c>
      <c r="C204" s="23" t="s">
        <v>546</v>
      </c>
      <c r="D204" s="24">
        <v>2059964.8535</v>
      </c>
      <c r="E204" s="24">
        <v>2070671.6514000001</v>
      </c>
      <c r="F204" s="25">
        <f t="shared" si="3"/>
        <v>4130636.5049000001</v>
      </c>
      <c r="L204" s="27"/>
      <c r="M204" s="27"/>
      <c r="N204" s="28"/>
      <c r="O204" s="28"/>
      <c r="P204" s="28"/>
    </row>
    <row r="205" spans="1:16" ht="18">
      <c r="A205" s="22">
        <v>200</v>
      </c>
      <c r="B205" s="23" t="s">
        <v>95</v>
      </c>
      <c r="C205" s="23" t="s">
        <v>548</v>
      </c>
      <c r="D205" s="24">
        <v>2017457.5819000001</v>
      </c>
      <c r="E205" s="24">
        <v>2027943.4456</v>
      </c>
      <c r="F205" s="25">
        <f t="shared" si="3"/>
        <v>4045401.0274999999</v>
      </c>
      <c r="L205" s="27"/>
      <c r="M205" s="27"/>
      <c r="N205" s="28"/>
      <c r="O205" s="28"/>
      <c r="P205" s="28"/>
    </row>
    <row r="206" spans="1:16" ht="18">
      <c r="A206" s="22">
        <v>201</v>
      </c>
      <c r="B206" s="23" t="s">
        <v>95</v>
      </c>
      <c r="C206" s="23" t="s">
        <v>550</v>
      </c>
      <c r="D206" s="24">
        <v>2189174.1719</v>
      </c>
      <c r="E206" s="24">
        <v>2200552.5433999998</v>
      </c>
      <c r="F206" s="25">
        <f t="shared" si="3"/>
        <v>4389726.7152999993</v>
      </c>
      <c r="L206" s="27"/>
      <c r="M206" s="27"/>
      <c r="N206" s="28"/>
      <c r="O206" s="28"/>
      <c r="P206" s="28"/>
    </row>
    <row r="207" spans="1:16" ht="18">
      <c r="A207" s="22">
        <v>202</v>
      </c>
      <c r="B207" s="23" t="s">
        <v>95</v>
      </c>
      <c r="C207" s="23" t="s">
        <v>552</v>
      </c>
      <c r="D207" s="24">
        <v>1807913.2734000001</v>
      </c>
      <c r="E207" s="24">
        <v>1817310.0172999999</v>
      </c>
      <c r="F207" s="25">
        <f t="shared" si="3"/>
        <v>3625223.2906999998</v>
      </c>
      <c r="L207" s="27"/>
      <c r="M207" s="27"/>
      <c r="N207" s="28"/>
      <c r="O207" s="28"/>
      <c r="P207" s="28"/>
    </row>
    <row r="208" spans="1:16" ht="18">
      <c r="A208" s="22">
        <v>203</v>
      </c>
      <c r="B208" s="23" t="s">
        <v>95</v>
      </c>
      <c r="C208" s="23" t="s">
        <v>554</v>
      </c>
      <c r="D208" s="24">
        <v>2277206.5334999999</v>
      </c>
      <c r="E208" s="24">
        <v>2289042.4588000001</v>
      </c>
      <c r="F208" s="25">
        <f t="shared" si="3"/>
        <v>4566248.9923</v>
      </c>
      <c r="L208" s="27"/>
      <c r="M208" s="27"/>
      <c r="N208" s="28"/>
      <c r="O208" s="28"/>
      <c r="P208" s="28"/>
    </row>
    <row r="209" spans="1:16" ht="18">
      <c r="A209" s="22">
        <v>204</v>
      </c>
      <c r="B209" s="23" t="s">
        <v>95</v>
      </c>
      <c r="C209" s="23" t="s">
        <v>556</v>
      </c>
      <c r="D209" s="24">
        <v>2394246.8284</v>
      </c>
      <c r="E209" s="24">
        <v>2406691.0781</v>
      </c>
      <c r="F209" s="25">
        <f t="shared" si="3"/>
        <v>4800937.9065000005</v>
      </c>
      <c r="L209" s="27"/>
      <c r="M209" s="27"/>
      <c r="N209" s="28"/>
      <c r="O209" s="28"/>
      <c r="P209" s="28"/>
    </row>
    <row r="210" spans="1:16" ht="18">
      <c r="A210" s="22">
        <v>205</v>
      </c>
      <c r="B210" s="23" t="s">
        <v>95</v>
      </c>
      <c r="C210" s="23" t="s">
        <v>558</v>
      </c>
      <c r="D210" s="24">
        <v>3126816.67</v>
      </c>
      <c r="E210" s="24">
        <v>3143068.4978999998</v>
      </c>
      <c r="F210" s="25">
        <f t="shared" si="3"/>
        <v>6269885.1678999998</v>
      </c>
      <c r="L210" s="27"/>
      <c r="M210" s="27"/>
      <c r="N210" s="28"/>
      <c r="O210" s="28"/>
      <c r="P210" s="28"/>
    </row>
    <row r="211" spans="1:16" ht="18">
      <c r="A211" s="22">
        <v>206</v>
      </c>
      <c r="B211" s="23" t="s">
        <v>95</v>
      </c>
      <c r="C211" s="23" t="s">
        <v>560</v>
      </c>
      <c r="D211" s="24">
        <v>2478675.8909999998</v>
      </c>
      <c r="E211" s="24">
        <v>2491558.9660999998</v>
      </c>
      <c r="F211" s="25">
        <f t="shared" si="3"/>
        <v>4970234.8570999997</v>
      </c>
      <c r="L211" s="27"/>
      <c r="M211" s="27"/>
      <c r="N211" s="28"/>
      <c r="O211" s="28"/>
      <c r="P211" s="28"/>
    </row>
    <row r="212" spans="1:16" ht="18">
      <c r="A212" s="22">
        <v>207</v>
      </c>
      <c r="B212" s="23" t="s">
        <v>95</v>
      </c>
      <c r="C212" s="23" t="s">
        <v>562</v>
      </c>
      <c r="D212" s="24">
        <v>1965810.0987</v>
      </c>
      <c r="E212" s="24">
        <v>1976027.5212000001</v>
      </c>
      <c r="F212" s="25">
        <f t="shared" si="3"/>
        <v>3941837.6199000003</v>
      </c>
      <c r="L212" s="27"/>
      <c r="M212" s="27"/>
      <c r="N212" s="28"/>
      <c r="O212" s="28"/>
      <c r="P212" s="28"/>
    </row>
    <row r="213" spans="1:16" ht="18">
      <c r="A213" s="22">
        <v>208</v>
      </c>
      <c r="B213" s="23" t="s">
        <v>95</v>
      </c>
      <c r="C213" s="23" t="s">
        <v>564</v>
      </c>
      <c r="D213" s="24">
        <v>2309800.6907000002</v>
      </c>
      <c r="E213" s="24">
        <v>2321806.0262000002</v>
      </c>
      <c r="F213" s="25">
        <f t="shared" si="3"/>
        <v>4631606.7169000003</v>
      </c>
      <c r="L213" s="27"/>
      <c r="M213" s="27"/>
      <c r="N213" s="28"/>
      <c r="O213" s="28"/>
      <c r="P213" s="28"/>
    </row>
    <row r="214" spans="1:16" ht="18">
      <c r="A214" s="22">
        <v>209</v>
      </c>
      <c r="B214" s="23" t="s">
        <v>95</v>
      </c>
      <c r="C214" s="23" t="s">
        <v>566</v>
      </c>
      <c r="D214" s="24">
        <v>2870418.1024000002</v>
      </c>
      <c r="E214" s="24">
        <v>2885337.2823999999</v>
      </c>
      <c r="F214" s="25">
        <f t="shared" si="3"/>
        <v>5755755.3848000001</v>
      </c>
      <c r="L214" s="27"/>
      <c r="M214" s="27"/>
      <c r="N214" s="28"/>
      <c r="O214" s="28"/>
      <c r="P214" s="28"/>
    </row>
    <row r="215" spans="1:16" ht="18">
      <c r="A215" s="22">
        <v>210</v>
      </c>
      <c r="B215" s="23" t="s">
        <v>95</v>
      </c>
      <c r="C215" s="23" t="s">
        <v>568</v>
      </c>
      <c r="D215" s="24">
        <v>2362185.8901</v>
      </c>
      <c r="E215" s="24">
        <v>2374463.5010000002</v>
      </c>
      <c r="F215" s="25">
        <f t="shared" si="3"/>
        <v>4736649.3911000006</v>
      </c>
      <c r="L215" s="27"/>
      <c r="M215" s="27"/>
      <c r="N215" s="28"/>
      <c r="O215" s="28"/>
      <c r="P215" s="28"/>
    </row>
    <row r="216" spans="1:16" ht="36">
      <c r="A216" s="22">
        <v>211</v>
      </c>
      <c r="B216" s="23" t="s">
        <v>95</v>
      </c>
      <c r="C216" s="23" t="s">
        <v>570</v>
      </c>
      <c r="D216" s="24">
        <v>2268507.5821000002</v>
      </c>
      <c r="E216" s="24">
        <v>2280298.2940000002</v>
      </c>
      <c r="F216" s="25">
        <f t="shared" si="3"/>
        <v>4548805.8761</v>
      </c>
      <c r="L216" s="27"/>
      <c r="M216" s="27"/>
      <c r="N216" s="28"/>
      <c r="O216" s="28"/>
      <c r="P216" s="28"/>
    </row>
    <row r="217" spans="1:16" ht="18">
      <c r="A217" s="22">
        <v>212</v>
      </c>
      <c r="B217" s="23" t="s">
        <v>96</v>
      </c>
      <c r="C217" s="23" t="s">
        <v>575</v>
      </c>
      <c r="D217" s="24">
        <v>2576042.2856000001</v>
      </c>
      <c r="E217" s="24">
        <v>2589431.4286000002</v>
      </c>
      <c r="F217" s="25">
        <f t="shared" si="3"/>
        <v>5165473.7142000003</v>
      </c>
      <c r="L217" s="27"/>
      <c r="M217" s="27"/>
      <c r="N217" s="28"/>
      <c r="O217" s="28"/>
      <c r="P217" s="28"/>
    </row>
    <row r="218" spans="1:16" ht="18">
      <c r="A218" s="22">
        <v>213</v>
      </c>
      <c r="B218" s="23" t="s">
        <v>96</v>
      </c>
      <c r="C218" s="23" t="s">
        <v>577</v>
      </c>
      <c r="D218" s="24">
        <v>2418899.6584000001</v>
      </c>
      <c r="E218" s="24">
        <v>2431472.0427000001</v>
      </c>
      <c r="F218" s="25">
        <f t="shared" si="3"/>
        <v>4850371.7011000002</v>
      </c>
      <c r="L218" s="27"/>
      <c r="M218" s="27"/>
      <c r="N218" s="28"/>
      <c r="O218" s="28"/>
      <c r="P218" s="28"/>
    </row>
    <row r="219" spans="1:16" ht="18">
      <c r="A219" s="22">
        <v>214</v>
      </c>
      <c r="B219" s="23" t="s">
        <v>96</v>
      </c>
      <c r="C219" s="23" t="s">
        <v>579</v>
      </c>
      <c r="D219" s="24">
        <v>2439723.0303000002</v>
      </c>
      <c r="E219" s="24">
        <v>2452403.6453999998</v>
      </c>
      <c r="F219" s="25">
        <f t="shared" si="3"/>
        <v>4892126.6756999996</v>
      </c>
      <c r="L219" s="27"/>
      <c r="M219" s="27"/>
      <c r="N219" s="28"/>
      <c r="O219" s="28"/>
      <c r="P219" s="28"/>
    </row>
    <row r="220" spans="1:16" ht="18">
      <c r="A220" s="22">
        <v>215</v>
      </c>
      <c r="B220" s="23" t="s">
        <v>96</v>
      </c>
      <c r="C220" s="23" t="s">
        <v>96</v>
      </c>
      <c r="D220" s="24">
        <v>2352574.7259</v>
      </c>
      <c r="E220" s="24">
        <v>2364802.3821999999</v>
      </c>
      <c r="F220" s="25">
        <f t="shared" si="3"/>
        <v>4717377.1080999998</v>
      </c>
      <c r="L220" s="27"/>
      <c r="M220" s="27"/>
      <c r="N220" s="28"/>
      <c r="O220" s="28"/>
      <c r="P220" s="28"/>
    </row>
    <row r="221" spans="1:16" ht="18">
      <c r="A221" s="22">
        <v>216</v>
      </c>
      <c r="B221" s="23" t="s">
        <v>96</v>
      </c>
      <c r="C221" s="23" t="s">
        <v>582</v>
      </c>
      <c r="D221" s="24">
        <v>2344940.4914000002</v>
      </c>
      <c r="E221" s="24">
        <v>2357128.4682999998</v>
      </c>
      <c r="F221" s="25">
        <f t="shared" si="3"/>
        <v>4702068.9596999995</v>
      </c>
      <c r="L221" s="27"/>
      <c r="M221" s="27"/>
      <c r="N221" s="28"/>
      <c r="O221" s="28"/>
      <c r="P221" s="28"/>
    </row>
    <row r="222" spans="1:16" ht="18">
      <c r="A222" s="22">
        <v>217</v>
      </c>
      <c r="B222" s="23" t="s">
        <v>96</v>
      </c>
      <c r="C222" s="23" t="s">
        <v>584</v>
      </c>
      <c r="D222" s="24">
        <v>2437312.3306</v>
      </c>
      <c r="E222" s="24">
        <v>2449980.4158999999</v>
      </c>
      <c r="F222" s="25">
        <f t="shared" si="3"/>
        <v>4887292.7465000004</v>
      </c>
      <c r="L222" s="27"/>
      <c r="M222" s="27"/>
      <c r="N222" s="28"/>
      <c r="O222" s="28"/>
      <c r="P222" s="28"/>
    </row>
    <row r="223" spans="1:16" ht="18">
      <c r="A223" s="22">
        <v>218</v>
      </c>
      <c r="B223" s="23" t="s">
        <v>96</v>
      </c>
      <c r="C223" s="23" t="s">
        <v>586</v>
      </c>
      <c r="D223" s="24">
        <v>2847813.7842999999</v>
      </c>
      <c r="E223" s="24">
        <v>2862615.477</v>
      </c>
      <c r="F223" s="25">
        <f t="shared" si="3"/>
        <v>5710429.2612999994</v>
      </c>
      <c r="L223" s="27"/>
      <c r="M223" s="27"/>
      <c r="N223" s="28"/>
      <c r="O223" s="28"/>
      <c r="P223" s="28"/>
    </row>
    <row r="224" spans="1:16" ht="18">
      <c r="A224" s="22">
        <v>219</v>
      </c>
      <c r="B224" s="23" t="s">
        <v>96</v>
      </c>
      <c r="C224" s="23" t="s">
        <v>588</v>
      </c>
      <c r="D224" s="24">
        <v>2522517.5769000002</v>
      </c>
      <c r="E224" s="24">
        <v>2535628.5219000001</v>
      </c>
      <c r="F224" s="25">
        <f t="shared" si="3"/>
        <v>5058146.0987999998</v>
      </c>
      <c r="L224" s="27"/>
      <c r="M224" s="27"/>
      <c r="N224" s="28"/>
      <c r="O224" s="28"/>
      <c r="P224" s="28"/>
    </row>
    <row r="225" spans="1:16" ht="18">
      <c r="A225" s="22">
        <v>220</v>
      </c>
      <c r="B225" s="23" t="s">
        <v>96</v>
      </c>
      <c r="C225" s="23" t="s">
        <v>590</v>
      </c>
      <c r="D225" s="24">
        <v>2282274.0562</v>
      </c>
      <c r="E225" s="24">
        <v>2294136.3202999998</v>
      </c>
      <c r="F225" s="25">
        <f t="shared" si="3"/>
        <v>4576410.3764999993</v>
      </c>
      <c r="L225" s="27"/>
      <c r="M225" s="27"/>
      <c r="N225" s="28"/>
      <c r="O225" s="28"/>
      <c r="P225" s="28"/>
    </row>
    <row r="226" spans="1:16" ht="18">
      <c r="A226" s="22">
        <v>221</v>
      </c>
      <c r="B226" s="23" t="s">
        <v>96</v>
      </c>
      <c r="C226" s="23" t="s">
        <v>592</v>
      </c>
      <c r="D226" s="24">
        <v>3170068.7911999999</v>
      </c>
      <c r="E226" s="24">
        <v>3186545.4246999999</v>
      </c>
      <c r="F226" s="25">
        <f t="shared" si="3"/>
        <v>6356614.2159000002</v>
      </c>
      <c r="L226" s="27"/>
      <c r="M226" s="27"/>
      <c r="N226" s="28"/>
      <c r="O226" s="28"/>
      <c r="P226" s="28"/>
    </row>
    <row r="227" spans="1:16" ht="18">
      <c r="A227" s="22">
        <v>222</v>
      </c>
      <c r="B227" s="23" t="s">
        <v>96</v>
      </c>
      <c r="C227" s="23" t="s">
        <v>594</v>
      </c>
      <c r="D227" s="24">
        <v>2459292.0309000001</v>
      </c>
      <c r="E227" s="24">
        <v>2472074.3571000001</v>
      </c>
      <c r="F227" s="25">
        <f t="shared" si="3"/>
        <v>4931366.3880000003</v>
      </c>
      <c r="L227" s="27"/>
      <c r="M227" s="27"/>
      <c r="N227" s="28"/>
      <c r="O227" s="28"/>
      <c r="P227" s="28"/>
    </row>
    <row r="228" spans="1:16" ht="18">
      <c r="A228" s="22">
        <v>223</v>
      </c>
      <c r="B228" s="23" t="s">
        <v>96</v>
      </c>
      <c r="C228" s="23" t="s">
        <v>596</v>
      </c>
      <c r="D228" s="24">
        <v>2713639.8450000002</v>
      </c>
      <c r="E228" s="24">
        <v>2727744.1601</v>
      </c>
      <c r="F228" s="25">
        <f t="shared" si="3"/>
        <v>5441384.0051000006</v>
      </c>
      <c r="L228" s="27"/>
      <c r="M228" s="27"/>
      <c r="N228" s="28"/>
      <c r="O228" s="28"/>
      <c r="P228" s="28"/>
    </row>
    <row r="229" spans="1:16" ht="18">
      <c r="A229" s="22">
        <v>224</v>
      </c>
      <c r="B229" s="23" t="s">
        <v>96</v>
      </c>
      <c r="C229" s="23" t="s">
        <v>597</v>
      </c>
      <c r="D229" s="24">
        <v>2972108.9515999998</v>
      </c>
      <c r="E229" s="24">
        <v>2987556.6762000001</v>
      </c>
      <c r="F229" s="25">
        <f t="shared" si="3"/>
        <v>5959665.6277999999</v>
      </c>
      <c r="L229" s="27"/>
      <c r="M229" s="27"/>
      <c r="N229" s="28"/>
      <c r="O229" s="28"/>
      <c r="P229" s="28"/>
    </row>
    <row r="230" spans="1:16" ht="18">
      <c r="A230" s="22">
        <v>225</v>
      </c>
      <c r="B230" s="23" t="s">
        <v>97</v>
      </c>
      <c r="C230" s="23" t="s">
        <v>602</v>
      </c>
      <c r="D230" s="24">
        <v>3085680.7422000002</v>
      </c>
      <c r="E230" s="24">
        <v>3101718.7634000001</v>
      </c>
      <c r="F230" s="25">
        <f t="shared" si="3"/>
        <v>6187399.5055999998</v>
      </c>
      <c r="L230" s="27"/>
      <c r="M230" s="27"/>
      <c r="N230" s="28"/>
      <c r="O230" s="28"/>
      <c r="P230" s="28"/>
    </row>
    <row r="231" spans="1:16" ht="18">
      <c r="A231" s="22">
        <v>226</v>
      </c>
      <c r="B231" s="23" t="s">
        <v>97</v>
      </c>
      <c r="C231" s="23" t="s">
        <v>604</v>
      </c>
      <c r="D231" s="24">
        <v>2930725.2656999999</v>
      </c>
      <c r="E231" s="24">
        <v>2945957.8961</v>
      </c>
      <c r="F231" s="25">
        <f t="shared" si="3"/>
        <v>5876683.1617999999</v>
      </c>
      <c r="L231" s="27"/>
      <c r="M231" s="27"/>
      <c r="N231" s="28"/>
      <c r="O231" s="28"/>
      <c r="P231" s="28"/>
    </row>
    <row r="232" spans="1:16" ht="18">
      <c r="A232" s="22">
        <v>227</v>
      </c>
      <c r="B232" s="23" t="s">
        <v>97</v>
      </c>
      <c r="C232" s="23" t="s">
        <v>605</v>
      </c>
      <c r="D232" s="24">
        <v>1939314.5873</v>
      </c>
      <c r="E232" s="24">
        <v>1949394.2978000001</v>
      </c>
      <c r="F232" s="25">
        <f t="shared" si="3"/>
        <v>3888708.8851000001</v>
      </c>
      <c r="L232" s="27"/>
      <c r="M232" s="27"/>
      <c r="N232" s="28"/>
      <c r="O232" s="28"/>
      <c r="P232" s="28"/>
    </row>
    <row r="233" spans="1:16" ht="36">
      <c r="A233" s="22">
        <v>228</v>
      </c>
      <c r="B233" s="23" t="s">
        <v>97</v>
      </c>
      <c r="C233" s="23" t="s">
        <v>607</v>
      </c>
      <c r="D233" s="24">
        <v>1996581.5064999999</v>
      </c>
      <c r="E233" s="24">
        <v>2006958.8654</v>
      </c>
      <c r="F233" s="25">
        <f t="shared" si="3"/>
        <v>4003540.3718999997</v>
      </c>
      <c r="L233" s="27"/>
      <c r="M233" s="27"/>
      <c r="N233" s="28"/>
      <c r="O233" s="28"/>
      <c r="P233" s="28"/>
    </row>
    <row r="234" spans="1:16" ht="36">
      <c r="A234" s="22">
        <v>229</v>
      </c>
      <c r="B234" s="23" t="s">
        <v>97</v>
      </c>
      <c r="C234" s="23" t="s">
        <v>609</v>
      </c>
      <c r="D234" s="24">
        <v>2390596.6915000002</v>
      </c>
      <c r="E234" s="24">
        <v>2403021.9693999998</v>
      </c>
      <c r="F234" s="25">
        <f t="shared" si="3"/>
        <v>4793618.6609000005</v>
      </c>
      <c r="L234" s="27"/>
      <c r="M234" s="27"/>
      <c r="N234" s="28"/>
      <c r="O234" s="28"/>
      <c r="P234" s="28"/>
    </row>
    <row r="235" spans="1:16" ht="18">
      <c r="A235" s="22">
        <v>230</v>
      </c>
      <c r="B235" s="23" t="s">
        <v>97</v>
      </c>
      <c r="C235" s="23" t="s">
        <v>611</v>
      </c>
      <c r="D235" s="24">
        <v>2031920.7627000001</v>
      </c>
      <c r="E235" s="24">
        <v>2042481.7997000001</v>
      </c>
      <c r="F235" s="25">
        <f t="shared" si="3"/>
        <v>4074402.5624000002</v>
      </c>
      <c r="L235" s="27"/>
      <c r="M235" s="27"/>
      <c r="N235" s="28"/>
      <c r="O235" s="28"/>
      <c r="P235" s="28"/>
    </row>
    <row r="236" spans="1:16" ht="36">
      <c r="A236" s="22">
        <v>231</v>
      </c>
      <c r="B236" s="23" t="s">
        <v>97</v>
      </c>
      <c r="C236" s="23" t="s">
        <v>613</v>
      </c>
      <c r="D236" s="24">
        <v>2033789.6887000001</v>
      </c>
      <c r="E236" s="24">
        <v>2044360.4395999999</v>
      </c>
      <c r="F236" s="25">
        <f t="shared" si="3"/>
        <v>4078150.1283</v>
      </c>
      <c r="L236" s="27"/>
      <c r="M236" s="27"/>
      <c r="N236" s="28"/>
      <c r="O236" s="28"/>
      <c r="P236" s="28"/>
    </row>
    <row r="237" spans="1:16" ht="18">
      <c r="A237" s="22">
        <v>232</v>
      </c>
      <c r="B237" s="23" t="s">
        <v>97</v>
      </c>
      <c r="C237" s="23" t="s">
        <v>615</v>
      </c>
      <c r="D237" s="24">
        <v>2359365.5918000001</v>
      </c>
      <c r="E237" s="24">
        <v>2371628.5440000002</v>
      </c>
      <c r="F237" s="25">
        <f t="shared" si="3"/>
        <v>4730994.1358000003</v>
      </c>
      <c r="L237" s="27"/>
      <c r="M237" s="27"/>
      <c r="N237" s="28"/>
      <c r="O237" s="28"/>
      <c r="P237" s="28"/>
    </row>
    <row r="238" spans="1:16" ht="18">
      <c r="A238" s="22">
        <v>233</v>
      </c>
      <c r="B238" s="23" t="s">
        <v>97</v>
      </c>
      <c r="C238" s="23" t="s">
        <v>617</v>
      </c>
      <c r="D238" s="24">
        <v>2596771.4252999998</v>
      </c>
      <c r="E238" s="24">
        <v>2610268.3094000001</v>
      </c>
      <c r="F238" s="25">
        <f t="shared" si="3"/>
        <v>5207039.7346999999</v>
      </c>
      <c r="L238" s="27"/>
      <c r="M238" s="27"/>
      <c r="N238" s="28"/>
      <c r="O238" s="28"/>
      <c r="P238" s="28"/>
    </row>
    <row r="239" spans="1:16" ht="18">
      <c r="A239" s="22">
        <v>234</v>
      </c>
      <c r="B239" s="23" t="s">
        <v>97</v>
      </c>
      <c r="C239" s="23" t="s">
        <v>619</v>
      </c>
      <c r="D239" s="24">
        <v>1889532.2736</v>
      </c>
      <c r="E239" s="24">
        <v>1899353.2374</v>
      </c>
      <c r="F239" s="25">
        <f t="shared" si="3"/>
        <v>3788885.5109999999</v>
      </c>
      <c r="L239" s="27"/>
      <c r="M239" s="27"/>
      <c r="N239" s="28"/>
      <c r="O239" s="28"/>
      <c r="P239" s="28"/>
    </row>
    <row r="240" spans="1:16" ht="18">
      <c r="A240" s="22">
        <v>235</v>
      </c>
      <c r="B240" s="23" t="s">
        <v>97</v>
      </c>
      <c r="C240" s="23" t="s">
        <v>621</v>
      </c>
      <c r="D240" s="24">
        <v>3242226.6546999998</v>
      </c>
      <c r="E240" s="24">
        <v>3259078.3333000001</v>
      </c>
      <c r="F240" s="25">
        <f t="shared" si="3"/>
        <v>6501304.9879999999</v>
      </c>
      <c r="L240" s="27"/>
      <c r="M240" s="27"/>
      <c r="N240" s="28"/>
      <c r="O240" s="28"/>
      <c r="P240" s="28"/>
    </row>
    <row r="241" spans="1:16" ht="18">
      <c r="A241" s="22">
        <v>236</v>
      </c>
      <c r="B241" s="23" t="s">
        <v>97</v>
      </c>
      <c r="C241" s="23" t="s">
        <v>623</v>
      </c>
      <c r="D241" s="24">
        <v>3336767.0443000002</v>
      </c>
      <c r="E241" s="24">
        <v>3354110.1025999999</v>
      </c>
      <c r="F241" s="25">
        <f t="shared" si="3"/>
        <v>6690877.1469000001</v>
      </c>
      <c r="L241" s="27"/>
      <c r="M241" s="27"/>
      <c r="N241" s="28"/>
      <c r="O241" s="28"/>
      <c r="P241" s="28"/>
    </row>
    <row r="242" spans="1:16" ht="18">
      <c r="A242" s="22">
        <v>237</v>
      </c>
      <c r="B242" s="23" t="s">
        <v>97</v>
      </c>
      <c r="C242" s="23" t="s">
        <v>625</v>
      </c>
      <c r="D242" s="24">
        <v>2615382.2661000001</v>
      </c>
      <c r="E242" s="24">
        <v>2628975.8812000002</v>
      </c>
      <c r="F242" s="25">
        <f t="shared" si="3"/>
        <v>5244358.1473000003</v>
      </c>
      <c r="L242" s="27"/>
      <c r="M242" s="27"/>
      <c r="N242" s="28"/>
      <c r="O242" s="28"/>
      <c r="P242" s="28"/>
    </row>
    <row r="243" spans="1:16" ht="36">
      <c r="A243" s="22">
        <v>238</v>
      </c>
      <c r="B243" s="23" t="s">
        <v>97</v>
      </c>
      <c r="C243" s="23" t="s">
        <v>627</v>
      </c>
      <c r="D243" s="24">
        <v>2494225.2357000001</v>
      </c>
      <c r="E243" s="24">
        <v>2507189.1294999998</v>
      </c>
      <c r="F243" s="25">
        <f t="shared" si="3"/>
        <v>5001414.3651999999</v>
      </c>
      <c r="L243" s="27"/>
      <c r="M243" s="27"/>
      <c r="N243" s="28"/>
      <c r="O243" s="28"/>
      <c r="P243" s="28"/>
    </row>
    <row r="244" spans="1:16" ht="36">
      <c r="A244" s="22">
        <v>239</v>
      </c>
      <c r="B244" s="23" t="s">
        <v>97</v>
      </c>
      <c r="C244" s="23" t="s">
        <v>629</v>
      </c>
      <c r="D244" s="24">
        <v>2722241.6195</v>
      </c>
      <c r="E244" s="24">
        <v>2736390.6428999999</v>
      </c>
      <c r="F244" s="25">
        <f t="shared" si="3"/>
        <v>5458632.2623999994</v>
      </c>
      <c r="L244" s="27"/>
      <c r="M244" s="27"/>
      <c r="N244" s="28"/>
      <c r="O244" s="28"/>
      <c r="P244" s="28"/>
    </row>
    <row r="245" spans="1:16" ht="18">
      <c r="A245" s="22">
        <v>240</v>
      </c>
      <c r="B245" s="23" t="s">
        <v>97</v>
      </c>
      <c r="C245" s="23" t="s">
        <v>631</v>
      </c>
      <c r="D245" s="24">
        <v>2387971.4018000001</v>
      </c>
      <c r="E245" s="24">
        <v>2400383.0345000001</v>
      </c>
      <c r="F245" s="25">
        <f t="shared" si="3"/>
        <v>4788354.4363000002</v>
      </c>
      <c r="L245" s="27"/>
      <c r="M245" s="27"/>
      <c r="N245" s="28"/>
      <c r="O245" s="28"/>
      <c r="P245" s="28"/>
    </row>
    <row r="246" spans="1:16" ht="18">
      <c r="A246" s="22">
        <v>241</v>
      </c>
      <c r="B246" s="23" t="s">
        <v>97</v>
      </c>
      <c r="C246" s="23" t="s">
        <v>633</v>
      </c>
      <c r="D246" s="24">
        <v>1958460.8052999999</v>
      </c>
      <c r="E246" s="24">
        <v>1968640.0294000001</v>
      </c>
      <c r="F246" s="25">
        <f t="shared" si="3"/>
        <v>3927100.8347</v>
      </c>
      <c r="L246" s="27"/>
      <c r="M246" s="27"/>
      <c r="N246" s="28"/>
      <c r="O246" s="28"/>
      <c r="P246" s="28"/>
    </row>
    <row r="247" spans="1:16" ht="18">
      <c r="A247" s="22">
        <v>242</v>
      </c>
      <c r="B247" s="23" t="s">
        <v>97</v>
      </c>
      <c r="C247" s="23" t="s">
        <v>635</v>
      </c>
      <c r="D247" s="24">
        <v>2437106.8905000002</v>
      </c>
      <c r="E247" s="24">
        <v>2449773.9079999998</v>
      </c>
      <c r="F247" s="25">
        <f t="shared" si="3"/>
        <v>4886880.7984999996</v>
      </c>
      <c r="L247" s="27"/>
      <c r="M247" s="27"/>
      <c r="N247" s="28"/>
      <c r="O247" s="28"/>
      <c r="P247" s="28"/>
    </row>
    <row r="248" spans="1:16" ht="18">
      <c r="A248" s="22">
        <v>243</v>
      </c>
      <c r="B248" s="23" t="s">
        <v>98</v>
      </c>
      <c r="C248" s="23" t="s">
        <v>639</v>
      </c>
      <c r="D248" s="24">
        <v>2863652.4534999998</v>
      </c>
      <c r="E248" s="24">
        <v>2878536.4685999998</v>
      </c>
      <c r="F248" s="25">
        <f t="shared" si="3"/>
        <v>5742188.9221000001</v>
      </c>
      <c r="L248" s="27"/>
      <c r="M248" s="27"/>
      <c r="N248" s="28"/>
      <c r="O248" s="28"/>
      <c r="P248" s="28"/>
    </row>
    <row r="249" spans="1:16" ht="18">
      <c r="A249" s="22">
        <v>244</v>
      </c>
      <c r="B249" s="23" t="s">
        <v>98</v>
      </c>
      <c r="C249" s="23" t="s">
        <v>641</v>
      </c>
      <c r="D249" s="24">
        <v>2179046.0099999998</v>
      </c>
      <c r="E249" s="24">
        <v>2190371.7398000001</v>
      </c>
      <c r="F249" s="25">
        <f t="shared" si="3"/>
        <v>4369417.7498000003</v>
      </c>
      <c r="L249" s="27"/>
      <c r="M249" s="27"/>
      <c r="N249" s="28"/>
      <c r="O249" s="28"/>
      <c r="P249" s="28"/>
    </row>
    <row r="250" spans="1:16" ht="18">
      <c r="A250" s="22">
        <v>245</v>
      </c>
      <c r="B250" s="23" t="s">
        <v>98</v>
      </c>
      <c r="C250" s="23" t="s">
        <v>643</v>
      </c>
      <c r="D250" s="24">
        <v>2077689.7319</v>
      </c>
      <c r="E250" s="24">
        <v>2088488.656</v>
      </c>
      <c r="F250" s="25">
        <f t="shared" si="3"/>
        <v>4166178.3879</v>
      </c>
      <c r="L250" s="27"/>
      <c r="M250" s="27"/>
      <c r="N250" s="28"/>
      <c r="O250" s="28"/>
      <c r="P250" s="28"/>
    </row>
    <row r="251" spans="1:16" ht="18">
      <c r="A251" s="22">
        <v>246</v>
      </c>
      <c r="B251" s="23" t="s">
        <v>98</v>
      </c>
      <c r="C251" s="23" t="s">
        <v>645</v>
      </c>
      <c r="D251" s="24">
        <v>2145327.4432000001</v>
      </c>
      <c r="E251" s="24">
        <v>2156477.9186</v>
      </c>
      <c r="F251" s="25">
        <f t="shared" si="3"/>
        <v>4301805.3618000001</v>
      </c>
      <c r="L251" s="27"/>
      <c r="M251" s="27"/>
      <c r="N251" s="28"/>
      <c r="O251" s="28"/>
      <c r="P251" s="28"/>
    </row>
    <row r="252" spans="1:16" ht="36">
      <c r="A252" s="22">
        <v>247</v>
      </c>
      <c r="B252" s="23" t="s">
        <v>98</v>
      </c>
      <c r="C252" s="23" t="s">
        <v>647</v>
      </c>
      <c r="D252" s="24">
        <v>2272319.8243</v>
      </c>
      <c r="E252" s="24">
        <v>2284130.3506</v>
      </c>
      <c r="F252" s="25">
        <f t="shared" si="3"/>
        <v>4556450.1749</v>
      </c>
      <c r="L252" s="27"/>
      <c r="M252" s="27"/>
      <c r="N252" s="28"/>
      <c r="O252" s="28"/>
      <c r="P252" s="28"/>
    </row>
    <row r="253" spans="1:16" ht="18">
      <c r="A253" s="22">
        <v>248</v>
      </c>
      <c r="B253" s="23" t="s">
        <v>98</v>
      </c>
      <c r="C253" s="23" t="s">
        <v>649</v>
      </c>
      <c r="D253" s="24">
        <v>2316421.6085000001</v>
      </c>
      <c r="E253" s="24">
        <v>2328461.3566000001</v>
      </c>
      <c r="F253" s="25">
        <f t="shared" si="3"/>
        <v>4644882.9650999997</v>
      </c>
      <c r="L253" s="27"/>
      <c r="M253" s="27"/>
      <c r="N253" s="28"/>
      <c r="O253" s="28"/>
      <c r="P253" s="28"/>
    </row>
    <row r="254" spans="1:16" ht="18">
      <c r="A254" s="22">
        <v>249</v>
      </c>
      <c r="B254" s="23" t="s">
        <v>98</v>
      </c>
      <c r="C254" s="23" t="s">
        <v>651</v>
      </c>
      <c r="D254" s="24">
        <v>1908745.7893000001</v>
      </c>
      <c r="E254" s="24">
        <v>1918666.6165</v>
      </c>
      <c r="F254" s="25">
        <f t="shared" si="3"/>
        <v>3827412.4057999998</v>
      </c>
      <c r="L254" s="27"/>
      <c r="M254" s="27"/>
      <c r="N254" s="28"/>
      <c r="O254" s="28"/>
      <c r="P254" s="28"/>
    </row>
    <row r="255" spans="1:16" ht="18">
      <c r="A255" s="22">
        <v>250</v>
      </c>
      <c r="B255" s="23" t="s">
        <v>98</v>
      </c>
      <c r="C255" s="23" t="s">
        <v>653</v>
      </c>
      <c r="D255" s="24">
        <v>2351422.12</v>
      </c>
      <c r="E255" s="24">
        <v>2363643.7855000002</v>
      </c>
      <c r="F255" s="25">
        <f t="shared" si="3"/>
        <v>4715065.9055000003</v>
      </c>
      <c r="L255" s="27"/>
      <c r="M255" s="27"/>
      <c r="N255" s="28"/>
      <c r="O255" s="28"/>
      <c r="P255" s="28"/>
    </row>
    <row r="256" spans="1:16" ht="18">
      <c r="A256" s="22">
        <v>251</v>
      </c>
      <c r="B256" s="23" t="s">
        <v>98</v>
      </c>
      <c r="C256" s="23" t="s">
        <v>655</v>
      </c>
      <c r="D256" s="24">
        <v>2515928.2039999999</v>
      </c>
      <c r="E256" s="24">
        <v>2529004.9002999999</v>
      </c>
      <c r="F256" s="25">
        <f t="shared" si="3"/>
        <v>5044933.1042999998</v>
      </c>
      <c r="L256" s="27"/>
      <c r="M256" s="27"/>
      <c r="N256" s="28"/>
      <c r="O256" s="28"/>
      <c r="P256" s="28"/>
    </row>
    <row r="257" spans="1:16" ht="18">
      <c r="A257" s="22">
        <v>252</v>
      </c>
      <c r="B257" s="23" t="s">
        <v>98</v>
      </c>
      <c r="C257" s="23" t="s">
        <v>657</v>
      </c>
      <c r="D257" s="24">
        <v>2196957.8237000001</v>
      </c>
      <c r="E257" s="24">
        <v>2208376.6512000002</v>
      </c>
      <c r="F257" s="25">
        <f t="shared" si="3"/>
        <v>4405334.4748999998</v>
      </c>
      <c r="L257" s="27"/>
      <c r="M257" s="27"/>
      <c r="N257" s="28"/>
      <c r="O257" s="28"/>
      <c r="P257" s="28"/>
    </row>
    <row r="258" spans="1:16" ht="18">
      <c r="A258" s="22">
        <v>253</v>
      </c>
      <c r="B258" s="23" t="s">
        <v>98</v>
      </c>
      <c r="C258" s="23" t="s">
        <v>659</v>
      </c>
      <c r="D258" s="24">
        <v>2354402.5474999999</v>
      </c>
      <c r="E258" s="24">
        <v>2366639.7039000001</v>
      </c>
      <c r="F258" s="25">
        <f t="shared" si="3"/>
        <v>4721042.2513999995</v>
      </c>
      <c r="L258" s="27"/>
      <c r="M258" s="27"/>
      <c r="N258" s="28"/>
      <c r="O258" s="28"/>
      <c r="P258" s="28"/>
    </row>
    <row r="259" spans="1:16" ht="18">
      <c r="A259" s="22">
        <v>254</v>
      </c>
      <c r="B259" s="23" t="s">
        <v>98</v>
      </c>
      <c r="C259" s="23" t="s">
        <v>661</v>
      </c>
      <c r="D259" s="24">
        <v>1652226.2067</v>
      </c>
      <c r="E259" s="24">
        <v>1660813.7571</v>
      </c>
      <c r="F259" s="25">
        <f t="shared" si="3"/>
        <v>3313039.9638</v>
      </c>
      <c r="L259" s="27"/>
      <c r="M259" s="27"/>
      <c r="N259" s="28"/>
      <c r="O259" s="28"/>
      <c r="P259" s="28"/>
    </row>
    <row r="260" spans="1:16" ht="36">
      <c r="A260" s="22">
        <v>255</v>
      </c>
      <c r="B260" s="23" t="s">
        <v>98</v>
      </c>
      <c r="C260" s="23" t="s">
        <v>663</v>
      </c>
      <c r="D260" s="24">
        <v>2094085.2257000001</v>
      </c>
      <c r="E260" s="24">
        <v>2104969.3664000002</v>
      </c>
      <c r="F260" s="25">
        <f t="shared" si="3"/>
        <v>4199054.5921</v>
      </c>
      <c r="L260" s="27"/>
      <c r="M260" s="27"/>
      <c r="N260" s="28"/>
      <c r="O260" s="28"/>
      <c r="P260" s="28"/>
    </row>
    <row r="261" spans="1:16" ht="18">
      <c r="A261" s="22">
        <v>256</v>
      </c>
      <c r="B261" s="23" t="s">
        <v>98</v>
      </c>
      <c r="C261" s="23" t="s">
        <v>665</v>
      </c>
      <c r="D261" s="24">
        <v>2043486.1373999999</v>
      </c>
      <c r="E261" s="24">
        <v>2054107.2862</v>
      </c>
      <c r="F261" s="25">
        <f t="shared" si="3"/>
        <v>4097593.4235999999</v>
      </c>
      <c r="L261" s="27"/>
      <c r="M261" s="27"/>
      <c r="N261" s="28"/>
      <c r="O261" s="28"/>
      <c r="P261" s="28"/>
    </row>
    <row r="262" spans="1:16" ht="18">
      <c r="A262" s="22">
        <v>257</v>
      </c>
      <c r="B262" s="23" t="s">
        <v>98</v>
      </c>
      <c r="C262" s="23" t="s">
        <v>667</v>
      </c>
      <c r="D262" s="24">
        <v>2191666.4470000002</v>
      </c>
      <c r="E262" s="24">
        <v>2203057.7722</v>
      </c>
      <c r="F262" s="25">
        <f t="shared" si="3"/>
        <v>4394724.2192000002</v>
      </c>
      <c r="L262" s="27"/>
      <c r="M262" s="27"/>
      <c r="N262" s="28"/>
      <c r="O262" s="28"/>
      <c r="P262" s="28"/>
    </row>
    <row r="263" spans="1:16" ht="18">
      <c r="A263" s="22">
        <v>258</v>
      </c>
      <c r="B263" s="23" t="s">
        <v>98</v>
      </c>
      <c r="C263" s="23" t="s">
        <v>669</v>
      </c>
      <c r="D263" s="24">
        <v>2130470.7291000001</v>
      </c>
      <c r="E263" s="24">
        <v>2141543.9857000001</v>
      </c>
      <c r="F263" s="25">
        <f t="shared" ref="F263:F326" si="4">D263+E263</f>
        <v>4272014.7148000002</v>
      </c>
      <c r="L263" s="27"/>
      <c r="M263" s="27"/>
      <c r="N263" s="28"/>
      <c r="O263" s="28"/>
      <c r="P263" s="28"/>
    </row>
    <row r="264" spans="1:16" ht="18">
      <c r="A264" s="22">
        <v>259</v>
      </c>
      <c r="B264" s="23" t="s">
        <v>99</v>
      </c>
      <c r="C264" s="23" t="s">
        <v>673</v>
      </c>
      <c r="D264" s="24">
        <v>2668781.4717999999</v>
      </c>
      <c r="E264" s="24">
        <v>2682652.6327</v>
      </c>
      <c r="F264" s="25">
        <f t="shared" si="4"/>
        <v>5351434.1044999994</v>
      </c>
      <c r="L264" s="27"/>
      <c r="M264" s="27"/>
      <c r="N264" s="28"/>
      <c r="O264" s="28"/>
      <c r="P264" s="28"/>
    </row>
    <row r="265" spans="1:16" ht="18">
      <c r="A265" s="22">
        <v>260</v>
      </c>
      <c r="B265" s="23" t="s">
        <v>99</v>
      </c>
      <c r="C265" s="23" t="s">
        <v>675</v>
      </c>
      <c r="D265" s="24">
        <v>2248640.1875999998</v>
      </c>
      <c r="E265" s="24">
        <v>2260327.6375000002</v>
      </c>
      <c r="F265" s="25">
        <f t="shared" si="4"/>
        <v>4508967.8251</v>
      </c>
      <c r="L265" s="27"/>
      <c r="M265" s="27"/>
      <c r="N265" s="28"/>
      <c r="O265" s="28"/>
      <c r="P265" s="28"/>
    </row>
    <row r="266" spans="1:16" ht="18">
      <c r="A266" s="22">
        <v>261</v>
      </c>
      <c r="B266" s="23" t="s">
        <v>99</v>
      </c>
      <c r="C266" s="23" t="s">
        <v>677</v>
      </c>
      <c r="D266" s="24">
        <v>3043772.8254999998</v>
      </c>
      <c r="E266" s="24">
        <v>3059593.0277</v>
      </c>
      <c r="F266" s="25">
        <f t="shared" si="4"/>
        <v>6103365.8531999998</v>
      </c>
      <c r="L266" s="27"/>
      <c r="M266" s="27"/>
      <c r="N266" s="28"/>
      <c r="O266" s="28"/>
      <c r="P266" s="28"/>
    </row>
    <row r="267" spans="1:16" ht="18">
      <c r="A267" s="22">
        <v>262</v>
      </c>
      <c r="B267" s="23" t="s">
        <v>99</v>
      </c>
      <c r="C267" s="23" t="s">
        <v>679</v>
      </c>
      <c r="D267" s="24">
        <v>2861258.2666000002</v>
      </c>
      <c r="E267" s="24">
        <v>2876129.8377999999</v>
      </c>
      <c r="F267" s="25">
        <f t="shared" si="4"/>
        <v>5737388.1043999996</v>
      </c>
      <c r="L267" s="27"/>
      <c r="M267" s="27"/>
      <c r="N267" s="28"/>
      <c r="O267" s="28"/>
      <c r="P267" s="28"/>
    </row>
    <row r="268" spans="1:16" ht="18">
      <c r="A268" s="22">
        <v>263</v>
      </c>
      <c r="B268" s="23" t="s">
        <v>99</v>
      </c>
      <c r="C268" s="23" t="s">
        <v>681</v>
      </c>
      <c r="D268" s="24">
        <v>2766507.2335000001</v>
      </c>
      <c r="E268" s="24">
        <v>2780886.3302000002</v>
      </c>
      <c r="F268" s="25">
        <f t="shared" si="4"/>
        <v>5547393.5636999998</v>
      </c>
      <c r="L268" s="27"/>
      <c r="M268" s="27"/>
      <c r="N268" s="28"/>
      <c r="O268" s="28"/>
      <c r="P268" s="28"/>
    </row>
    <row r="269" spans="1:16" ht="18">
      <c r="A269" s="22">
        <v>264</v>
      </c>
      <c r="B269" s="23" t="s">
        <v>99</v>
      </c>
      <c r="C269" s="23" t="s">
        <v>683</v>
      </c>
      <c r="D269" s="24">
        <v>2659908.9526999998</v>
      </c>
      <c r="E269" s="24">
        <v>2673733.9980000001</v>
      </c>
      <c r="F269" s="25">
        <f t="shared" si="4"/>
        <v>5333642.9506999999</v>
      </c>
      <c r="L269" s="27"/>
      <c r="M269" s="27"/>
      <c r="N269" s="28"/>
      <c r="O269" s="28"/>
      <c r="P269" s="28"/>
    </row>
    <row r="270" spans="1:16" ht="18">
      <c r="A270" s="22">
        <v>265</v>
      </c>
      <c r="B270" s="23" t="s">
        <v>99</v>
      </c>
      <c r="C270" s="23" t="s">
        <v>685</v>
      </c>
      <c r="D270" s="24">
        <v>2685672.6055000001</v>
      </c>
      <c r="E270" s="24">
        <v>2699631.5591000002</v>
      </c>
      <c r="F270" s="25">
        <f t="shared" si="4"/>
        <v>5385304.1645999998</v>
      </c>
      <c r="L270" s="27"/>
      <c r="M270" s="27"/>
      <c r="N270" s="28"/>
      <c r="O270" s="28"/>
      <c r="P270" s="28"/>
    </row>
    <row r="271" spans="1:16" ht="18">
      <c r="A271" s="22">
        <v>266</v>
      </c>
      <c r="B271" s="23" t="s">
        <v>99</v>
      </c>
      <c r="C271" s="23" t="s">
        <v>687</v>
      </c>
      <c r="D271" s="24">
        <v>2906749.8635999998</v>
      </c>
      <c r="E271" s="24">
        <v>2921857.8802999998</v>
      </c>
      <c r="F271" s="25">
        <f t="shared" si="4"/>
        <v>5828607.7438999992</v>
      </c>
      <c r="L271" s="27"/>
      <c r="M271" s="27"/>
      <c r="N271" s="28"/>
      <c r="O271" s="28"/>
      <c r="P271" s="28"/>
    </row>
    <row r="272" spans="1:16" ht="18">
      <c r="A272" s="22">
        <v>267</v>
      </c>
      <c r="B272" s="23" t="s">
        <v>99</v>
      </c>
      <c r="C272" s="23" t="s">
        <v>689</v>
      </c>
      <c r="D272" s="24">
        <v>2644928.2807</v>
      </c>
      <c r="E272" s="24">
        <v>2658675.4630999998</v>
      </c>
      <c r="F272" s="25">
        <f t="shared" si="4"/>
        <v>5303603.7437999994</v>
      </c>
      <c r="L272" s="27"/>
      <c r="M272" s="27"/>
      <c r="N272" s="28"/>
      <c r="O272" s="28"/>
      <c r="P272" s="28"/>
    </row>
    <row r="273" spans="1:16" ht="18">
      <c r="A273" s="22">
        <v>268</v>
      </c>
      <c r="B273" s="23" t="s">
        <v>99</v>
      </c>
      <c r="C273" s="23" t="s">
        <v>691</v>
      </c>
      <c r="D273" s="24">
        <v>2473450.9922000002</v>
      </c>
      <c r="E273" s="24">
        <v>2486306.9105000002</v>
      </c>
      <c r="F273" s="25">
        <f t="shared" si="4"/>
        <v>4959757.9027000004</v>
      </c>
      <c r="L273" s="27"/>
      <c r="M273" s="27"/>
      <c r="N273" s="28"/>
      <c r="O273" s="28"/>
      <c r="P273" s="28"/>
    </row>
    <row r="274" spans="1:16" ht="18">
      <c r="A274" s="22">
        <v>269</v>
      </c>
      <c r="B274" s="23" t="s">
        <v>99</v>
      </c>
      <c r="C274" s="23" t="s">
        <v>693</v>
      </c>
      <c r="D274" s="24">
        <v>2589536.9240000001</v>
      </c>
      <c r="E274" s="24">
        <v>2602996.2063000002</v>
      </c>
      <c r="F274" s="25">
        <f t="shared" si="4"/>
        <v>5192533.1303000003</v>
      </c>
      <c r="L274" s="27"/>
      <c r="M274" s="27"/>
      <c r="N274" s="28"/>
      <c r="O274" s="28"/>
      <c r="P274" s="28"/>
    </row>
    <row r="275" spans="1:16" ht="18">
      <c r="A275" s="22">
        <v>270</v>
      </c>
      <c r="B275" s="23" t="s">
        <v>99</v>
      </c>
      <c r="C275" s="23" t="s">
        <v>695</v>
      </c>
      <c r="D275" s="24">
        <v>2514258.8184000002</v>
      </c>
      <c r="E275" s="24">
        <v>2527326.838</v>
      </c>
      <c r="F275" s="25">
        <f t="shared" si="4"/>
        <v>5041585.6564000007</v>
      </c>
      <c r="L275" s="27"/>
      <c r="M275" s="27"/>
      <c r="N275" s="28"/>
      <c r="O275" s="28"/>
      <c r="P275" s="28"/>
    </row>
    <row r="276" spans="1:16" ht="18">
      <c r="A276" s="22">
        <v>271</v>
      </c>
      <c r="B276" s="23" t="s">
        <v>99</v>
      </c>
      <c r="C276" s="23" t="s">
        <v>697</v>
      </c>
      <c r="D276" s="24">
        <v>3256294.0797000001</v>
      </c>
      <c r="E276" s="24">
        <v>3273218.8746000002</v>
      </c>
      <c r="F276" s="25">
        <f t="shared" si="4"/>
        <v>6529512.9543000003</v>
      </c>
      <c r="L276" s="27"/>
      <c r="M276" s="27"/>
      <c r="N276" s="28"/>
      <c r="O276" s="28"/>
      <c r="P276" s="28"/>
    </row>
    <row r="277" spans="1:16" ht="18">
      <c r="A277" s="22">
        <v>272</v>
      </c>
      <c r="B277" s="23" t="s">
        <v>99</v>
      </c>
      <c r="C277" s="23" t="s">
        <v>698</v>
      </c>
      <c r="D277" s="24">
        <v>2234275.7689</v>
      </c>
      <c r="E277" s="24">
        <v>2245888.5588000002</v>
      </c>
      <c r="F277" s="25">
        <f t="shared" si="4"/>
        <v>4480164.3277000003</v>
      </c>
      <c r="L277" s="27"/>
      <c r="M277" s="27"/>
      <c r="N277" s="28"/>
      <c r="O277" s="28"/>
      <c r="P277" s="28"/>
    </row>
    <row r="278" spans="1:16" ht="18">
      <c r="A278" s="22">
        <v>273</v>
      </c>
      <c r="B278" s="23" t="s">
        <v>99</v>
      </c>
      <c r="C278" s="23" t="s">
        <v>700</v>
      </c>
      <c r="D278" s="24">
        <v>2472981.9533000002</v>
      </c>
      <c r="E278" s="24">
        <v>2485835.4336999999</v>
      </c>
      <c r="F278" s="25">
        <f t="shared" si="4"/>
        <v>4958817.3870000001</v>
      </c>
      <c r="L278" s="27"/>
      <c r="M278" s="27"/>
      <c r="N278" s="28"/>
      <c r="O278" s="28"/>
      <c r="P278" s="28"/>
    </row>
    <row r="279" spans="1:16" ht="18">
      <c r="A279" s="22">
        <v>274</v>
      </c>
      <c r="B279" s="23" t="s">
        <v>99</v>
      </c>
      <c r="C279" s="23" t="s">
        <v>702</v>
      </c>
      <c r="D279" s="24">
        <v>2808038.034</v>
      </c>
      <c r="E279" s="24">
        <v>2822632.9896999998</v>
      </c>
      <c r="F279" s="25">
        <f t="shared" si="4"/>
        <v>5630671.0236999998</v>
      </c>
      <c r="L279" s="27"/>
      <c r="M279" s="27"/>
      <c r="N279" s="28"/>
      <c r="O279" s="28"/>
      <c r="P279" s="28"/>
    </row>
    <row r="280" spans="1:16" ht="18">
      <c r="A280" s="22">
        <v>275</v>
      </c>
      <c r="B280" s="23" t="s">
        <v>99</v>
      </c>
      <c r="C280" s="23" t="s">
        <v>704</v>
      </c>
      <c r="D280" s="24">
        <v>2325443.5811000001</v>
      </c>
      <c r="E280" s="24">
        <v>2337530.2215</v>
      </c>
      <c r="F280" s="25">
        <f t="shared" si="4"/>
        <v>4662973.8026000001</v>
      </c>
      <c r="L280" s="27"/>
      <c r="M280" s="27"/>
      <c r="N280" s="28"/>
      <c r="O280" s="28"/>
      <c r="P280" s="28"/>
    </row>
    <row r="281" spans="1:16" ht="18">
      <c r="A281" s="22">
        <v>276</v>
      </c>
      <c r="B281" s="23" t="s">
        <v>100</v>
      </c>
      <c r="C281" s="23" t="s">
        <v>709</v>
      </c>
      <c r="D281" s="24">
        <v>3710286.1847999999</v>
      </c>
      <c r="E281" s="24">
        <v>3729570.6324</v>
      </c>
      <c r="F281" s="25">
        <f t="shared" si="4"/>
        <v>7439856.8171999995</v>
      </c>
      <c r="L281" s="27"/>
      <c r="M281" s="27"/>
      <c r="N281" s="28"/>
      <c r="O281" s="28"/>
      <c r="P281" s="28"/>
    </row>
    <row r="282" spans="1:16" ht="18">
      <c r="A282" s="22">
        <v>277</v>
      </c>
      <c r="B282" s="23" t="s">
        <v>100</v>
      </c>
      <c r="C282" s="23" t="s">
        <v>711</v>
      </c>
      <c r="D282" s="24">
        <v>2694530.3917999999</v>
      </c>
      <c r="E282" s="24">
        <v>2708535.3843</v>
      </c>
      <c r="F282" s="25">
        <f t="shared" si="4"/>
        <v>5403065.7761000004</v>
      </c>
      <c r="L282" s="27"/>
      <c r="M282" s="27"/>
      <c r="N282" s="28"/>
      <c r="O282" s="28"/>
      <c r="P282" s="28"/>
    </row>
    <row r="283" spans="1:16" ht="18">
      <c r="A283" s="22">
        <v>278</v>
      </c>
      <c r="B283" s="23" t="s">
        <v>100</v>
      </c>
      <c r="C283" s="23" t="s">
        <v>713</v>
      </c>
      <c r="D283" s="24">
        <v>2711985.6384000001</v>
      </c>
      <c r="E283" s="24">
        <v>2726081.3555999999</v>
      </c>
      <c r="F283" s="25">
        <f t="shared" si="4"/>
        <v>5438066.9939999999</v>
      </c>
      <c r="L283" s="27"/>
      <c r="M283" s="27"/>
      <c r="N283" s="28"/>
      <c r="O283" s="28"/>
      <c r="P283" s="28"/>
    </row>
    <row r="284" spans="1:16" ht="18">
      <c r="A284" s="22">
        <v>279</v>
      </c>
      <c r="B284" s="23" t="s">
        <v>100</v>
      </c>
      <c r="C284" s="23" t="s">
        <v>715</v>
      </c>
      <c r="D284" s="24">
        <v>2955074.3040999998</v>
      </c>
      <c r="E284" s="24">
        <v>2970433.4901000001</v>
      </c>
      <c r="F284" s="25">
        <f t="shared" si="4"/>
        <v>5925507.7941999994</v>
      </c>
      <c r="L284" s="27"/>
      <c r="M284" s="27"/>
      <c r="N284" s="28"/>
      <c r="O284" s="28"/>
      <c r="P284" s="28"/>
    </row>
    <row r="285" spans="1:16" ht="18">
      <c r="A285" s="22">
        <v>280</v>
      </c>
      <c r="B285" s="23" t="s">
        <v>100</v>
      </c>
      <c r="C285" s="23" t="s">
        <v>717</v>
      </c>
      <c r="D285" s="24">
        <v>2874214.1860000002</v>
      </c>
      <c r="E285" s="24">
        <v>2889153.0964000002</v>
      </c>
      <c r="F285" s="25">
        <f t="shared" si="4"/>
        <v>5763367.2824000008</v>
      </c>
      <c r="L285" s="27"/>
      <c r="M285" s="27"/>
      <c r="N285" s="28"/>
      <c r="O285" s="28"/>
      <c r="P285" s="28"/>
    </row>
    <row r="286" spans="1:16" ht="18">
      <c r="A286" s="22">
        <v>281</v>
      </c>
      <c r="B286" s="23" t="s">
        <v>100</v>
      </c>
      <c r="C286" s="23" t="s">
        <v>100</v>
      </c>
      <c r="D286" s="24">
        <v>3129654.1398999998</v>
      </c>
      <c r="E286" s="24">
        <v>3145920.7157000001</v>
      </c>
      <c r="F286" s="25">
        <f t="shared" si="4"/>
        <v>6275574.8555999994</v>
      </c>
      <c r="L286" s="27"/>
      <c r="M286" s="27"/>
      <c r="N286" s="28"/>
      <c r="O286" s="28"/>
      <c r="P286" s="28"/>
    </row>
    <row r="287" spans="1:16" ht="18">
      <c r="A287" s="22">
        <v>282</v>
      </c>
      <c r="B287" s="23" t="s">
        <v>100</v>
      </c>
      <c r="C287" s="23" t="s">
        <v>720</v>
      </c>
      <c r="D287" s="24">
        <v>2453938.0484000002</v>
      </c>
      <c r="E287" s="24">
        <v>2466692.5469</v>
      </c>
      <c r="F287" s="25">
        <f t="shared" si="4"/>
        <v>4920630.5953000002</v>
      </c>
      <c r="L287" s="27"/>
      <c r="M287" s="27"/>
      <c r="N287" s="28"/>
      <c r="O287" s="28"/>
      <c r="P287" s="28"/>
    </row>
    <row r="288" spans="1:16" ht="18">
      <c r="A288" s="22">
        <v>283</v>
      </c>
      <c r="B288" s="23" t="s">
        <v>100</v>
      </c>
      <c r="C288" s="23" t="s">
        <v>722</v>
      </c>
      <c r="D288" s="24">
        <v>2632300.5759000001</v>
      </c>
      <c r="E288" s="24">
        <v>2645982.125</v>
      </c>
      <c r="F288" s="25">
        <f t="shared" si="4"/>
        <v>5278282.7008999996</v>
      </c>
      <c r="L288" s="27"/>
      <c r="M288" s="27"/>
      <c r="N288" s="28"/>
      <c r="O288" s="28"/>
      <c r="P288" s="28"/>
    </row>
    <row r="289" spans="1:16" ht="18">
      <c r="A289" s="22">
        <v>284</v>
      </c>
      <c r="B289" s="23" t="s">
        <v>100</v>
      </c>
      <c r="C289" s="23" t="s">
        <v>724</v>
      </c>
      <c r="D289" s="24">
        <v>2399822.4467000002</v>
      </c>
      <c r="E289" s="24">
        <v>2412295.6759000001</v>
      </c>
      <c r="F289" s="25">
        <f t="shared" si="4"/>
        <v>4812118.1226000004</v>
      </c>
      <c r="L289" s="27"/>
      <c r="M289" s="27"/>
      <c r="N289" s="28"/>
      <c r="O289" s="28"/>
      <c r="P289" s="28"/>
    </row>
    <row r="290" spans="1:16" ht="18">
      <c r="A290" s="22">
        <v>285</v>
      </c>
      <c r="B290" s="23" t="s">
        <v>100</v>
      </c>
      <c r="C290" s="23" t="s">
        <v>726</v>
      </c>
      <c r="D290" s="24">
        <v>2275927.7881999998</v>
      </c>
      <c r="E290" s="24">
        <v>2287757.0671000001</v>
      </c>
      <c r="F290" s="25">
        <f t="shared" si="4"/>
        <v>4563684.8552999999</v>
      </c>
      <c r="L290" s="27"/>
      <c r="M290" s="27"/>
      <c r="N290" s="28"/>
      <c r="O290" s="28"/>
      <c r="P290" s="28"/>
    </row>
    <row r="291" spans="1:16" ht="18">
      <c r="A291" s="22">
        <v>286</v>
      </c>
      <c r="B291" s="23" t="s">
        <v>100</v>
      </c>
      <c r="C291" s="23" t="s">
        <v>728</v>
      </c>
      <c r="D291" s="24">
        <v>3106272.3269000002</v>
      </c>
      <c r="E291" s="24">
        <v>3122417.3742</v>
      </c>
      <c r="F291" s="25">
        <f t="shared" si="4"/>
        <v>6228689.7011000002</v>
      </c>
      <c r="L291" s="27"/>
      <c r="M291" s="27"/>
      <c r="N291" s="28"/>
      <c r="O291" s="28"/>
      <c r="P291" s="28"/>
    </row>
    <row r="292" spans="1:16" ht="18">
      <c r="A292" s="22">
        <v>287</v>
      </c>
      <c r="B292" s="23" t="s">
        <v>101</v>
      </c>
      <c r="C292" s="23" t="s">
        <v>733</v>
      </c>
      <c r="D292" s="24">
        <v>2428161.1968999999</v>
      </c>
      <c r="E292" s="24">
        <v>2440781.7187000001</v>
      </c>
      <c r="F292" s="25">
        <f t="shared" si="4"/>
        <v>4868942.9155999999</v>
      </c>
      <c r="L292" s="27"/>
      <c r="M292" s="27"/>
      <c r="N292" s="28"/>
      <c r="O292" s="28"/>
      <c r="P292" s="28"/>
    </row>
    <row r="293" spans="1:16" ht="18">
      <c r="A293" s="22">
        <v>288</v>
      </c>
      <c r="B293" s="23" t="s">
        <v>101</v>
      </c>
      <c r="C293" s="23" t="s">
        <v>735</v>
      </c>
      <c r="D293" s="24">
        <v>2285022.0811999999</v>
      </c>
      <c r="E293" s="24">
        <v>2296898.6283</v>
      </c>
      <c r="F293" s="25">
        <f t="shared" si="4"/>
        <v>4581920.7094999999</v>
      </c>
      <c r="L293" s="27"/>
      <c r="M293" s="27"/>
      <c r="N293" s="28"/>
      <c r="O293" s="28"/>
      <c r="P293" s="28"/>
    </row>
    <row r="294" spans="1:16" ht="18">
      <c r="A294" s="22">
        <v>289</v>
      </c>
      <c r="B294" s="23" t="s">
        <v>101</v>
      </c>
      <c r="C294" s="23" t="s">
        <v>737</v>
      </c>
      <c r="D294" s="24">
        <v>2099225.9709999999</v>
      </c>
      <c r="E294" s="24">
        <v>2110136.8309999998</v>
      </c>
      <c r="F294" s="25">
        <f t="shared" si="4"/>
        <v>4209362.8019999992</v>
      </c>
      <c r="L294" s="27"/>
      <c r="M294" s="27"/>
      <c r="N294" s="28"/>
      <c r="O294" s="28"/>
      <c r="P294" s="28"/>
    </row>
    <row r="295" spans="1:16" ht="36">
      <c r="A295" s="22">
        <v>290</v>
      </c>
      <c r="B295" s="23" t="s">
        <v>101</v>
      </c>
      <c r="C295" s="23" t="s">
        <v>739</v>
      </c>
      <c r="D295" s="24">
        <v>2232688.7571999999</v>
      </c>
      <c r="E295" s="24">
        <v>2244293.2985</v>
      </c>
      <c r="F295" s="25">
        <f t="shared" si="4"/>
        <v>4476982.0557000004</v>
      </c>
      <c r="L295" s="27"/>
      <c r="M295" s="27"/>
      <c r="N295" s="28"/>
      <c r="O295" s="28"/>
      <c r="P295" s="28"/>
    </row>
    <row r="296" spans="1:16" ht="18">
      <c r="A296" s="22">
        <v>291</v>
      </c>
      <c r="B296" s="23" t="s">
        <v>101</v>
      </c>
      <c r="C296" s="23" t="s">
        <v>741</v>
      </c>
      <c r="D296" s="24">
        <v>2394126.2409000001</v>
      </c>
      <c r="E296" s="24">
        <v>2406569.8637999999</v>
      </c>
      <c r="F296" s="25">
        <f t="shared" si="4"/>
        <v>4800696.1047</v>
      </c>
      <c r="L296" s="27"/>
      <c r="M296" s="27"/>
      <c r="N296" s="28"/>
      <c r="O296" s="28"/>
      <c r="P296" s="28"/>
    </row>
    <row r="297" spans="1:16" ht="18">
      <c r="A297" s="22">
        <v>292</v>
      </c>
      <c r="B297" s="23" t="s">
        <v>101</v>
      </c>
      <c r="C297" s="23" t="s">
        <v>743</v>
      </c>
      <c r="D297" s="24">
        <v>2402142.9086000002</v>
      </c>
      <c r="E297" s="24">
        <v>2414628.1985999998</v>
      </c>
      <c r="F297" s="25">
        <f t="shared" si="4"/>
        <v>4816771.1072000004</v>
      </c>
      <c r="L297" s="27"/>
      <c r="M297" s="27"/>
      <c r="N297" s="28"/>
      <c r="O297" s="28"/>
      <c r="P297" s="28"/>
    </row>
    <row r="298" spans="1:16" ht="18">
      <c r="A298" s="22">
        <v>293</v>
      </c>
      <c r="B298" s="23" t="s">
        <v>101</v>
      </c>
      <c r="C298" s="23" t="s">
        <v>745</v>
      </c>
      <c r="D298" s="24">
        <v>2150044.5972000002</v>
      </c>
      <c r="E298" s="24">
        <v>2161219.5902999998</v>
      </c>
      <c r="F298" s="25">
        <f t="shared" si="4"/>
        <v>4311264.1875</v>
      </c>
      <c r="L298" s="27"/>
      <c r="M298" s="27"/>
      <c r="N298" s="28"/>
      <c r="O298" s="28"/>
      <c r="P298" s="28"/>
    </row>
    <row r="299" spans="1:16" ht="18">
      <c r="A299" s="22">
        <v>294</v>
      </c>
      <c r="B299" s="23" t="s">
        <v>101</v>
      </c>
      <c r="C299" s="23" t="s">
        <v>747</v>
      </c>
      <c r="D299" s="24">
        <v>2277342.5232000002</v>
      </c>
      <c r="E299" s="24">
        <v>2289179.1553000002</v>
      </c>
      <c r="F299" s="25">
        <f t="shared" si="4"/>
        <v>4566521.6785000004</v>
      </c>
      <c r="L299" s="27"/>
      <c r="M299" s="27"/>
      <c r="N299" s="28"/>
      <c r="O299" s="28"/>
      <c r="P299" s="28"/>
    </row>
    <row r="300" spans="1:16" ht="18">
      <c r="A300" s="22">
        <v>295</v>
      </c>
      <c r="B300" s="23" t="s">
        <v>101</v>
      </c>
      <c r="C300" s="23" t="s">
        <v>749</v>
      </c>
      <c r="D300" s="24">
        <v>2562194.5238999999</v>
      </c>
      <c r="E300" s="24">
        <v>2575511.6923000002</v>
      </c>
      <c r="F300" s="25">
        <f t="shared" si="4"/>
        <v>5137706.2161999997</v>
      </c>
      <c r="L300" s="27"/>
      <c r="M300" s="27"/>
      <c r="N300" s="28"/>
      <c r="O300" s="28"/>
      <c r="P300" s="28"/>
    </row>
    <row r="301" spans="1:16" ht="18">
      <c r="A301" s="22">
        <v>296</v>
      </c>
      <c r="B301" s="23" t="s">
        <v>101</v>
      </c>
      <c r="C301" s="23" t="s">
        <v>751</v>
      </c>
      <c r="D301" s="24">
        <v>2264621.3645000001</v>
      </c>
      <c r="E301" s="24">
        <v>2276391.8774999999</v>
      </c>
      <c r="F301" s="25">
        <f t="shared" si="4"/>
        <v>4541013.2420000006</v>
      </c>
      <c r="L301" s="27"/>
      <c r="M301" s="27"/>
      <c r="N301" s="28"/>
      <c r="O301" s="28"/>
      <c r="P301" s="28"/>
    </row>
    <row r="302" spans="1:16" ht="18">
      <c r="A302" s="22">
        <v>297</v>
      </c>
      <c r="B302" s="23" t="s">
        <v>101</v>
      </c>
      <c r="C302" s="23" t="s">
        <v>753</v>
      </c>
      <c r="D302" s="24">
        <v>2793315.4079999998</v>
      </c>
      <c r="E302" s="24">
        <v>2807833.8418999999</v>
      </c>
      <c r="F302" s="25">
        <f t="shared" si="4"/>
        <v>5601149.2499000002</v>
      </c>
      <c r="L302" s="27"/>
      <c r="M302" s="27"/>
      <c r="N302" s="28"/>
      <c r="O302" s="28"/>
      <c r="P302" s="28"/>
    </row>
    <row r="303" spans="1:16" ht="18">
      <c r="A303" s="22">
        <v>298</v>
      </c>
      <c r="B303" s="23" t="s">
        <v>101</v>
      </c>
      <c r="C303" s="23" t="s">
        <v>755</v>
      </c>
      <c r="D303" s="24">
        <v>2372349.8790000002</v>
      </c>
      <c r="E303" s="24">
        <v>2384680.3179000001</v>
      </c>
      <c r="F303" s="25">
        <f t="shared" si="4"/>
        <v>4757030.1969000008</v>
      </c>
      <c r="L303" s="27"/>
      <c r="M303" s="27"/>
      <c r="N303" s="28"/>
      <c r="O303" s="28"/>
      <c r="P303" s="28"/>
    </row>
    <row r="304" spans="1:16" ht="18">
      <c r="A304" s="22">
        <v>299</v>
      </c>
      <c r="B304" s="23" t="s">
        <v>101</v>
      </c>
      <c r="C304" s="23" t="s">
        <v>757</v>
      </c>
      <c r="D304" s="24">
        <v>2143119.4572000001</v>
      </c>
      <c r="E304" s="24">
        <v>2154258.4564</v>
      </c>
      <c r="F304" s="25">
        <f t="shared" si="4"/>
        <v>4297377.9135999996</v>
      </c>
      <c r="L304" s="27"/>
      <c r="M304" s="27"/>
      <c r="N304" s="28"/>
      <c r="O304" s="28"/>
      <c r="P304" s="28"/>
    </row>
    <row r="305" spans="1:16" ht="18">
      <c r="A305" s="22">
        <v>300</v>
      </c>
      <c r="B305" s="23" t="s">
        <v>101</v>
      </c>
      <c r="C305" s="23" t="s">
        <v>759</v>
      </c>
      <c r="D305" s="24">
        <v>2085604.3082000001</v>
      </c>
      <c r="E305" s="24">
        <v>2096444.3687</v>
      </c>
      <c r="F305" s="25">
        <f t="shared" si="4"/>
        <v>4182048.6769000003</v>
      </c>
      <c r="L305" s="27"/>
      <c r="M305" s="27"/>
      <c r="N305" s="28"/>
      <c r="O305" s="28"/>
      <c r="P305" s="28"/>
    </row>
    <row r="306" spans="1:16" ht="18">
      <c r="A306" s="22">
        <v>301</v>
      </c>
      <c r="B306" s="23" t="s">
        <v>101</v>
      </c>
      <c r="C306" s="23" t="s">
        <v>761</v>
      </c>
      <c r="D306" s="24">
        <v>1857942.8369</v>
      </c>
      <c r="E306" s="24">
        <v>1867599.6125</v>
      </c>
      <c r="F306" s="25">
        <f t="shared" si="4"/>
        <v>3725542.4494000003</v>
      </c>
      <c r="L306" s="27"/>
      <c r="M306" s="27"/>
      <c r="N306" s="28"/>
      <c r="O306" s="28"/>
      <c r="P306" s="28"/>
    </row>
    <row r="307" spans="1:16" ht="18">
      <c r="A307" s="22">
        <v>302</v>
      </c>
      <c r="B307" s="23" t="s">
        <v>101</v>
      </c>
      <c r="C307" s="23" t="s">
        <v>763</v>
      </c>
      <c r="D307" s="24">
        <v>2013985.7696</v>
      </c>
      <c r="E307" s="24">
        <v>2024453.5882999999</v>
      </c>
      <c r="F307" s="25">
        <f t="shared" si="4"/>
        <v>4038439.3579000002</v>
      </c>
      <c r="L307" s="27"/>
      <c r="M307" s="27"/>
      <c r="N307" s="28"/>
      <c r="O307" s="28"/>
      <c r="P307" s="28"/>
    </row>
    <row r="308" spans="1:16" ht="18">
      <c r="A308" s="22">
        <v>303</v>
      </c>
      <c r="B308" s="23" t="s">
        <v>101</v>
      </c>
      <c r="C308" s="23" t="s">
        <v>765</v>
      </c>
      <c r="D308" s="24">
        <v>2364347.0512999999</v>
      </c>
      <c r="E308" s="24">
        <v>2376635.8949000002</v>
      </c>
      <c r="F308" s="25">
        <f t="shared" si="4"/>
        <v>4740982.9462000001</v>
      </c>
      <c r="L308" s="27"/>
      <c r="M308" s="27"/>
      <c r="N308" s="28"/>
      <c r="O308" s="28"/>
      <c r="P308" s="28"/>
    </row>
    <row r="309" spans="1:16" ht="18">
      <c r="A309" s="22">
        <v>304</v>
      </c>
      <c r="B309" s="23" t="s">
        <v>101</v>
      </c>
      <c r="C309" s="23" t="s">
        <v>767</v>
      </c>
      <c r="D309" s="24">
        <v>2559127.4687999999</v>
      </c>
      <c r="E309" s="24">
        <v>2572428.696</v>
      </c>
      <c r="F309" s="25">
        <f t="shared" si="4"/>
        <v>5131556.1647999994</v>
      </c>
      <c r="L309" s="27"/>
      <c r="M309" s="27"/>
      <c r="N309" s="28"/>
      <c r="O309" s="28"/>
      <c r="P309" s="28"/>
    </row>
    <row r="310" spans="1:16" ht="18">
      <c r="A310" s="22">
        <v>305</v>
      </c>
      <c r="B310" s="23" t="s">
        <v>101</v>
      </c>
      <c r="C310" s="23" t="s">
        <v>769</v>
      </c>
      <c r="D310" s="24">
        <v>2242170.1337000001</v>
      </c>
      <c r="E310" s="24">
        <v>2253823.9550999999</v>
      </c>
      <c r="F310" s="25">
        <f t="shared" si="4"/>
        <v>4495994.0888</v>
      </c>
      <c r="L310" s="27"/>
      <c r="M310" s="27"/>
      <c r="N310" s="28"/>
      <c r="O310" s="28"/>
      <c r="P310" s="28"/>
    </row>
    <row r="311" spans="1:16" ht="18">
      <c r="A311" s="22">
        <v>306</v>
      </c>
      <c r="B311" s="23" t="s">
        <v>101</v>
      </c>
      <c r="C311" s="23" t="s">
        <v>771</v>
      </c>
      <c r="D311" s="24">
        <v>1991933.3088</v>
      </c>
      <c r="E311" s="24">
        <v>2002286.5083999999</v>
      </c>
      <c r="F311" s="25">
        <f t="shared" si="4"/>
        <v>3994219.8171999999</v>
      </c>
      <c r="L311" s="27"/>
      <c r="M311" s="27"/>
      <c r="N311" s="28"/>
      <c r="O311" s="28"/>
      <c r="P311" s="28"/>
    </row>
    <row r="312" spans="1:16" ht="18">
      <c r="A312" s="22">
        <v>307</v>
      </c>
      <c r="B312" s="23" t="s">
        <v>101</v>
      </c>
      <c r="C312" s="23" t="s">
        <v>773</v>
      </c>
      <c r="D312" s="24">
        <v>2190852.9243000001</v>
      </c>
      <c r="E312" s="24">
        <v>2202240.0213000001</v>
      </c>
      <c r="F312" s="25">
        <f t="shared" si="4"/>
        <v>4393092.9456000002</v>
      </c>
      <c r="L312" s="27"/>
      <c r="M312" s="27"/>
      <c r="N312" s="28"/>
      <c r="O312" s="28"/>
      <c r="P312" s="28"/>
    </row>
    <row r="313" spans="1:16" ht="18">
      <c r="A313" s="22">
        <v>308</v>
      </c>
      <c r="B313" s="23" t="s">
        <v>101</v>
      </c>
      <c r="C313" s="23" t="s">
        <v>775</v>
      </c>
      <c r="D313" s="24">
        <v>2131224.7252000002</v>
      </c>
      <c r="E313" s="24">
        <v>2142301.9007999999</v>
      </c>
      <c r="F313" s="25">
        <f t="shared" si="4"/>
        <v>4273526.6260000002</v>
      </c>
      <c r="L313" s="27"/>
      <c r="M313" s="27"/>
      <c r="N313" s="28"/>
      <c r="O313" s="28"/>
      <c r="P313" s="28"/>
    </row>
    <row r="314" spans="1:16" ht="18">
      <c r="A314" s="22">
        <v>309</v>
      </c>
      <c r="B314" s="23" t="s">
        <v>101</v>
      </c>
      <c r="C314" s="23" t="s">
        <v>777</v>
      </c>
      <c r="D314" s="24">
        <v>2061444.2871000001</v>
      </c>
      <c r="E314" s="24">
        <v>2072158.7744</v>
      </c>
      <c r="F314" s="25">
        <f t="shared" si="4"/>
        <v>4133603.0614999998</v>
      </c>
      <c r="L314" s="27"/>
      <c r="M314" s="27"/>
      <c r="N314" s="28"/>
      <c r="O314" s="28"/>
      <c r="P314" s="28"/>
    </row>
    <row r="315" spans="1:16" ht="18">
      <c r="A315" s="22">
        <v>310</v>
      </c>
      <c r="B315" s="23" t="s">
        <v>101</v>
      </c>
      <c r="C315" s="23" t="s">
        <v>779</v>
      </c>
      <c r="D315" s="24">
        <v>2132536.9731000001</v>
      </c>
      <c r="E315" s="24">
        <v>2143620.9692000002</v>
      </c>
      <c r="F315" s="25">
        <f t="shared" si="4"/>
        <v>4276157.9423000002</v>
      </c>
      <c r="L315" s="27"/>
      <c r="M315" s="27"/>
      <c r="N315" s="28"/>
      <c r="O315" s="28"/>
      <c r="P315" s="28"/>
    </row>
    <row r="316" spans="1:16" ht="36">
      <c r="A316" s="22">
        <v>311</v>
      </c>
      <c r="B316" s="23" t="s">
        <v>101</v>
      </c>
      <c r="C316" s="23" t="s">
        <v>781</v>
      </c>
      <c r="D316" s="24">
        <v>2152066.4849999999</v>
      </c>
      <c r="E316" s="24">
        <v>2163251.9868999999</v>
      </c>
      <c r="F316" s="25">
        <f t="shared" si="4"/>
        <v>4315318.4718999993</v>
      </c>
      <c r="L316" s="27"/>
      <c r="M316" s="27"/>
      <c r="N316" s="28"/>
      <c r="O316" s="28"/>
      <c r="P316" s="28"/>
    </row>
    <row r="317" spans="1:16" ht="18">
      <c r="A317" s="22">
        <v>312</v>
      </c>
      <c r="B317" s="23" t="s">
        <v>101</v>
      </c>
      <c r="C317" s="23" t="s">
        <v>783</v>
      </c>
      <c r="D317" s="24">
        <v>2289432.9243000001</v>
      </c>
      <c r="E317" s="24">
        <v>2301332.3971000002</v>
      </c>
      <c r="F317" s="25">
        <f t="shared" si="4"/>
        <v>4590765.3213999998</v>
      </c>
      <c r="L317" s="27"/>
      <c r="M317" s="27"/>
      <c r="N317" s="28"/>
      <c r="O317" s="28"/>
      <c r="P317" s="28"/>
    </row>
    <row r="318" spans="1:16" ht="18">
      <c r="A318" s="22">
        <v>313</v>
      </c>
      <c r="B318" s="23" t="s">
        <v>101</v>
      </c>
      <c r="C318" s="23" t="s">
        <v>785</v>
      </c>
      <c r="D318" s="24">
        <v>2048091.5486000001</v>
      </c>
      <c r="E318" s="24">
        <v>2058736.6343</v>
      </c>
      <c r="F318" s="25">
        <f t="shared" si="4"/>
        <v>4106828.1829000004</v>
      </c>
      <c r="L318" s="27"/>
      <c r="M318" s="27"/>
      <c r="N318" s="28"/>
      <c r="O318" s="28"/>
      <c r="P318" s="28"/>
    </row>
    <row r="319" spans="1:16" ht="18">
      <c r="A319" s="22">
        <v>314</v>
      </c>
      <c r="B319" s="23" t="s">
        <v>102</v>
      </c>
      <c r="C319" s="23" t="s">
        <v>790</v>
      </c>
      <c r="D319" s="24">
        <v>2138777.3084</v>
      </c>
      <c r="E319" s="24">
        <v>2149893.7390000001</v>
      </c>
      <c r="F319" s="25">
        <f t="shared" si="4"/>
        <v>4288671.0473999996</v>
      </c>
      <c r="L319" s="27"/>
      <c r="M319" s="27"/>
      <c r="N319" s="28"/>
      <c r="O319" s="28"/>
      <c r="P319" s="28"/>
    </row>
    <row r="320" spans="1:16" ht="18">
      <c r="A320" s="22">
        <v>315</v>
      </c>
      <c r="B320" s="23" t="s">
        <v>102</v>
      </c>
      <c r="C320" s="23" t="s">
        <v>792</v>
      </c>
      <c r="D320" s="24">
        <v>2529555.9495000001</v>
      </c>
      <c r="E320" s="24">
        <v>2542703.4769000001</v>
      </c>
      <c r="F320" s="25">
        <f t="shared" si="4"/>
        <v>5072259.4264000002</v>
      </c>
      <c r="L320" s="27"/>
      <c r="M320" s="27"/>
      <c r="N320" s="28"/>
      <c r="O320" s="28"/>
      <c r="P320" s="28"/>
    </row>
    <row r="321" spans="1:16" ht="18">
      <c r="A321" s="22">
        <v>316</v>
      </c>
      <c r="B321" s="23" t="s">
        <v>102</v>
      </c>
      <c r="C321" s="23" t="s">
        <v>794</v>
      </c>
      <c r="D321" s="24">
        <v>3139247.9196000001</v>
      </c>
      <c r="E321" s="24">
        <v>3155564.3596000001</v>
      </c>
      <c r="F321" s="25">
        <f t="shared" si="4"/>
        <v>6294812.2792000007</v>
      </c>
      <c r="L321" s="27"/>
      <c r="M321" s="27"/>
      <c r="N321" s="28"/>
      <c r="O321" s="28"/>
      <c r="P321" s="28"/>
    </row>
    <row r="322" spans="1:16" ht="18">
      <c r="A322" s="22">
        <v>317</v>
      </c>
      <c r="B322" s="23" t="s">
        <v>102</v>
      </c>
      <c r="C322" s="23" t="s">
        <v>796</v>
      </c>
      <c r="D322" s="24">
        <v>2374474.0783000002</v>
      </c>
      <c r="E322" s="24">
        <v>2386815.5578999999</v>
      </c>
      <c r="F322" s="25">
        <f t="shared" si="4"/>
        <v>4761289.6361999996</v>
      </c>
      <c r="L322" s="27"/>
      <c r="M322" s="27"/>
      <c r="N322" s="28"/>
      <c r="O322" s="28"/>
      <c r="P322" s="28"/>
    </row>
    <row r="323" spans="1:16" ht="18">
      <c r="A323" s="22">
        <v>318</v>
      </c>
      <c r="B323" s="23" t="s">
        <v>102</v>
      </c>
      <c r="C323" s="23" t="s">
        <v>798</v>
      </c>
      <c r="D323" s="24">
        <v>2037505.8933000001</v>
      </c>
      <c r="E323" s="24">
        <v>2048095.9594000001</v>
      </c>
      <c r="F323" s="25">
        <f t="shared" si="4"/>
        <v>4085601.8527000002</v>
      </c>
      <c r="L323" s="27"/>
      <c r="M323" s="27"/>
      <c r="N323" s="28"/>
      <c r="O323" s="28"/>
      <c r="P323" s="28"/>
    </row>
    <row r="324" spans="1:16" ht="18">
      <c r="A324" s="22">
        <v>319</v>
      </c>
      <c r="B324" s="23" t="s">
        <v>102</v>
      </c>
      <c r="C324" s="23" t="s">
        <v>800</v>
      </c>
      <c r="D324" s="24">
        <v>1998739.1740999999</v>
      </c>
      <c r="E324" s="24">
        <v>2009127.7476999999</v>
      </c>
      <c r="F324" s="25">
        <f t="shared" si="4"/>
        <v>4007866.9217999997</v>
      </c>
      <c r="L324" s="27"/>
      <c r="M324" s="27"/>
      <c r="N324" s="28"/>
      <c r="O324" s="28"/>
      <c r="P324" s="28"/>
    </row>
    <row r="325" spans="1:16" ht="18">
      <c r="A325" s="22">
        <v>320</v>
      </c>
      <c r="B325" s="23" t="s">
        <v>102</v>
      </c>
      <c r="C325" s="23" t="s">
        <v>802</v>
      </c>
      <c r="D325" s="24">
        <v>2805681.0709000002</v>
      </c>
      <c r="E325" s="24">
        <v>2820263.7760999999</v>
      </c>
      <c r="F325" s="25">
        <f t="shared" si="4"/>
        <v>5625944.8470000001</v>
      </c>
      <c r="L325" s="27"/>
      <c r="M325" s="27"/>
      <c r="N325" s="28"/>
      <c r="O325" s="28"/>
      <c r="P325" s="28"/>
    </row>
    <row r="326" spans="1:16" ht="18">
      <c r="A326" s="22">
        <v>321</v>
      </c>
      <c r="B326" s="23" t="s">
        <v>102</v>
      </c>
      <c r="C326" s="23" t="s">
        <v>804</v>
      </c>
      <c r="D326" s="24">
        <v>2354721.1568</v>
      </c>
      <c r="E326" s="24">
        <v>2366959.9692000002</v>
      </c>
      <c r="F326" s="25">
        <f t="shared" si="4"/>
        <v>4721681.1260000002</v>
      </c>
      <c r="L326" s="27"/>
      <c r="M326" s="27"/>
      <c r="N326" s="28"/>
      <c r="O326" s="28"/>
      <c r="P326" s="28"/>
    </row>
    <row r="327" spans="1:16" ht="18">
      <c r="A327" s="22">
        <v>322</v>
      </c>
      <c r="B327" s="23" t="s">
        <v>102</v>
      </c>
      <c r="C327" s="23" t="s">
        <v>806</v>
      </c>
      <c r="D327" s="24">
        <v>2062579.4637</v>
      </c>
      <c r="E327" s="24">
        <v>2073299.8511999999</v>
      </c>
      <c r="F327" s="25">
        <f t="shared" ref="F327:F390" si="5">D327+E327</f>
        <v>4135879.3148999996</v>
      </c>
      <c r="L327" s="27"/>
      <c r="M327" s="27"/>
      <c r="N327" s="28"/>
      <c r="O327" s="28"/>
      <c r="P327" s="28"/>
    </row>
    <row r="328" spans="1:16" ht="18">
      <c r="A328" s="22">
        <v>323</v>
      </c>
      <c r="B328" s="23" t="s">
        <v>102</v>
      </c>
      <c r="C328" s="23" t="s">
        <v>808</v>
      </c>
      <c r="D328" s="24">
        <v>2179002.9328999999</v>
      </c>
      <c r="E328" s="24">
        <v>2190328.4388000001</v>
      </c>
      <c r="F328" s="25">
        <f t="shared" si="5"/>
        <v>4369331.3717</v>
      </c>
      <c r="L328" s="27"/>
      <c r="M328" s="27"/>
      <c r="N328" s="28"/>
      <c r="O328" s="28"/>
      <c r="P328" s="28"/>
    </row>
    <row r="329" spans="1:16" ht="18">
      <c r="A329" s="22">
        <v>324</v>
      </c>
      <c r="B329" s="23" t="s">
        <v>102</v>
      </c>
      <c r="C329" s="23" t="s">
        <v>810</v>
      </c>
      <c r="D329" s="24">
        <v>3031119.5106000002</v>
      </c>
      <c r="E329" s="24">
        <v>3046873.9463999998</v>
      </c>
      <c r="F329" s="25">
        <f t="shared" si="5"/>
        <v>6077993.4570000004</v>
      </c>
      <c r="L329" s="27"/>
      <c r="M329" s="27"/>
      <c r="N329" s="28"/>
      <c r="O329" s="28"/>
      <c r="P329" s="28"/>
    </row>
    <row r="330" spans="1:16" ht="18">
      <c r="A330" s="22">
        <v>325</v>
      </c>
      <c r="B330" s="23" t="s">
        <v>102</v>
      </c>
      <c r="C330" s="23" t="s">
        <v>812</v>
      </c>
      <c r="D330" s="24">
        <v>2241099.2705000001</v>
      </c>
      <c r="E330" s="24">
        <v>2252747.5260000001</v>
      </c>
      <c r="F330" s="25">
        <f t="shared" si="5"/>
        <v>4493846.7965000002</v>
      </c>
      <c r="L330" s="27"/>
      <c r="M330" s="27"/>
      <c r="N330" s="28"/>
      <c r="O330" s="28"/>
      <c r="P330" s="28"/>
    </row>
    <row r="331" spans="1:16" ht="18">
      <c r="A331" s="22">
        <v>326</v>
      </c>
      <c r="B331" s="23" t="s">
        <v>102</v>
      </c>
      <c r="C331" s="23" t="s">
        <v>814</v>
      </c>
      <c r="D331" s="24">
        <v>1891853.0893000001</v>
      </c>
      <c r="E331" s="24">
        <v>1901686.1155999999</v>
      </c>
      <c r="F331" s="25">
        <f t="shared" si="5"/>
        <v>3793539.2049000002</v>
      </c>
      <c r="L331" s="27"/>
      <c r="M331" s="27"/>
      <c r="N331" s="28"/>
      <c r="O331" s="28"/>
      <c r="P331" s="28"/>
    </row>
    <row r="332" spans="1:16" ht="18">
      <c r="A332" s="22">
        <v>327</v>
      </c>
      <c r="B332" s="23" t="s">
        <v>102</v>
      </c>
      <c r="C332" s="23" t="s">
        <v>816</v>
      </c>
      <c r="D332" s="24">
        <v>2600291.7012999998</v>
      </c>
      <c r="E332" s="24">
        <v>2613806.8821999999</v>
      </c>
      <c r="F332" s="25">
        <f t="shared" si="5"/>
        <v>5214098.5834999997</v>
      </c>
      <c r="L332" s="27"/>
      <c r="M332" s="27"/>
      <c r="N332" s="28"/>
      <c r="O332" s="28"/>
      <c r="P332" s="28"/>
    </row>
    <row r="333" spans="1:16" ht="18">
      <c r="A333" s="22">
        <v>328</v>
      </c>
      <c r="B333" s="23" t="s">
        <v>102</v>
      </c>
      <c r="C333" s="23" t="s">
        <v>818</v>
      </c>
      <c r="D333" s="24">
        <v>2924662.4807000002</v>
      </c>
      <c r="E333" s="24">
        <v>2939863.5992999999</v>
      </c>
      <c r="F333" s="25">
        <f t="shared" si="5"/>
        <v>5864526.0800000001</v>
      </c>
      <c r="L333" s="27"/>
      <c r="M333" s="27"/>
      <c r="N333" s="28"/>
      <c r="O333" s="28"/>
      <c r="P333" s="28"/>
    </row>
    <row r="334" spans="1:16" ht="18">
      <c r="A334" s="22">
        <v>329</v>
      </c>
      <c r="B334" s="23" t="s">
        <v>102</v>
      </c>
      <c r="C334" s="23" t="s">
        <v>820</v>
      </c>
      <c r="D334" s="24">
        <v>2143495.9715</v>
      </c>
      <c r="E334" s="24">
        <v>2154636.9276999999</v>
      </c>
      <c r="F334" s="25">
        <f t="shared" si="5"/>
        <v>4298132.8991999999</v>
      </c>
      <c r="L334" s="27"/>
      <c r="M334" s="27"/>
      <c r="N334" s="28"/>
      <c r="O334" s="28"/>
      <c r="P334" s="28"/>
    </row>
    <row r="335" spans="1:16" ht="18">
      <c r="A335" s="22">
        <v>330</v>
      </c>
      <c r="B335" s="23" t="s">
        <v>102</v>
      </c>
      <c r="C335" s="23" t="s">
        <v>822</v>
      </c>
      <c r="D335" s="24">
        <v>2268225.0616000001</v>
      </c>
      <c r="E335" s="24">
        <v>2280014.3051999998</v>
      </c>
      <c r="F335" s="25">
        <f t="shared" si="5"/>
        <v>4548239.3668</v>
      </c>
      <c r="L335" s="27"/>
      <c r="M335" s="27"/>
      <c r="N335" s="28"/>
      <c r="O335" s="28"/>
      <c r="P335" s="28"/>
    </row>
    <row r="336" spans="1:16" ht="18">
      <c r="A336" s="22">
        <v>331</v>
      </c>
      <c r="B336" s="23" t="s">
        <v>102</v>
      </c>
      <c r="C336" s="23" t="s">
        <v>824</v>
      </c>
      <c r="D336" s="24">
        <v>2365719.0868000002</v>
      </c>
      <c r="E336" s="24">
        <v>2378015.0617</v>
      </c>
      <c r="F336" s="25">
        <f t="shared" si="5"/>
        <v>4743734.1485000001</v>
      </c>
      <c r="L336" s="27"/>
      <c r="M336" s="27"/>
      <c r="N336" s="28"/>
      <c r="O336" s="28"/>
      <c r="P336" s="28"/>
    </row>
    <row r="337" spans="1:16" ht="18">
      <c r="A337" s="22">
        <v>332</v>
      </c>
      <c r="B337" s="23" t="s">
        <v>102</v>
      </c>
      <c r="C337" s="23" t="s">
        <v>826</v>
      </c>
      <c r="D337" s="24">
        <v>2444134.6107000001</v>
      </c>
      <c r="E337" s="24">
        <v>2456838.1551999999</v>
      </c>
      <c r="F337" s="25">
        <f t="shared" si="5"/>
        <v>4900972.7659</v>
      </c>
      <c r="L337" s="27"/>
      <c r="M337" s="27"/>
      <c r="N337" s="28"/>
      <c r="O337" s="28"/>
      <c r="P337" s="28"/>
    </row>
    <row r="338" spans="1:16" ht="18">
      <c r="A338" s="22">
        <v>333</v>
      </c>
      <c r="B338" s="23" t="s">
        <v>102</v>
      </c>
      <c r="C338" s="23" t="s">
        <v>828</v>
      </c>
      <c r="D338" s="24">
        <v>2465268.2736</v>
      </c>
      <c r="E338" s="24">
        <v>2478081.6617000001</v>
      </c>
      <c r="F338" s="25">
        <f t="shared" si="5"/>
        <v>4943349.9353</v>
      </c>
      <c r="L338" s="27"/>
      <c r="M338" s="27"/>
      <c r="N338" s="28"/>
      <c r="O338" s="28"/>
      <c r="P338" s="28"/>
    </row>
    <row r="339" spans="1:16" ht="18">
      <c r="A339" s="22">
        <v>334</v>
      </c>
      <c r="B339" s="23" t="s">
        <v>102</v>
      </c>
      <c r="C339" s="23" t="s">
        <v>830</v>
      </c>
      <c r="D339" s="24">
        <v>2309462.0589999999</v>
      </c>
      <c r="E339" s="24">
        <v>2321465.6343999999</v>
      </c>
      <c r="F339" s="25">
        <f t="shared" si="5"/>
        <v>4630927.6933999993</v>
      </c>
      <c r="L339" s="27"/>
      <c r="M339" s="27"/>
      <c r="N339" s="28"/>
      <c r="O339" s="28"/>
      <c r="P339" s="28"/>
    </row>
    <row r="340" spans="1:16" ht="18">
      <c r="A340" s="22">
        <v>335</v>
      </c>
      <c r="B340" s="23" t="s">
        <v>102</v>
      </c>
      <c r="C340" s="23" t="s">
        <v>832</v>
      </c>
      <c r="D340" s="24">
        <v>2118375.1332</v>
      </c>
      <c r="E340" s="24">
        <v>2129385.5222</v>
      </c>
      <c r="F340" s="25">
        <f t="shared" si="5"/>
        <v>4247760.6554000005</v>
      </c>
      <c r="L340" s="27"/>
      <c r="M340" s="27"/>
      <c r="N340" s="28"/>
      <c r="O340" s="28"/>
      <c r="P340" s="28"/>
    </row>
    <row r="341" spans="1:16" ht="18">
      <c r="A341" s="22">
        <v>336</v>
      </c>
      <c r="B341" s="23" t="s">
        <v>102</v>
      </c>
      <c r="C341" s="23" t="s">
        <v>834</v>
      </c>
      <c r="D341" s="24">
        <v>2599709.1497</v>
      </c>
      <c r="E341" s="24">
        <v>2613221.3028000002</v>
      </c>
      <c r="F341" s="25">
        <f t="shared" si="5"/>
        <v>5212930.4525000006</v>
      </c>
      <c r="L341" s="27"/>
      <c r="M341" s="27"/>
      <c r="N341" s="28"/>
      <c r="O341" s="28"/>
      <c r="P341" s="28"/>
    </row>
    <row r="342" spans="1:16" ht="18">
      <c r="A342" s="22">
        <v>337</v>
      </c>
      <c r="B342" s="23" t="s">
        <v>102</v>
      </c>
      <c r="C342" s="23" t="s">
        <v>836</v>
      </c>
      <c r="D342" s="24">
        <v>1922506.9007000001</v>
      </c>
      <c r="E342" s="24">
        <v>1932499.2522</v>
      </c>
      <c r="F342" s="25">
        <f t="shared" si="5"/>
        <v>3855006.1529000001</v>
      </c>
      <c r="L342" s="27"/>
      <c r="M342" s="27"/>
      <c r="N342" s="28"/>
      <c r="O342" s="28"/>
      <c r="P342" s="28"/>
    </row>
    <row r="343" spans="1:16" ht="18">
      <c r="A343" s="22">
        <v>338</v>
      </c>
      <c r="B343" s="23" t="s">
        <v>102</v>
      </c>
      <c r="C343" s="23" t="s">
        <v>838</v>
      </c>
      <c r="D343" s="24">
        <v>2412975.7337000002</v>
      </c>
      <c r="E343" s="24">
        <v>2425517.3280000002</v>
      </c>
      <c r="F343" s="25">
        <f t="shared" si="5"/>
        <v>4838493.0617000004</v>
      </c>
      <c r="L343" s="27"/>
      <c r="M343" s="27"/>
      <c r="N343" s="28"/>
      <c r="O343" s="28"/>
      <c r="P343" s="28"/>
    </row>
    <row r="344" spans="1:16" ht="18">
      <c r="A344" s="22">
        <v>339</v>
      </c>
      <c r="B344" s="23" t="s">
        <v>102</v>
      </c>
      <c r="C344" s="23" t="s">
        <v>840</v>
      </c>
      <c r="D344" s="24">
        <v>2194589.2001999998</v>
      </c>
      <c r="E344" s="24">
        <v>2205995.7167000002</v>
      </c>
      <c r="F344" s="25">
        <f t="shared" si="5"/>
        <v>4400584.9168999996</v>
      </c>
      <c r="L344" s="27"/>
      <c r="M344" s="27"/>
      <c r="N344" s="28"/>
      <c r="O344" s="28"/>
      <c r="P344" s="28"/>
    </row>
    <row r="345" spans="1:16" ht="18">
      <c r="A345" s="22">
        <v>340</v>
      </c>
      <c r="B345" s="23" t="s">
        <v>102</v>
      </c>
      <c r="C345" s="23" t="s">
        <v>842</v>
      </c>
      <c r="D345" s="24">
        <v>2033560.4457</v>
      </c>
      <c r="E345" s="24">
        <v>2044130.0049999999</v>
      </c>
      <c r="F345" s="25">
        <f t="shared" si="5"/>
        <v>4077690.4506999999</v>
      </c>
      <c r="L345" s="27"/>
      <c r="M345" s="27"/>
      <c r="N345" s="28"/>
      <c r="O345" s="28"/>
      <c r="P345" s="28"/>
    </row>
    <row r="346" spans="1:16" ht="18">
      <c r="A346" s="22">
        <v>341</v>
      </c>
      <c r="B346" s="23" t="s">
        <v>103</v>
      </c>
      <c r="C346" s="23" t="s">
        <v>847</v>
      </c>
      <c r="D346" s="24">
        <v>3807411.4328999999</v>
      </c>
      <c r="E346" s="24">
        <v>3827200.6952</v>
      </c>
      <c r="F346" s="25">
        <f t="shared" si="5"/>
        <v>7634612.1281000003</v>
      </c>
      <c r="L346" s="27"/>
      <c r="M346" s="27"/>
      <c r="N346" s="28"/>
      <c r="O346" s="28"/>
      <c r="P346" s="28"/>
    </row>
    <row r="347" spans="1:16" ht="18">
      <c r="A347" s="22">
        <v>342</v>
      </c>
      <c r="B347" s="23" t="s">
        <v>103</v>
      </c>
      <c r="C347" s="23" t="s">
        <v>849</v>
      </c>
      <c r="D347" s="24">
        <v>3871476.2302999999</v>
      </c>
      <c r="E347" s="24">
        <v>3891598.4734</v>
      </c>
      <c r="F347" s="25">
        <f t="shared" si="5"/>
        <v>7763074.7037000004</v>
      </c>
      <c r="L347" s="27"/>
      <c r="M347" s="27"/>
      <c r="N347" s="28"/>
      <c r="O347" s="28"/>
      <c r="P347" s="28"/>
    </row>
    <row r="348" spans="1:16" ht="18">
      <c r="A348" s="22">
        <v>343</v>
      </c>
      <c r="B348" s="23" t="s">
        <v>103</v>
      </c>
      <c r="C348" s="23" t="s">
        <v>851</v>
      </c>
      <c r="D348" s="24">
        <v>3203955.7486999999</v>
      </c>
      <c r="E348" s="24">
        <v>3220608.5117000001</v>
      </c>
      <c r="F348" s="25">
        <f t="shared" si="5"/>
        <v>6424564.2604</v>
      </c>
      <c r="L348" s="27"/>
      <c r="M348" s="27"/>
      <c r="N348" s="28"/>
      <c r="O348" s="28"/>
      <c r="P348" s="28"/>
    </row>
    <row r="349" spans="1:16" ht="18">
      <c r="A349" s="22">
        <v>344</v>
      </c>
      <c r="B349" s="23" t="s">
        <v>103</v>
      </c>
      <c r="C349" s="23" t="s">
        <v>853</v>
      </c>
      <c r="D349" s="24">
        <v>2467000.0904999999</v>
      </c>
      <c r="E349" s="24">
        <v>2479822.4797999999</v>
      </c>
      <c r="F349" s="25">
        <f t="shared" si="5"/>
        <v>4946822.5702999998</v>
      </c>
      <c r="L349" s="27"/>
      <c r="M349" s="27"/>
      <c r="N349" s="28"/>
      <c r="O349" s="28"/>
      <c r="P349" s="28"/>
    </row>
    <row r="350" spans="1:16" ht="18">
      <c r="A350" s="22">
        <v>345</v>
      </c>
      <c r="B350" s="23" t="s">
        <v>103</v>
      </c>
      <c r="C350" s="23" t="s">
        <v>855</v>
      </c>
      <c r="D350" s="24">
        <v>4055636.7795000002</v>
      </c>
      <c r="E350" s="24">
        <v>4076716.2088000001</v>
      </c>
      <c r="F350" s="25">
        <f t="shared" si="5"/>
        <v>8132352.9883000003</v>
      </c>
      <c r="L350" s="27"/>
      <c r="M350" s="27"/>
      <c r="N350" s="28"/>
      <c r="O350" s="28"/>
      <c r="P350" s="28"/>
    </row>
    <row r="351" spans="1:16" ht="18">
      <c r="A351" s="22">
        <v>346</v>
      </c>
      <c r="B351" s="23" t="s">
        <v>103</v>
      </c>
      <c r="C351" s="23" t="s">
        <v>857</v>
      </c>
      <c r="D351" s="24">
        <v>2716910.8036000002</v>
      </c>
      <c r="E351" s="24">
        <v>2731032.1197000002</v>
      </c>
      <c r="F351" s="25">
        <f t="shared" si="5"/>
        <v>5447942.9232999999</v>
      </c>
      <c r="L351" s="27"/>
      <c r="M351" s="27"/>
      <c r="N351" s="28"/>
      <c r="O351" s="28"/>
      <c r="P351" s="28"/>
    </row>
    <row r="352" spans="1:16" ht="18">
      <c r="A352" s="22">
        <v>347</v>
      </c>
      <c r="B352" s="23" t="s">
        <v>103</v>
      </c>
      <c r="C352" s="23" t="s">
        <v>859</v>
      </c>
      <c r="D352" s="24">
        <v>2369140.8769</v>
      </c>
      <c r="E352" s="24">
        <v>2381454.6368</v>
      </c>
      <c r="F352" s="25">
        <f t="shared" si="5"/>
        <v>4750595.5137</v>
      </c>
      <c r="L352" s="27"/>
      <c r="M352" s="27"/>
      <c r="N352" s="28"/>
      <c r="O352" s="28"/>
      <c r="P352" s="28"/>
    </row>
    <row r="353" spans="1:16" ht="18">
      <c r="A353" s="22">
        <v>348</v>
      </c>
      <c r="B353" s="23" t="s">
        <v>103</v>
      </c>
      <c r="C353" s="23" t="s">
        <v>861</v>
      </c>
      <c r="D353" s="24">
        <v>3156724.8829999999</v>
      </c>
      <c r="E353" s="24">
        <v>3173132.1606000001</v>
      </c>
      <c r="F353" s="25">
        <f t="shared" si="5"/>
        <v>6329857.0436000004</v>
      </c>
      <c r="L353" s="27"/>
      <c r="M353" s="27"/>
      <c r="N353" s="28"/>
      <c r="O353" s="28"/>
      <c r="P353" s="28"/>
    </row>
    <row r="354" spans="1:16" ht="18">
      <c r="A354" s="22">
        <v>349</v>
      </c>
      <c r="B354" s="23" t="s">
        <v>103</v>
      </c>
      <c r="C354" s="23" t="s">
        <v>863</v>
      </c>
      <c r="D354" s="24">
        <v>3482195.9155999999</v>
      </c>
      <c r="E354" s="24">
        <v>3500294.8495999998</v>
      </c>
      <c r="F354" s="25">
        <f t="shared" si="5"/>
        <v>6982490.7652000003</v>
      </c>
      <c r="L354" s="27"/>
      <c r="M354" s="27"/>
      <c r="N354" s="28"/>
      <c r="O354" s="28"/>
      <c r="P354" s="28"/>
    </row>
    <row r="355" spans="1:16" ht="18">
      <c r="A355" s="22">
        <v>350</v>
      </c>
      <c r="B355" s="23" t="s">
        <v>103</v>
      </c>
      <c r="C355" s="23" t="s">
        <v>865</v>
      </c>
      <c r="D355" s="24">
        <v>3289633.5904000001</v>
      </c>
      <c r="E355" s="24">
        <v>3306731.6694999998</v>
      </c>
      <c r="F355" s="25">
        <f t="shared" si="5"/>
        <v>6596365.2598999999</v>
      </c>
      <c r="L355" s="27"/>
      <c r="M355" s="27"/>
      <c r="N355" s="28"/>
      <c r="O355" s="28"/>
      <c r="P355" s="28"/>
    </row>
    <row r="356" spans="1:16" ht="18">
      <c r="A356" s="22">
        <v>351</v>
      </c>
      <c r="B356" s="23" t="s">
        <v>103</v>
      </c>
      <c r="C356" s="23" t="s">
        <v>867</v>
      </c>
      <c r="D356" s="24">
        <v>3512198.4482999998</v>
      </c>
      <c r="E356" s="24">
        <v>3530453.3223999999</v>
      </c>
      <c r="F356" s="25">
        <f t="shared" si="5"/>
        <v>7042651.7707000002</v>
      </c>
      <c r="L356" s="27"/>
      <c r="M356" s="27"/>
      <c r="N356" s="28"/>
      <c r="O356" s="28"/>
      <c r="P356" s="28"/>
    </row>
    <row r="357" spans="1:16" ht="18">
      <c r="A357" s="22">
        <v>352</v>
      </c>
      <c r="B357" s="23" t="s">
        <v>103</v>
      </c>
      <c r="C357" s="23" t="s">
        <v>869</v>
      </c>
      <c r="D357" s="24">
        <v>3035150.8095999998</v>
      </c>
      <c r="E357" s="24">
        <v>3050926.1982999998</v>
      </c>
      <c r="F357" s="25">
        <f t="shared" si="5"/>
        <v>6086077.0078999996</v>
      </c>
      <c r="L357" s="27"/>
      <c r="M357" s="27"/>
      <c r="N357" s="28"/>
      <c r="O357" s="28"/>
      <c r="P357" s="28"/>
    </row>
    <row r="358" spans="1:16" ht="18">
      <c r="A358" s="22">
        <v>353</v>
      </c>
      <c r="B358" s="23" t="s">
        <v>103</v>
      </c>
      <c r="C358" s="23" t="s">
        <v>871</v>
      </c>
      <c r="D358" s="24">
        <v>2629556.6197000002</v>
      </c>
      <c r="E358" s="24">
        <v>2643223.9070000001</v>
      </c>
      <c r="F358" s="25">
        <f t="shared" si="5"/>
        <v>5272780.5267000003</v>
      </c>
      <c r="L358" s="27"/>
      <c r="M358" s="27"/>
      <c r="N358" s="28"/>
      <c r="O358" s="28"/>
      <c r="P358" s="28"/>
    </row>
    <row r="359" spans="1:16" ht="18">
      <c r="A359" s="22">
        <v>354</v>
      </c>
      <c r="B359" s="23" t="s">
        <v>103</v>
      </c>
      <c r="C359" s="23" t="s">
        <v>873</v>
      </c>
      <c r="D359" s="24">
        <v>2707580.2168999999</v>
      </c>
      <c r="E359" s="24">
        <v>2721653.0367000001</v>
      </c>
      <c r="F359" s="25">
        <f t="shared" si="5"/>
        <v>5429233.2535999995</v>
      </c>
      <c r="L359" s="27"/>
      <c r="M359" s="27"/>
      <c r="N359" s="28"/>
      <c r="O359" s="28"/>
      <c r="P359" s="28"/>
    </row>
    <row r="360" spans="1:16" ht="18">
      <c r="A360" s="22">
        <v>355</v>
      </c>
      <c r="B360" s="23" t="s">
        <v>103</v>
      </c>
      <c r="C360" s="23" t="s">
        <v>875</v>
      </c>
      <c r="D360" s="24">
        <v>3134289.1567000002</v>
      </c>
      <c r="E360" s="24">
        <v>3150579.8232999998</v>
      </c>
      <c r="F360" s="25">
        <f t="shared" si="5"/>
        <v>6284868.9800000004</v>
      </c>
      <c r="L360" s="27"/>
      <c r="M360" s="27"/>
      <c r="N360" s="28"/>
      <c r="O360" s="28"/>
      <c r="P360" s="28"/>
    </row>
    <row r="361" spans="1:16" ht="18">
      <c r="A361" s="22">
        <v>356</v>
      </c>
      <c r="B361" s="23" t="s">
        <v>103</v>
      </c>
      <c r="C361" s="23" t="s">
        <v>877</v>
      </c>
      <c r="D361" s="24">
        <v>2431059.8369</v>
      </c>
      <c r="E361" s="24">
        <v>2443695.4245000002</v>
      </c>
      <c r="F361" s="25">
        <f t="shared" si="5"/>
        <v>4874755.2614000002</v>
      </c>
      <c r="L361" s="27"/>
      <c r="M361" s="27"/>
      <c r="N361" s="28"/>
      <c r="O361" s="28"/>
      <c r="P361" s="28"/>
    </row>
    <row r="362" spans="1:16" ht="18">
      <c r="A362" s="22">
        <v>357</v>
      </c>
      <c r="B362" s="23" t="s">
        <v>103</v>
      </c>
      <c r="C362" s="23" t="s">
        <v>879</v>
      </c>
      <c r="D362" s="24">
        <v>3382632.6691000001</v>
      </c>
      <c r="E362" s="24">
        <v>3400214.1168</v>
      </c>
      <c r="F362" s="25">
        <f t="shared" si="5"/>
        <v>6782846.7859000005</v>
      </c>
      <c r="L362" s="27"/>
      <c r="M362" s="27"/>
      <c r="N362" s="28"/>
      <c r="O362" s="28"/>
      <c r="P362" s="28"/>
    </row>
    <row r="363" spans="1:16" ht="18">
      <c r="A363" s="22">
        <v>358</v>
      </c>
      <c r="B363" s="23" t="s">
        <v>103</v>
      </c>
      <c r="C363" s="23" t="s">
        <v>881</v>
      </c>
      <c r="D363" s="24">
        <v>2275206.4917000001</v>
      </c>
      <c r="E363" s="24">
        <v>2287032.0216999999</v>
      </c>
      <c r="F363" s="25">
        <f t="shared" si="5"/>
        <v>4562238.5133999996</v>
      </c>
      <c r="L363" s="27"/>
      <c r="M363" s="27"/>
      <c r="N363" s="28"/>
      <c r="O363" s="28"/>
      <c r="P363" s="28"/>
    </row>
    <row r="364" spans="1:16" ht="18">
      <c r="A364" s="22">
        <v>359</v>
      </c>
      <c r="B364" s="23" t="s">
        <v>103</v>
      </c>
      <c r="C364" s="23" t="s">
        <v>883</v>
      </c>
      <c r="D364" s="24">
        <v>3002132.0639</v>
      </c>
      <c r="E364" s="24">
        <v>3017735.8355</v>
      </c>
      <c r="F364" s="25">
        <f t="shared" si="5"/>
        <v>6019867.8993999995</v>
      </c>
      <c r="L364" s="27"/>
      <c r="M364" s="27"/>
      <c r="N364" s="28"/>
      <c r="O364" s="28"/>
      <c r="P364" s="28"/>
    </row>
    <row r="365" spans="1:16" ht="18">
      <c r="A365" s="22">
        <v>360</v>
      </c>
      <c r="B365" s="23" t="s">
        <v>103</v>
      </c>
      <c r="C365" s="23" t="s">
        <v>885</v>
      </c>
      <c r="D365" s="24">
        <v>2517068.7769999998</v>
      </c>
      <c r="E365" s="24">
        <v>2530151.4015000002</v>
      </c>
      <c r="F365" s="25">
        <f t="shared" si="5"/>
        <v>5047220.1785000004</v>
      </c>
      <c r="L365" s="27"/>
      <c r="M365" s="27"/>
      <c r="N365" s="28"/>
      <c r="O365" s="28"/>
      <c r="P365" s="28"/>
    </row>
    <row r="366" spans="1:16" ht="18">
      <c r="A366" s="22">
        <v>361</v>
      </c>
      <c r="B366" s="23" t="s">
        <v>103</v>
      </c>
      <c r="C366" s="23" t="s">
        <v>887</v>
      </c>
      <c r="D366" s="24">
        <v>3208344.4712999999</v>
      </c>
      <c r="E366" s="24">
        <v>3225020.0451000002</v>
      </c>
      <c r="F366" s="25">
        <f t="shared" si="5"/>
        <v>6433364.5164000001</v>
      </c>
      <c r="L366" s="27"/>
      <c r="M366" s="27"/>
      <c r="N366" s="28"/>
      <c r="O366" s="28"/>
      <c r="P366" s="28"/>
    </row>
    <row r="367" spans="1:16" ht="18">
      <c r="A367" s="22">
        <v>362</v>
      </c>
      <c r="B367" s="23" t="s">
        <v>103</v>
      </c>
      <c r="C367" s="23" t="s">
        <v>889</v>
      </c>
      <c r="D367" s="24">
        <v>3589490.6430000002</v>
      </c>
      <c r="E367" s="24">
        <v>3608147.2481999998</v>
      </c>
      <c r="F367" s="25">
        <f t="shared" si="5"/>
        <v>7197637.8912000004</v>
      </c>
      <c r="L367" s="27"/>
      <c r="M367" s="27"/>
      <c r="N367" s="28"/>
      <c r="O367" s="28"/>
      <c r="P367" s="28"/>
    </row>
    <row r="368" spans="1:16" ht="18">
      <c r="A368" s="22">
        <v>363</v>
      </c>
      <c r="B368" s="23" t="s">
        <v>103</v>
      </c>
      <c r="C368" s="23" t="s">
        <v>891</v>
      </c>
      <c r="D368" s="24">
        <v>3665180.0696</v>
      </c>
      <c r="E368" s="24">
        <v>3684230.0753000001</v>
      </c>
      <c r="F368" s="25">
        <f t="shared" si="5"/>
        <v>7349410.1448999997</v>
      </c>
      <c r="L368" s="27"/>
      <c r="M368" s="27"/>
      <c r="N368" s="28"/>
      <c r="O368" s="28"/>
      <c r="P368" s="28"/>
    </row>
    <row r="369" spans="1:16" ht="18">
      <c r="A369" s="22">
        <v>364</v>
      </c>
      <c r="B369" s="23" t="s">
        <v>104</v>
      </c>
      <c r="C369" s="23" t="s">
        <v>895</v>
      </c>
      <c r="D369" s="24">
        <v>2352019.7963999999</v>
      </c>
      <c r="E369" s="24">
        <v>2364244.5684000002</v>
      </c>
      <c r="F369" s="25">
        <f t="shared" si="5"/>
        <v>4716264.3648000006</v>
      </c>
      <c r="L369" s="27"/>
      <c r="M369" s="27"/>
      <c r="N369" s="28"/>
      <c r="O369" s="28"/>
      <c r="P369" s="28"/>
    </row>
    <row r="370" spans="1:16" ht="18">
      <c r="A370" s="22">
        <v>365</v>
      </c>
      <c r="B370" s="23" t="s">
        <v>104</v>
      </c>
      <c r="C370" s="23" t="s">
        <v>897</v>
      </c>
      <c r="D370" s="24">
        <v>2409086.3938000002</v>
      </c>
      <c r="E370" s="24">
        <v>2421607.773</v>
      </c>
      <c r="F370" s="25">
        <f t="shared" si="5"/>
        <v>4830694.1667999998</v>
      </c>
      <c r="L370" s="27"/>
      <c r="M370" s="27"/>
      <c r="N370" s="28"/>
      <c r="O370" s="28"/>
      <c r="P370" s="28"/>
    </row>
    <row r="371" spans="1:16" ht="18">
      <c r="A371" s="22">
        <v>366</v>
      </c>
      <c r="B371" s="23" t="s">
        <v>104</v>
      </c>
      <c r="C371" s="23" t="s">
        <v>898</v>
      </c>
      <c r="D371" s="24">
        <v>2196612.1638000002</v>
      </c>
      <c r="E371" s="24">
        <v>2208029.1946999999</v>
      </c>
      <c r="F371" s="25">
        <f t="shared" si="5"/>
        <v>4404641.3585000001</v>
      </c>
      <c r="L371" s="27"/>
      <c r="M371" s="27"/>
      <c r="N371" s="28"/>
      <c r="O371" s="28"/>
      <c r="P371" s="28"/>
    </row>
    <row r="372" spans="1:16" ht="18">
      <c r="A372" s="22">
        <v>367</v>
      </c>
      <c r="B372" s="23" t="s">
        <v>104</v>
      </c>
      <c r="C372" s="23" t="s">
        <v>900</v>
      </c>
      <c r="D372" s="24">
        <v>2383020.5177000002</v>
      </c>
      <c r="E372" s="24">
        <v>2395406.4178999998</v>
      </c>
      <c r="F372" s="25">
        <f t="shared" si="5"/>
        <v>4778426.9355999995</v>
      </c>
      <c r="L372" s="27"/>
      <c r="M372" s="27"/>
      <c r="N372" s="28"/>
      <c r="O372" s="28"/>
      <c r="P372" s="28"/>
    </row>
    <row r="373" spans="1:16" ht="18">
      <c r="A373" s="22">
        <v>368</v>
      </c>
      <c r="B373" s="23" t="s">
        <v>104</v>
      </c>
      <c r="C373" s="23" t="s">
        <v>902</v>
      </c>
      <c r="D373" s="24">
        <v>2888299.3144</v>
      </c>
      <c r="E373" s="24">
        <v>2903311.4331999999</v>
      </c>
      <c r="F373" s="25">
        <f t="shared" si="5"/>
        <v>5791610.7476000004</v>
      </c>
      <c r="L373" s="27"/>
      <c r="M373" s="27"/>
      <c r="N373" s="28"/>
      <c r="O373" s="28"/>
      <c r="P373" s="28"/>
    </row>
    <row r="374" spans="1:16" ht="18">
      <c r="A374" s="22">
        <v>369</v>
      </c>
      <c r="B374" s="23" t="s">
        <v>104</v>
      </c>
      <c r="C374" s="23" t="s">
        <v>904</v>
      </c>
      <c r="D374" s="24">
        <v>2301122.2719000001</v>
      </c>
      <c r="E374" s="24">
        <v>2313082.5008</v>
      </c>
      <c r="F374" s="25">
        <f t="shared" si="5"/>
        <v>4614204.7727000006</v>
      </c>
      <c r="L374" s="27"/>
      <c r="M374" s="27"/>
      <c r="N374" s="28"/>
      <c r="O374" s="28"/>
      <c r="P374" s="28"/>
    </row>
    <row r="375" spans="1:16" ht="18">
      <c r="A375" s="22">
        <v>370</v>
      </c>
      <c r="B375" s="23" t="s">
        <v>104</v>
      </c>
      <c r="C375" s="23" t="s">
        <v>906</v>
      </c>
      <c r="D375" s="24">
        <v>3714261.6387999998</v>
      </c>
      <c r="E375" s="24">
        <v>3733566.7491000001</v>
      </c>
      <c r="F375" s="25">
        <f t="shared" si="5"/>
        <v>7447828.3879000004</v>
      </c>
      <c r="L375" s="27"/>
      <c r="M375" s="27"/>
      <c r="N375" s="28"/>
      <c r="O375" s="28"/>
      <c r="P375" s="28"/>
    </row>
    <row r="376" spans="1:16" ht="18">
      <c r="A376" s="22">
        <v>371</v>
      </c>
      <c r="B376" s="23" t="s">
        <v>104</v>
      </c>
      <c r="C376" s="23" t="s">
        <v>908</v>
      </c>
      <c r="D376" s="24">
        <v>2530585.0902999998</v>
      </c>
      <c r="E376" s="24">
        <v>2543737.9667000002</v>
      </c>
      <c r="F376" s="25">
        <f t="shared" si="5"/>
        <v>5074323.057</v>
      </c>
      <c r="L376" s="27"/>
      <c r="M376" s="27"/>
      <c r="N376" s="28"/>
      <c r="O376" s="28"/>
      <c r="P376" s="28"/>
    </row>
    <row r="377" spans="1:16" ht="18">
      <c r="A377" s="22">
        <v>372</v>
      </c>
      <c r="B377" s="23" t="s">
        <v>104</v>
      </c>
      <c r="C377" s="23" t="s">
        <v>910</v>
      </c>
      <c r="D377" s="24">
        <v>2720280.7415999998</v>
      </c>
      <c r="E377" s="24">
        <v>2734419.5732</v>
      </c>
      <c r="F377" s="25">
        <f t="shared" si="5"/>
        <v>5454700.3147999998</v>
      </c>
      <c r="L377" s="27"/>
      <c r="M377" s="27"/>
      <c r="N377" s="28"/>
      <c r="O377" s="28"/>
      <c r="P377" s="28"/>
    </row>
    <row r="378" spans="1:16" ht="18">
      <c r="A378" s="22">
        <v>373</v>
      </c>
      <c r="B378" s="23" t="s">
        <v>104</v>
      </c>
      <c r="C378" s="23" t="s">
        <v>912</v>
      </c>
      <c r="D378" s="24">
        <v>2739332.8173000002</v>
      </c>
      <c r="E378" s="24">
        <v>2753570.6732000001</v>
      </c>
      <c r="F378" s="25">
        <f t="shared" si="5"/>
        <v>5492903.4905000003</v>
      </c>
      <c r="L378" s="27"/>
      <c r="M378" s="27"/>
      <c r="N378" s="28"/>
      <c r="O378" s="28"/>
      <c r="P378" s="28"/>
    </row>
    <row r="379" spans="1:16" ht="18">
      <c r="A379" s="22">
        <v>374</v>
      </c>
      <c r="B379" s="23" t="s">
        <v>104</v>
      </c>
      <c r="C379" s="23" t="s">
        <v>913</v>
      </c>
      <c r="D379" s="24">
        <v>2538982.9304</v>
      </c>
      <c r="E379" s="24">
        <v>2552179.4550999999</v>
      </c>
      <c r="F379" s="25">
        <f t="shared" si="5"/>
        <v>5091162.3854999999</v>
      </c>
      <c r="L379" s="27"/>
      <c r="M379" s="27"/>
      <c r="N379" s="28"/>
      <c r="O379" s="28"/>
      <c r="P379" s="28"/>
    </row>
    <row r="380" spans="1:16" ht="18">
      <c r="A380" s="22">
        <v>375</v>
      </c>
      <c r="B380" s="23" t="s">
        <v>104</v>
      </c>
      <c r="C380" s="23" t="s">
        <v>915</v>
      </c>
      <c r="D380" s="24">
        <v>2487400.7267999998</v>
      </c>
      <c r="E380" s="24">
        <v>2500329.1497999998</v>
      </c>
      <c r="F380" s="25">
        <f t="shared" si="5"/>
        <v>4987729.8765999991</v>
      </c>
      <c r="L380" s="27"/>
      <c r="M380" s="27"/>
      <c r="N380" s="28"/>
      <c r="O380" s="28"/>
      <c r="P380" s="28"/>
    </row>
    <row r="381" spans="1:16" ht="18">
      <c r="A381" s="22">
        <v>376</v>
      </c>
      <c r="B381" s="23" t="s">
        <v>104</v>
      </c>
      <c r="C381" s="23" t="s">
        <v>917</v>
      </c>
      <c r="D381" s="24">
        <v>2598982.0825999998</v>
      </c>
      <c r="E381" s="24">
        <v>2612490.4567</v>
      </c>
      <c r="F381" s="25">
        <f t="shared" si="5"/>
        <v>5211472.5393000003</v>
      </c>
      <c r="L381" s="27"/>
      <c r="M381" s="27"/>
      <c r="N381" s="28"/>
      <c r="O381" s="28"/>
      <c r="P381" s="28"/>
    </row>
    <row r="382" spans="1:16" ht="18">
      <c r="A382" s="22">
        <v>377</v>
      </c>
      <c r="B382" s="23" t="s">
        <v>104</v>
      </c>
      <c r="C382" s="23" t="s">
        <v>919</v>
      </c>
      <c r="D382" s="24">
        <v>2318303.6803000001</v>
      </c>
      <c r="E382" s="24">
        <v>2330353.2105999999</v>
      </c>
      <c r="F382" s="25">
        <f t="shared" si="5"/>
        <v>4648656.8909</v>
      </c>
      <c r="L382" s="27"/>
      <c r="M382" s="27"/>
      <c r="N382" s="28"/>
      <c r="O382" s="28"/>
      <c r="P382" s="28"/>
    </row>
    <row r="383" spans="1:16" ht="18">
      <c r="A383" s="22">
        <v>378</v>
      </c>
      <c r="B383" s="23" t="s">
        <v>104</v>
      </c>
      <c r="C383" s="23" t="s">
        <v>921</v>
      </c>
      <c r="D383" s="24">
        <v>2306206.2108999998</v>
      </c>
      <c r="E383" s="24">
        <v>2318192.8639000002</v>
      </c>
      <c r="F383" s="25">
        <f t="shared" si="5"/>
        <v>4624399.0747999996</v>
      </c>
      <c r="L383" s="27"/>
      <c r="M383" s="27"/>
      <c r="N383" s="28"/>
      <c r="O383" s="28"/>
      <c r="P383" s="28"/>
    </row>
    <row r="384" spans="1:16" ht="18">
      <c r="A384" s="22">
        <v>379</v>
      </c>
      <c r="B384" s="23" t="s">
        <v>104</v>
      </c>
      <c r="C384" s="23" t="s">
        <v>923</v>
      </c>
      <c r="D384" s="24">
        <v>2492480.4785000002</v>
      </c>
      <c r="E384" s="24">
        <v>2505435.3037999999</v>
      </c>
      <c r="F384" s="25">
        <f t="shared" si="5"/>
        <v>4997915.7823000001</v>
      </c>
      <c r="L384" s="27"/>
      <c r="M384" s="27"/>
      <c r="N384" s="28"/>
      <c r="O384" s="28"/>
      <c r="P384" s="28"/>
    </row>
    <row r="385" spans="1:16" ht="18">
      <c r="A385" s="22">
        <v>380</v>
      </c>
      <c r="B385" s="23" t="s">
        <v>104</v>
      </c>
      <c r="C385" s="23" t="s">
        <v>925</v>
      </c>
      <c r="D385" s="24">
        <v>2846239.9215000002</v>
      </c>
      <c r="E385" s="24">
        <v>2861033.4339000001</v>
      </c>
      <c r="F385" s="25">
        <f t="shared" si="5"/>
        <v>5707273.3553999998</v>
      </c>
      <c r="L385" s="27"/>
      <c r="M385" s="27"/>
      <c r="N385" s="28"/>
      <c r="O385" s="28"/>
      <c r="P385" s="28"/>
    </row>
    <row r="386" spans="1:16" ht="18">
      <c r="A386" s="22">
        <v>381</v>
      </c>
      <c r="B386" s="23" t="s">
        <v>104</v>
      </c>
      <c r="C386" s="23" t="s">
        <v>927</v>
      </c>
      <c r="D386" s="24">
        <v>3421953.625</v>
      </c>
      <c r="E386" s="24">
        <v>3439739.4457999999</v>
      </c>
      <c r="F386" s="25">
        <f t="shared" si="5"/>
        <v>6861693.0707999999</v>
      </c>
      <c r="L386" s="27"/>
      <c r="M386" s="27"/>
      <c r="N386" s="28"/>
      <c r="O386" s="28"/>
      <c r="P386" s="28"/>
    </row>
    <row r="387" spans="1:16" ht="18">
      <c r="A387" s="22">
        <v>382</v>
      </c>
      <c r="B387" s="23" t="s">
        <v>104</v>
      </c>
      <c r="C387" s="23" t="s">
        <v>930</v>
      </c>
      <c r="D387" s="24">
        <v>2352677.6499000001</v>
      </c>
      <c r="E387" s="24">
        <v>2364905.8410999998</v>
      </c>
      <c r="F387" s="25">
        <f t="shared" si="5"/>
        <v>4717583.4910000004</v>
      </c>
      <c r="L387" s="27"/>
      <c r="M387" s="27"/>
      <c r="N387" s="28"/>
      <c r="O387" s="28"/>
      <c r="P387" s="28"/>
    </row>
    <row r="388" spans="1:16" ht="18">
      <c r="A388" s="22">
        <v>383</v>
      </c>
      <c r="B388" s="23" t="s">
        <v>104</v>
      </c>
      <c r="C388" s="23" t="s">
        <v>932</v>
      </c>
      <c r="D388" s="24">
        <v>2266961.6079000002</v>
      </c>
      <c r="E388" s="24">
        <v>2278744.2845000001</v>
      </c>
      <c r="F388" s="25">
        <f t="shared" si="5"/>
        <v>4545705.8924000002</v>
      </c>
      <c r="L388" s="27"/>
      <c r="M388" s="27"/>
      <c r="N388" s="28"/>
      <c r="O388" s="28"/>
      <c r="P388" s="28"/>
    </row>
    <row r="389" spans="1:16" ht="36">
      <c r="A389" s="22">
        <v>384</v>
      </c>
      <c r="B389" s="23" t="s">
        <v>104</v>
      </c>
      <c r="C389" s="23" t="s">
        <v>934</v>
      </c>
      <c r="D389" s="24">
        <v>3302986.4870000002</v>
      </c>
      <c r="E389" s="24">
        <v>3320153.9687000001</v>
      </c>
      <c r="F389" s="25">
        <f t="shared" si="5"/>
        <v>6623140.4557000007</v>
      </c>
      <c r="L389" s="27"/>
      <c r="M389" s="27"/>
      <c r="N389" s="28"/>
      <c r="O389" s="28"/>
      <c r="P389" s="28"/>
    </row>
    <row r="390" spans="1:16" ht="18">
      <c r="A390" s="22">
        <v>385</v>
      </c>
      <c r="B390" s="23" t="s">
        <v>104</v>
      </c>
      <c r="C390" s="23" t="s">
        <v>936</v>
      </c>
      <c r="D390" s="24">
        <v>2198265.8349000001</v>
      </c>
      <c r="E390" s="24">
        <v>2209691.4608999998</v>
      </c>
      <c r="F390" s="25">
        <f t="shared" si="5"/>
        <v>4407957.2958000004</v>
      </c>
      <c r="L390" s="27"/>
      <c r="M390" s="27"/>
      <c r="N390" s="28"/>
      <c r="O390" s="28"/>
      <c r="P390" s="28"/>
    </row>
    <row r="391" spans="1:16" ht="18">
      <c r="A391" s="22">
        <v>386</v>
      </c>
      <c r="B391" s="23" t="s">
        <v>104</v>
      </c>
      <c r="C391" s="23" t="s">
        <v>938</v>
      </c>
      <c r="D391" s="24">
        <v>2218500.5342999999</v>
      </c>
      <c r="E391" s="24">
        <v>2230031.3314999999</v>
      </c>
      <c r="F391" s="25">
        <f t="shared" ref="F391:F454" si="6">D391+E391</f>
        <v>4448531.8657999998</v>
      </c>
      <c r="L391" s="27"/>
      <c r="M391" s="27"/>
      <c r="N391" s="28"/>
      <c r="O391" s="28"/>
      <c r="P391" s="28"/>
    </row>
    <row r="392" spans="1:16" ht="18">
      <c r="A392" s="22">
        <v>387</v>
      </c>
      <c r="B392" s="23" t="s">
        <v>104</v>
      </c>
      <c r="C392" s="23" t="s">
        <v>940</v>
      </c>
      <c r="D392" s="24">
        <v>2862132.6224000002</v>
      </c>
      <c r="E392" s="24">
        <v>2877008.7381000002</v>
      </c>
      <c r="F392" s="25">
        <f t="shared" si="6"/>
        <v>5739141.3605000004</v>
      </c>
      <c r="L392" s="27"/>
      <c r="M392" s="27"/>
      <c r="N392" s="28"/>
      <c r="O392" s="28"/>
      <c r="P392" s="28"/>
    </row>
    <row r="393" spans="1:16" ht="18">
      <c r="A393" s="22">
        <v>388</v>
      </c>
      <c r="B393" s="23" t="s">
        <v>104</v>
      </c>
      <c r="C393" s="23" t="s">
        <v>942</v>
      </c>
      <c r="D393" s="24">
        <v>2924464.9005999998</v>
      </c>
      <c r="E393" s="24">
        <v>2939664.9923</v>
      </c>
      <c r="F393" s="25">
        <f t="shared" si="6"/>
        <v>5864129.8928999994</v>
      </c>
      <c r="L393" s="27"/>
      <c r="M393" s="27"/>
      <c r="N393" s="28"/>
      <c r="O393" s="28"/>
      <c r="P393" s="28"/>
    </row>
    <row r="394" spans="1:16" ht="18">
      <c r="A394" s="22">
        <v>389</v>
      </c>
      <c r="B394" s="23" t="s">
        <v>104</v>
      </c>
      <c r="C394" s="23" t="s">
        <v>131</v>
      </c>
      <c r="D394" s="24">
        <v>2242537.6649000002</v>
      </c>
      <c r="E394" s="24">
        <v>2254193.3966000001</v>
      </c>
      <c r="F394" s="25">
        <f t="shared" si="6"/>
        <v>4496731.0614999998</v>
      </c>
      <c r="L394" s="27"/>
      <c r="M394" s="27"/>
      <c r="N394" s="28"/>
      <c r="O394" s="28"/>
      <c r="P394" s="28"/>
    </row>
    <row r="395" spans="1:16" ht="18">
      <c r="A395" s="22">
        <v>390</v>
      </c>
      <c r="B395" s="23" t="s">
        <v>104</v>
      </c>
      <c r="C395" s="23" t="s">
        <v>133</v>
      </c>
      <c r="D395" s="24">
        <v>2196192.7034999998</v>
      </c>
      <c r="E395" s="24">
        <v>2207607.5543</v>
      </c>
      <c r="F395" s="25">
        <f t="shared" si="6"/>
        <v>4403800.2577999998</v>
      </c>
      <c r="L395" s="27"/>
      <c r="M395" s="27"/>
      <c r="N395" s="28"/>
      <c r="O395" s="28"/>
      <c r="P395" s="28"/>
    </row>
    <row r="396" spans="1:16" ht="18">
      <c r="A396" s="22">
        <v>391</v>
      </c>
      <c r="B396" s="23" t="s">
        <v>104</v>
      </c>
      <c r="C396" s="23" t="s">
        <v>135</v>
      </c>
      <c r="D396" s="24">
        <v>2198180.7466000002</v>
      </c>
      <c r="E396" s="24">
        <v>2209605.9303000001</v>
      </c>
      <c r="F396" s="25">
        <f t="shared" si="6"/>
        <v>4407786.6769000003</v>
      </c>
      <c r="L396" s="27"/>
      <c r="M396" s="27"/>
      <c r="N396" s="28"/>
      <c r="O396" s="28"/>
      <c r="P396" s="28"/>
    </row>
    <row r="397" spans="1:16" ht="18">
      <c r="A397" s="22">
        <v>392</v>
      </c>
      <c r="B397" s="23" t="s">
        <v>104</v>
      </c>
      <c r="C397" s="23" t="s">
        <v>137</v>
      </c>
      <c r="D397" s="24">
        <v>2605208.9756999998</v>
      </c>
      <c r="E397" s="24">
        <v>2618749.7144999998</v>
      </c>
      <c r="F397" s="25">
        <f t="shared" si="6"/>
        <v>5223958.6901999991</v>
      </c>
      <c r="L397" s="27"/>
      <c r="M397" s="27"/>
      <c r="N397" s="28"/>
      <c r="O397" s="28"/>
      <c r="P397" s="28"/>
    </row>
    <row r="398" spans="1:16" ht="18">
      <c r="A398" s="22">
        <v>393</v>
      </c>
      <c r="B398" s="23" t="s">
        <v>104</v>
      </c>
      <c r="C398" s="23" t="s">
        <v>139</v>
      </c>
      <c r="D398" s="24">
        <v>2625589.4674</v>
      </c>
      <c r="E398" s="24">
        <v>2639236.1351000001</v>
      </c>
      <c r="F398" s="25">
        <f t="shared" si="6"/>
        <v>5264825.6025</v>
      </c>
      <c r="L398" s="27"/>
      <c r="M398" s="27"/>
      <c r="N398" s="28"/>
      <c r="O398" s="28"/>
      <c r="P398" s="28"/>
    </row>
    <row r="399" spans="1:16" ht="18">
      <c r="A399" s="22">
        <v>394</v>
      </c>
      <c r="B399" s="23" t="s">
        <v>104</v>
      </c>
      <c r="C399" s="23" t="s">
        <v>110</v>
      </c>
      <c r="D399" s="24">
        <v>4539574.6074999999</v>
      </c>
      <c r="E399" s="24">
        <v>4563169.3343000002</v>
      </c>
      <c r="F399" s="25">
        <f t="shared" si="6"/>
        <v>9102743.9418000001</v>
      </c>
      <c r="L399" s="27"/>
      <c r="M399" s="27"/>
      <c r="N399" s="28"/>
      <c r="O399" s="28"/>
      <c r="P399" s="28"/>
    </row>
    <row r="400" spans="1:16" ht="18">
      <c r="A400" s="22">
        <v>395</v>
      </c>
      <c r="B400" s="23" t="s">
        <v>104</v>
      </c>
      <c r="C400" s="23" t="s">
        <v>142</v>
      </c>
      <c r="D400" s="24">
        <v>2273772.6861999999</v>
      </c>
      <c r="E400" s="24">
        <v>2285590.7639000001</v>
      </c>
      <c r="F400" s="25">
        <f t="shared" si="6"/>
        <v>4559363.4501</v>
      </c>
      <c r="L400" s="27"/>
      <c r="M400" s="27"/>
      <c r="N400" s="28"/>
      <c r="O400" s="28"/>
      <c r="P400" s="28"/>
    </row>
    <row r="401" spans="1:16" ht="18">
      <c r="A401" s="22">
        <v>396</v>
      </c>
      <c r="B401" s="23" t="s">
        <v>104</v>
      </c>
      <c r="C401" s="23" t="s">
        <v>144</v>
      </c>
      <c r="D401" s="24">
        <v>2250286.9978</v>
      </c>
      <c r="E401" s="24">
        <v>2261983.0071</v>
      </c>
      <c r="F401" s="25">
        <f t="shared" si="6"/>
        <v>4512270.0049000001</v>
      </c>
      <c r="L401" s="27"/>
      <c r="M401" s="27"/>
      <c r="N401" s="28"/>
      <c r="O401" s="28"/>
      <c r="P401" s="28"/>
    </row>
    <row r="402" spans="1:16" ht="18">
      <c r="A402" s="22">
        <v>397</v>
      </c>
      <c r="B402" s="23" t="s">
        <v>104</v>
      </c>
      <c r="C402" s="23" t="s">
        <v>146</v>
      </c>
      <c r="D402" s="24">
        <v>2693650.5292000002</v>
      </c>
      <c r="E402" s="24">
        <v>2707650.9485999998</v>
      </c>
      <c r="F402" s="25">
        <f t="shared" si="6"/>
        <v>5401301.4778000005</v>
      </c>
      <c r="L402" s="27"/>
      <c r="M402" s="27"/>
      <c r="N402" s="28"/>
      <c r="O402" s="28"/>
      <c r="P402" s="28"/>
    </row>
    <row r="403" spans="1:16" ht="18">
      <c r="A403" s="22">
        <v>398</v>
      </c>
      <c r="B403" s="23" t="s">
        <v>104</v>
      </c>
      <c r="C403" s="23" t="s">
        <v>148</v>
      </c>
      <c r="D403" s="24">
        <v>2222521.3166</v>
      </c>
      <c r="E403" s="24">
        <v>2234073.0120000001</v>
      </c>
      <c r="F403" s="25">
        <f t="shared" si="6"/>
        <v>4456594.3286000006</v>
      </c>
      <c r="L403" s="27"/>
      <c r="M403" s="27"/>
      <c r="N403" s="28"/>
      <c r="O403" s="28"/>
      <c r="P403" s="28"/>
    </row>
    <row r="404" spans="1:16" ht="18">
      <c r="A404" s="22">
        <v>399</v>
      </c>
      <c r="B404" s="23" t="s">
        <v>104</v>
      </c>
      <c r="C404" s="23" t="s">
        <v>150</v>
      </c>
      <c r="D404" s="24">
        <v>2813007.0133000002</v>
      </c>
      <c r="E404" s="24">
        <v>2827627.7955</v>
      </c>
      <c r="F404" s="25">
        <f t="shared" si="6"/>
        <v>5640634.8088000007</v>
      </c>
      <c r="L404" s="27"/>
      <c r="M404" s="27"/>
      <c r="N404" s="28"/>
      <c r="O404" s="28"/>
      <c r="P404" s="28"/>
    </row>
    <row r="405" spans="1:16" ht="18">
      <c r="A405" s="22">
        <v>400</v>
      </c>
      <c r="B405" s="23" t="s">
        <v>104</v>
      </c>
      <c r="C405" s="23" t="s">
        <v>152</v>
      </c>
      <c r="D405" s="24">
        <v>2470271.1168</v>
      </c>
      <c r="E405" s="24">
        <v>2483110.5074999998</v>
      </c>
      <c r="F405" s="25">
        <f t="shared" si="6"/>
        <v>4953381.6242999993</v>
      </c>
      <c r="L405" s="27"/>
      <c r="M405" s="27"/>
      <c r="N405" s="28"/>
      <c r="O405" s="28"/>
      <c r="P405" s="28"/>
    </row>
    <row r="406" spans="1:16" ht="18">
      <c r="A406" s="22">
        <v>401</v>
      </c>
      <c r="B406" s="23" t="s">
        <v>104</v>
      </c>
      <c r="C406" s="23" t="s">
        <v>154</v>
      </c>
      <c r="D406" s="24">
        <v>2568720.3938000002</v>
      </c>
      <c r="E406" s="24">
        <v>2582071.4808999998</v>
      </c>
      <c r="F406" s="25">
        <f t="shared" si="6"/>
        <v>5150791.8747000005</v>
      </c>
      <c r="L406" s="27"/>
      <c r="M406" s="27"/>
      <c r="N406" s="28"/>
      <c r="O406" s="28"/>
      <c r="P406" s="28"/>
    </row>
    <row r="407" spans="1:16" ht="18">
      <c r="A407" s="22">
        <v>402</v>
      </c>
      <c r="B407" s="23" t="s">
        <v>104</v>
      </c>
      <c r="C407" s="23" t="s">
        <v>156</v>
      </c>
      <c r="D407" s="24">
        <v>2022234.176</v>
      </c>
      <c r="E407" s="24">
        <v>2032744.8663000001</v>
      </c>
      <c r="F407" s="25">
        <f t="shared" si="6"/>
        <v>4054979.0422999999</v>
      </c>
      <c r="L407" s="27"/>
      <c r="M407" s="27"/>
      <c r="N407" s="28"/>
      <c r="O407" s="28"/>
      <c r="P407" s="28"/>
    </row>
    <row r="408" spans="1:16" ht="18">
      <c r="A408" s="22">
        <v>403</v>
      </c>
      <c r="B408" s="23" t="s">
        <v>104</v>
      </c>
      <c r="C408" s="23" t="s">
        <v>158</v>
      </c>
      <c r="D408" s="24">
        <v>2229584.9945999999</v>
      </c>
      <c r="E408" s="24">
        <v>2241173.4038999998</v>
      </c>
      <c r="F408" s="25">
        <f t="shared" si="6"/>
        <v>4470758.3984999992</v>
      </c>
      <c r="L408" s="27"/>
      <c r="M408" s="27"/>
      <c r="N408" s="28"/>
      <c r="O408" s="28"/>
      <c r="P408" s="28"/>
    </row>
    <row r="409" spans="1:16" ht="18">
      <c r="A409" s="22">
        <v>404</v>
      </c>
      <c r="B409" s="23" t="s">
        <v>104</v>
      </c>
      <c r="C409" s="23" t="s">
        <v>160</v>
      </c>
      <c r="D409" s="24">
        <v>2749157.4800999998</v>
      </c>
      <c r="E409" s="24">
        <v>2763446.4004000002</v>
      </c>
      <c r="F409" s="25">
        <f t="shared" si="6"/>
        <v>5512603.8805</v>
      </c>
      <c r="L409" s="27"/>
      <c r="M409" s="27"/>
      <c r="N409" s="28"/>
      <c r="O409" s="28"/>
      <c r="P409" s="28"/>
    </row>
    <row r="410" spans="1:16" ht="18">
      <c r="A410" s="22">
        <v>405</v>
      </c>
      <c r="B410" s="23" t="s">
        <v>104</v>
      </c>
      <c r="C410" s="23" t="s">
        <v>162</v>
      </c>
      <c r="D410" s="24">
        <v>3214237.0906000002</v>
      </c>
      <c r="E410" s="24">
        <v>3230943.2916000001</v>
      </c>
      <c r="F410" s="25">
        <f t="shared" si="6"/>
        <v>6445180.3822000008</v>
      </c>
      <c r="L410" s="27"/>
      <c r="M410" s="27"/>
      <c r="N410" s="28"/>
      <c r="O410" s="28"/>
      <c r="P410" s="28"/>
    </row>
    <row r="411" spans="1:16" ht="18">
      <c r="A411" s="22">
        <v>406</v>
      </c>
      <c r="B411" s="23" t="s">
        <v>104</v>
      </c>
      <c r="C411" s="23" t="s">
        <v>164</v>
      </c>
      <c r="D411" s="24">
        <v>2097617.4626000002</v>
      </c>
      <c r="E411" s="24">
        <v>2108519.9622999998</v>
      </c>
      <c r="F411" s="25">
        <f t="shared" si="6"/>
        <v>4206137.4249</v>
      </c>
      <c r="L411" s="27"/>
      <c r="M411" s="27"/>
      <c r="N411" s="28"/>
      <c r="O411" s="28"/>
      <c r="P411" s="28"/>
    </row>
    <row r="412" spans="1:16" ht="18">
      <c r="A412" s="22">
        <v>407</v>
      </c>
      <c r="B412" s="23" t="s">
        <v>104</v>
      </c>
      <c r="C412" s="23" t="s">
        <v>167</v>
      </c>
      <c r="D412" s="24">
        <v>2466506.14</v>
      </c>
      <c r="E412" s="24">
        <v>2479325.9619999998</v>
      </c>
      <c r="F412" s="25">
        <f t="shared" si="6"/>
        <v>4945832.102</v>
      </c>
      <c r="L412" s="27"/>
      <c r="M412" s="27"/>
      <c r="N412" s="28"/>
      <c r="O412" s="28"/>
      <c r="P412" s="28"/>
    </row>
    <row r="413" spans="1:16" ht="18">
      <c r="A413" s="22">
        <v>408</v>
      </c>
      <c r="B413" s="23" t="s">
        <v>105</v>
      </c>
      <c r="C413" s="23" t="s">
        <v>170</v>
      </c>
      <c r="D413" s="24">
        <v>2506331.1738999998</v>
      </c>
      <c r="E413" s="24">
        <v>2519357.9890999999</v>
      </c>
      <c r="F413" s="25">
        <f t="shared" si="6"/>
        <v>5025689.1629999997</v>
      </c>
      <c r="L413" s="27"/>
      <c r="M413" s="27"/>
      <c r="N413" s="28"/>
      <c r="O413" s="28"/>
      <c r="P413" s="28"/>
    </row>
    <row r="414" spans="1:16" ht="18">
      <c r="A414" s="22">
        <v>409</v>
      </c>
      <c r="B414" s="23" t="s">
        <v>105</v>
      </c>
      <c r="C414" s="23" t="s">
        <v>172</v>
      </c>
      <c r="D414" s="24">
        <v>2582627.3366999999</v>
      </c>
      <c r="E414" s="24">
        <v>2596050.7059999998</v>
      </c>
      <c r="F414" s="25">
        <f t="shared" si="6"/>
        <v>5178678.0427000001</v>
      </c>
      <c r="L414" s="27"/>
      <c r="M414" s="27"/>
      <c r="N414" s="28"/>
      <c r="O414" s="28"/>
      <c r="P414" s="28"/>
    </row>
    <row r="415" spans="1:16" ht="18">
      <c r="A415" s="22">
        <v>410</v>
      </c>
      <c r="B415" s="23" t="s">
        <v>105</v>
      </c>
      <c r="C415" s="23" t="s">
        <v>174</v>
      </c>
      <c r="D415" s="24">
        <v>2809654.5548999999</v>
      </c>
      <c r="E415" s="24">
        <v>2824257.9125000001</v>
      </c>
      <c r="F415" s="25">
        <f t="shared" si="6"/>
        <v>5633912.4673999995</v>
      </c>
      <c r="L415" s="27"/>
      <c r="M415" s="27"/>
      <c r="N415" s="28"/>
      <c r="O415" s="28"/>
      <c r="P415" s="28"/>
    </row>
    <row r="416" spans="1:16" ht="18">
      <c r="A416" s="22">
        <v>411</v>
      </c>
      <c r="B416" s="23" t="s">
        <v>105</v>
      </c>
      <c r="C416" s="23" t="s">
        <v>176</v>
      </c>
      <c r="D416" s="24">
        <v>2634330.5737999999</v>
      </c>
      <c r="E416" s="24">
        <v>2648022.6738999998</v>
      </c>
      <c r="F416" s="25">
        <f t="shared" si="6"/>
        <v>5282353.2477000002</v>
      </c>
      <c r="L416" s="27"/>
      <c r="M416" s="27"/>
      <c r="N416" s="28"/>
      <c r="O416" s="28"/>
      <c r="P416" s="28"/>
    </row>
    <row r="417" spans="1:16" ht="18">
      <c r="A417" s="22">
        <v>412</v>
      </c>
      <c r="B417" s="23" t="s">
        <v>105</v>
      </c>
      <c r="C417" s="23" t="s">
        <v>178</v>
      </c>
      <c r="D417" s="24">
        <v>2463673.8887999998</v>
      </c>
      <c r="E417" s="24">
        <v>2476478.9900000002</v>
      </c>
      <c r="F417" s="25">
        <f t="shared" si="6"/>
        <v>4940152.8788000001</v>
      </c>
      <c r="L417" s="27"/>
      <c r="M417" s="27"/>
      <c r="N417" s="28"/>
      <c r="O417" s="28"/>
      <c r="P417" s="28"/>
    </row>
    <row r="418" spans="1:16" ht="18">
      <c r="A418" s="22">
        <v>413</v>
      </c>
      <c r="B418" s="23" t="s">
        <v>105</v>
      </c>
      <c r="C418" s="23" t="s">
        <v>180</v>
      </c>
      <c r="D418" s="24">
        <v>2304482.9171000002</v>
      </c>
      <c r="E418" s="24">
        <v>2316460.6132</v>
      </c>
      <c r="F418" s="25">
        <f t="shared" si="6"/>
        <v>4620943.5303000007</v>
      </c>
      <c r="L418" s="27"/>
      <c r="M418" s="27"/>
      <c r="N418" s="28"/>
      <c r="O418" s="28"/>
      <c r="P418" s="28"/>
    </row>
    <row r="419" spans="1:16" ht="18">
      <c r="A419" s="22">
        <v>414</v>
      </c>
      <c r="B419" s="23" t="s">
        <v>105</v>
      </c>
      <c r="C419" s="23" t="s">
        <v>182</v>
      </c>
      <c r="D419" s="24">
        <v>2312024.4122000001</v>
      </c>
      <c r="E419" s="24">
        <v>2324041.3056000001</v>
      </c>
      <c r="F419" s="25">
        <f t="shared" si="6"/>
        <v>4636065.7178000007</v>
      </c>
      <c r="L419" s="27"/>
      <c r="M419" s="27"/>
      <c r="N419" s="28"/>
      <c r="O419" s="28"/>
      <c r="P419" s="28"/>
    </row>
    <row r="420" spans="1:16" ht="18">
      <c r="A420" s="22">
        <v>415</v>
      </c>
      <c r="B420" s="23" t="s">
        <v>105</v>
      </c>
      <c r="C420" s="23" t="s">
        <v>184</v>
      </c>
      <c r="D420" s="24">
        <v>2475484.2102000001</v>
      </c>
      <c r="E420" s="24">
        <v>2488350.6963</v>
      </c>
      <c r="F420" s="25">
        <f t="shared" si="6"/>
        <v>4963834.9065000005</v>
      </c>
      <c r="L420" s="27"/>
      <c r="M420" s="27"/>
      <c r="N420" s="28"/>
      <c r="O420" s="28"/>
      <c r="P420" s="28"/>
    </row>
    <row r="421" spans="1:16" ht="18">
      <c r="A421" s="22">
        <v>416</v>
      </c>
      <c r="B421" s="23" t="s">
        <v>105</v>
      </c>
      <c r="C421" s="23" t="s">
        <v>186</v>
      </c>
      <c r="D421" s="24">
        <v>2321886.4929</v>
      </c>
      <c r="E421" s="24">
        <v>2333954.6450999998</v>
      </c>
      <c r="F421" s="25">
        <f t="shared" si="6"/>
        <v>4655841.1380000003</v>
      </c>
      <c r="L421" s="27"/>
      <c r="M421" s="27"/>
      <c r="N421" s="28"/>
      <c r="O421" s="28"/>
      <c r="P421" s="28"/>
    </row>
    <row r="422" spans="1:16" ht="18">
      <c r="A422" s="22">
        <v>417</v>
      </c>
      <c r="B422" s="23" t="s">
        <v>105</v>
      </c>
      <c r="C422" s="23" t="s">
        <v>188</v>
      </c>
      <c r="D422" s="24">
        <v>2799483.5673000002</v>
      </c>
      <c r="E422" s="24">
        <v>2814034.0605000001</v>
      </c>
      <c r="F422" s="25">
        <f t="shared" si="6"/>
        <v>5613517.6278000008</v>
      </c>
      <c r="L422" s="27"/>
      <c r="M422" s="27"/>
      <c r="N422" s="28"/>
      <c r="O422" s="28"/>
      <c r="P422" s="28"/>
    </row>
    <row r="423" spans="1:16" ht="18">
      <c r="A423" s="22">
        <v>418</v>
      </c>
      <c r="B423" s="23" t="s">
        <v>105</v>
      </c>
      <c r="C423" s="23" t="s">
        <v>190</v>
      </c>
      <c r="D423" s="24">
        <v>2310461.6779</v>
      </c>
      <c r="E423" s="24">
        <v>2322470.449</v>
      </c>
      <c r="F423" s="25">
        <f t="shared" si="6"/>
        <v>4632932.1269000005</v>
      </c>
      <c r="L423" s="27"/>
      <c r="M423" s="27"/>
      <c r="N423" s="28"/>
      <c r="O423" s="28"/>
      <c r="P423" s="28"/>
    </row>
    <row r="424" spans="1:16" ht="18">
      <c r="A424" s="22">
        <v>419</v>
      </c>
      <c r="B424" s="23" t="s">
        <v>105</v>
      </c>
      <c r="C424" s="23" t="s">
        <v>192</v>
      </c>
      <c r="D424" s="24">
        <v>2566164.9423000002</v>
      </c>
      <c r="E424" s="24">
        <v>2579502.7472999999</v>
      </c>
      <c r="F424" s="25">
        <f t="shared" si="6"/>
        <v>5145667.6896000002</v>
      </c>
      <c r="L424" s="27"/>
      <c r="M424" s="27"/>
      <c r="N424" s="28"/>
      <c r="O424" s="28"/>
      <c r="P424" s="28"/>
    </row>
    <row r="425" spans="1:16" ht="18">
      <c r="A425" s="22">
        <v>420</v>
      </c>
      <c r="B425" s="23" t="s">
        <v>105</v>
      </c>
      <c r="C425" s="23" t="s">
        <v>194</v>
      </c>
      <c r="D425" s="24">
        <v>2796538.0290999999</v>
      </c>
      <c r="E425" s="24">
        <v>2811073.2127999999</v>
      </c>
      <c r="F425" s="25">
        <f t="shared" si="6"/>
        <v>5607611.2418999998</v>
      </c>
      <c r="L425" s="27"/>
      <c r="M425" s="27"/>
      <c r="N425" s="28"/>
      <c r="O425" s="28"/>
      <c r="P425" s="28"/>
    </row>
    <row r="426" spans="1:16" ht="18">
      <c r="A426" s="22">
        <v>421</v>
      </c>
      <c r="B426" s="23" t="s">
        <v>105</v>
      </c>
      <c r="C426" s="23" t="s">
        <v>196</v>
      </c>
      <c r="D426" s="24">
        <v>2789999.1463000001</v>
      </c>
      <c r="E426" s="24">
        <v>2804500.3437999999</v>
      </c>
      <c r="F426" s="25">
        <f t="shared" si="6"/>
        <v>5594499.4901000001</v>
      </c>
      <c r="L426" s="27"/>
      <c r="M426" s="27"/>
      <c r="N426" s="28"/>
      <c r="O426" s="28"/>
      <c r="P426" s="28"/>
    </row>
    <row r="427" spans="1:16" ht="18">
      <c r="A427" s="22">
        <v>422</v>
      </c>
      <c r="B427" s="23" t="s">
        <v>105</v>
      </c>
      <c r="C427" s="23" t="s">
        <v>198</v>
      </c>
      <c r="D427" s="24">
        <v>2436381.7988</v>
      </c>
      <c r="E427" s="24">
        <v>2449045.0477</v>
      </c>
      <c r="F427" s="25">
        <f t="shared" si="6"/>
        <v>4885426.8465</v>
      </c>
      <c r="L427" s="27"/>
      <c r="M427" s="27"/>
      <c r="N427" s="28"/>
      <c r="O427" s="28"/>
      <c r="P427" s="28"/>
    </row>
    <row r="428" spans="1:16" ht="18">
      <c r="A428" s="22">
        <v>423</v>
      </c>
      <c r="B428" s="23" t="s">
        <v>105</v>
      </c>
      <c r="C428" s="23" t="s">
        <v>200</v>
      </c>
      <c r="D428" s="24">
        <v>2744767.5611999999</v>
      </c>
      <c r="E428" s="24">
        <v>2759033.6645999998</v>
      </c>
      <c r="F428" s="25">
        <f t="shared" si="6"/>
        <v>5503801.2258000001</v>
      </c>
      <c r="L428" s="27"/>
      <c r="M428" s="27"/>
      <c r="N428" s="28"/>
      <c r="O428" s="28"/>
      <c r="P428" s="28"/>
    </row>
    <row r="429" spans="1:16" ht="18">
      <c r="A429" s="22">
        <v>424</v>
      </c>
      <c r="B429" s="23" t="s">
        <v>105</v>
      </c>
      <c r="C429" s="23" t="s">
        <v>202</v>
      </c>
      <c r="D429" s="24">
        <v>2833385.6115999999</v>
      </c>
      <c r="E429" s="24">
        <v>2848112.3128999998</v>
      </c>
      <c r="F429" s="25">
        <f t="shared" si="6"/>
        <v>5681497.9244999997</v>
      </c>
      <c r="L429" s="27"/>
      <c r="M429" s="27"/>
      <c r="N429" s="28"/>
      <c r="O429" s="28"/>
      <c r="P429" s="28"/>
    </row>
    <row r="430" spans="1:16" ht="18">
      <c r="A430" s="22">
        <v>425</v>
      </c>
      <c r="B430" s="23" t="s">
        <v>105</v>
      </c>
      <c r="C430" s="23" t="s">
        <v>204</v>
      </c>
      <c r="D430" s="24">
        <v>2712329.0247999998</v>
      </c>
      <c r="E430" s="24">
        <v>2726426.5268000001</v>
      </c>
      <c r="F430" s="25">
        <f t="shared" si="6"/>
        <v>5438755.5515999999</v>
      </c>
      <c r="L430" s="27"/>
      <c r="M430" s="27"/>
      <c r="N430" s="28"/>
      <c r="O430" s="28"/>
      <c r="P430" s="28"/>
    </row>
    <row r="431" spans="1:16" ht="18">
      <c r="A431" s="22">
        <v>426</v>
      </c>
      <c r="B431" s="23" t="s">
        <v>105</v>
      </c>
      <c r="C431" s="23" t="s">
        <v>206</v>
      </c>
      <c r="D431" s="24">
        <v>2974378.1438000002</v>
      </c>
      <c r="E431" s="24">
        <v>2989837.6628</v>
      </c>
      <c r="F431" s="25">
        <f t="shared" si="6"/>
        <v>5964215.8066000007</v>
      </c>
      <c r="L431" s="27"/>
      <c r="M431" s="27"/>
      <c r="N431" s="28"/>
      <c r="O431" s="28"/>
      <c r="P431" s="28"/>
    </row>
    <row r="432" spans="1:16" ht="18">
      <c r="A432" s="22">
        <v>427</v>
      </c>
      <c r="B432" s="23" t="s">
        <v>105</v>
      </c>
      <c r="C432" s="23" t="s">
        <v>208</v>
      </c>
      <c r="D432" s="24">
        <v>2368564.2157999999</v>
      </c>
      <c r="E432" s="24">
        <v>2380874.9783999999</v>
      </c>
      <c r="F432" s="25">
        <f t="shared" si="6"/>
        <v>4749439.1941999998</v>
      </c>
      <c r="L432" s="27"/>
      <c r="M432" s="27"/>
      <c r="N432" s="28"/>
      <c r="O432" s="28"/>
      <c r="P432" s="28"/>
    </row>
    <row r="433" spans="1:16" ht="18">
      <c r="A433" s="22">
        <v>428</v>
      </c>
      <c r="B433" s="23" t="s">
        <v>105</v>
      </c>
      <c r="C433" s="23" t="s">
        <v>105</v>
      </c>
      <c r="D433" s="24">
        <v>3262138.9079999998</v>
      </c>
      <c r="E433" s="24">
        <v>3279094.0817</v>
      </c>
      <c r="F433" s="25">
        <f t="shared" si="6"/>
        <v>6541232.9896999998</v>
      </c>
      <c r="L433" s="27"/>
      <c r="M433" s="27"/>
      <c r="N433" s="28"/>
      <c r="O433" s="28"/>
      <c r="P433" s="28"/>
    </row>
    <row r="434" spans="1:16" ht="18">
      <c r="A434" s="22">
        <v>429</v>
      </c>
      <c r="B434" s="23" t="s">
        <v>105</v>
      </c>
      <c r="C434" s="23" t="s">
        <v>212</v>
      </c>
      <c r="D434" s="24">
        <v>2295381.1490000002</v>
      </c>
      <c r="E434" s="24">
        <v>2307311.5380000002</v>
      </c>
      <c r="F434" s="25">
        <f t="shared" si="6"/>
        <v>4602692.6870000008</v>
      </c>
      <c r="L434" s="27"/>
      <c r="M434" s="27"/>
      <c r="N434" s="28"/>
      <c r="O434" s="28"/>
      <c r="P434" s="28"/>
    </row>
    <row r="435" spans="1:16" ht="18">
      <c r="A435" s="22">
        <v>430</v>
      </c>
      <c r="B435" s="23" t="s">
        <v>105</v>
      </c>
      <c r="C435" s="23" t="s">
        <v>214</v>
      </c>
      <c r="D435" s="24">
        <v>2168526.7080000001</v>
      </c>
      <c r="E435" s="24">
        <v>2179797.7629999998</v>
      </c>
      <c r="F435" s="25">
        <f t="shared" si="6"/>
        <v>4348324.4709999999</v>
      </c>
      <c r="L435" s="27"/>
      <c r="M435" s="27"/>
      <c r="N435" s="28"/>
      <c r="O435" s="28"/>
      <c r="P435" s="28"/>
    </row>
    <row r="436" spans="1:16" ht="18">
      <c r="A436" s="22">
        <v>431</v>
      </c>
      <c r="B436" s="23" t="s">
        <v>105</v>
      </c>
      <c r="C436" s="23" t="s">
        <v>216</v>
      </c>
      <c r="D436" s="24">
        <v>2637980.2365000001</v>
      </c>
      <c r="E436" s="24">
        <v>2651691.3059999999</v>
      </c>
      <c r="F436" s="25">
        <f t="shared" si="6"/>
        <v>5289671.5425000004</v>
      </c>
      <c r="L436" s="27"/>
      <c r="M436" s="27"/>
      <c r="N436" s="28"/>
      <c r="O436" s="28"/>
      <c r="P436" s="28"/>
    </row>
    <row r="437" spans="1:16" ht="18">
      <c r="A437" s="22">
        <v>432</v>
      </c>
      <c r="B437" s="23" t="s">
        <v>105</v>
      </c>
      <c r="C437" s="23" t="s">
        <v>218</v>
      </c>
      <c r="D437" s="24">
        <v>2625107.1116999998</v>
      </c>
      <c r="E437" s="24">
        <v>2638751.2722999998</v>
      </c>
      <c r="F437" s="25">
        <f t="shared" si="6"/>
        <v>5263858.3839999996</v>
      </c>
      <c r="L437" s="27"/>
      <c r="M437" s="27"/>
      <c r="N437" s="28"/>
      <c r="O437" s="28"/>
      <c r="P437" s="28"/>
    </row>
    <row r="438" spans="1:16" ht="18">
      <c r="A438" s="22">
        <v>433</v>
      </c>
      <c r="B438" s="23" t="s">
        <v>105</v>
      </c>
      <c r="C438" s="23" t="s">
        <v>220</v>
      </c>
      <c r="D438" s="24">
        <v>2490102.7464999999</v>
      </c>
      <c r="E438" s="24">
        <v>2503045.2132999999</v>
      </c>
      <c r="F438" s="25">
        <f t="shared" si="6"/>
        <v>4993147.9597999994</v>
      </c>
      <c r="L438" s="27"/>
      <c r="M438" s="27"/>
      <c r="N438" s="28"/>
      <c r="O438" s="28"/>
      <c r="P438" s="28"/>
    </row>
    <row r="439" spans="1:16" ht="18">
      <c r="A439" s="22">
        <v>434</v>
      </c>
      <c r="B439" s="23" t="s">
        <v>105</v>
      </c>
      <c r="C439" s="23" t="s">
        <v>222</v>
      </c>
      <c r="D439" s="24">
        <v>2542400.5644999999</v>
      </c>
      <c r="E439" s="24">
        <v>2555614.8525999999</v>
      </c>
      <c r="F439" s="25">
        <f t="shared" si="6"/>
        <v>5098015.4170999993</v>
      </c>
      <c r="L439" s="27"/>
      <c r="M439" s="27"/>
      <c r="N439" s="28"/>
      <c r="O439" s="28"/>
      <c r="P439" s="28"/>
    </row>
    <row r="440" spans="1:16" ht="18">
      <c r="A440" s="22">
        <v>435</v>
      </c>
      <c r="B440" s="23" t="s">
        <v>105</v>
      </c>
      <c r="C440" s="23" t="s">
        <v>224</v>
      </c>
      <c r="D440" s="24">
        <v>2141501.0671000001</v>
      </c>
      <c r="E440" s="24">
        <v>2152631.6546</v>
      </c>
      <c r="F440" s="25">
        <f t="shared" si="6"/>
        <v>4294132.7216999996</v>
      </c>
      <c r="L440" s="27"/>
      <c r="M440" s="27"/>
      <c r="N440" s="28"/>
      <c r="O440" s="28"/>
      <c r="P440" s="28"/>
    </row>
    <row r="441" spans="1:16" ht="18">
      <c r="A441" s="22">
        <v>436</v>
      </c>
      <c r="B441" s="23" t="s">
        <v>105</v>
      </c>
      <c r="C441" s="23" t="s">
        <v>226</v>
      </c>
      <c r="D441" s="24">
        <v>2562441.5140999998</v>
      </c>
      <c r="E441" s="24">
        <v>2575759.9663</v>
      </c>
      <c r="F441" s="25">
        <f t="shared" si="6"/>
        <v>5138201.4803999998</v>
      </c>
      <c r="L441" s="27"/>
      <c r="M441" s="27"/>
      <c r="N441" s="28"/>
      <c r="O441" s="28"/>
      <c r="P441" s="28"/>
    </row>
    <row r="442" spans="1:16" ht="18">
      <c r="A442" s="22">
        <v>437</v>
      </c>
      <c r="B442" s="23" t="s">
        <v>105</v>
      </c>
      <c r="C442" s="23" t="s">
        <v>228</v>
      </c>
      <c r="D442" s="24">
        <v>2311476.4769000001</v>
      </c>
      <c r="E442" s="24">
        <v>2323490.5224000001</v>
      </c>
      <c r="F442" s="25">
        <f t="shared" si="6"/>
        <v>4634966.9993000003</v>
      </c>
      <c r="L442" s="27"/>
      <c r="M442" s="27"/>
      <c r="N442" s="28"/>
      <c r="O442" s="28"/>
      <c r="P442" s="28"/>
    </row>
    <row r="443" spans="1:16" ht="18">
      <c r="A443" s="22">
        <v>438</v>
      </c>
      <c r="B443" s="23" t="s">
        <v>105</v>
      </c>
      <c r="C443" s="23" t="s">
        <v>230</v>
      </c>
      <c r="D443" s="24">
        <v>2394892.2568999999</v>
      </c>
      <c r="E443" s="24">
        <v>2407339.8612000002</v>
      </c>
      <c r="F443" s="25">
        <f t="shared" si="6"/>
        <v>4802232.1181000005</v>
      </c>
      <c r="L443" s="27"/>
      <c r="M443" s="27"/>
      <c r="N443" s="28"/>
      <c r="O443" s="28"/>
      <c r="P443" s="28"/>
    </row>
    <row r="444" spans="1:16" ht="18">
      <c r="A444" s="22">
        <v>439</v>
      </c>
      <c r="B444" s="23" t="s">
        <v>105</v>
      </c>
      <c r="C444" s="23" t="s">
        <v>232</v>
      </c>
      <c r="D444" s="24">
        <v>2569670.2281999998</v>
      </c>
      <c r="E444" s="24">
        <v>2583026.2521000002</v>
      </c>
      <c r="F444" s="25">
        <f t="shared" si="6"/>
        <v>5152696.4802999999</v>
      </c>
      <c r="L444" s="27"/>
      <c r="M444" s="27"/>
      <c r="N444" s="28"/>
      <c r="O444" s="28"/>
      <c r="P444" s="28"/>
    </row>
    <row r="445" spans="1:16" ht="18">
      <c r="A445" s="22">
        <v>440</v>
      </c>
      <c r="B445" s="23" t="s">
        <v>105</v>
      </c>
      <c r="C445" s="23" t="s">
        <v>234</v>
      </c>
      <c r="D445" s="24">
        <v>2490494.5133000002</v>
      </c>
      <c r="E445" s="24">
        <v>2503439.0164000001</v>
      </c>
      <c r="F445" s="25">
        <f t="shared" si="6"/>
        <v>4993933.5296999998</v>
      </c>
      <c r="L445" s="27"/>
      <c r="M445" s="27"/>
      <c r="N445" s="28"/>
      <c r="O445" s="28"/>
      <c r="P445" s="28"/>
    </row>
    <row r="446" spans="1:16" ht="18">
      <c r="A446" s="22">
        <v>441</v>
      </c>
      <c r="B446" s="23" t="s">
        <v>105</v>
      </c>
      <c r="C446" s="23" t="s">
        <v>236</v>
      </c>
      <c r="D446" s="24">
        <v>2440888.9624999999</v>
      </c>
      <c r="E446" s="24">
        <v>2453575.6376</v>
      </c>
      <c r="F446" s="25">
        <f t="shared" si="6"/>
        <v>4894464.6000999995</v>
      </c>
      <c r="L446" s="27"/>
      <c r="M446" s="27"/>
      <c r="N446" s="28"/>
      <c r="O446" s="28"/>
      <c r="P446" s="28"/>
    </row>
    <row r="447" spans="1:16" ht="18">
      <c r="A447" s="22">
        <v>442</v>
      </c>
      <c r="B447" s="23" t="s">
        <v>106</v>
      </c>
      <c r="C447" s="23" t="s">
        <v>240</v>
      </c>
      <c r="D447" s="24">
        <v>1954331.5368999999</v>
      </c>
      <c r="E447" s="24">
        <v>1964489.2989000001</v>
      </c>
      <c r="F447" s="25">
        <f t="shared" si="6"/>
        <v>3918820.8358</v>
      </c>
      <c r="L447" s="27"/>
      <c r="M447" s="27"/>
      <c r="N447" s="28"/>
      <c r="O447" s="28"/>
      <c r="P447" s="28"/>
    </row>
    <row r="448" spans="1:16" ht="18">
      <c r="A448" s="22">
        <v>443</v>
      </c>
      <c r="B448" s="23" t="s">
        <v>106</v>
      </c>
      <c r="C448" s="23" t="s">
        <v>242</v>
      </c>
      <c r="D448" s="24">
        <v>3193300.3407999999</v>
      </c>
      <c r="E448" s="24">
        <v>3209897.7217000001</v>
      </c>
      <c r="F448" s="25">
        <f t="shared" si="6"/>
        <v>6403198.0625</v>
      </c>
      <c r="L448" s="27"/>
      <c r="M448" s="27"/>
      <c r="N448" s="28"/>
      <c r="O448" s="28"/>
      <c r="P448" s="28"/>
    </row>
    <row r="449" spans="1:16" ht="18">
      <c r="A449" s="22">
        <v>444</v>
      </c>
      <c r="B449" s="23" t="s">
        <v>106</v>
      </c>
      <c r="C449" s="23" t="s">
        <v>244</v>
      </c>
      <c r="D449" s="24">
        <v>2689690.5463999999</v>
      </c>
      <c r="E449" s="24">
        <v>2703670.3835</v>
      </c>
      <c r="F449" s="25">
        <f t="shared" si="6"/>
        <v>5393360.9298999999</v>
      </c>
      <c r="L449" s="27"/>
      <c r="M449" s="27"/>
      <c r="N449" s="28"/>
      <c r="O449" s="28"/>
      <c r="P449" s="28"/>
    </row>
    <row r="450" spans="1:16" ht="18">
      <c r="A450" s="22">
        <v>445</v>
      </c>
      <c r="B450" s="23" t="s">
        <v>106</v>
      </c>
      <c r="C450" s="23" t="s">
        <v>246</v>
      </c>
      <c r="D450" s="24">
        <v>2220792.5074</v>
      </c>
      <c r="E450" s="24">
        <v>2232335.2171999998</v>
      </c>
      <c r="F450" s="25">
        <f t="shared" si="6"/>
        <v>4453127.7246000003</v>
      </c>
      <c r="L450" s="27"/>
      <c r="M450" s="27"/>
      <c r="N450" s="28"/>
      <c r="O450" s="28"/>
      <c r="P450" s="28"/>
    </row>
    <row r="451" spans="1:16" ht="18">
      <c r="A451" s="22">
        <v>446</v>
      </c>
      <c r="B451" s="23" t="s">
        <v>106</v>
      </c>
      <c r="C451" s="23" t="s">
        <v>248</v>
      </c>
      <c r="D451" s="24">
        <v>2957662.7102999999</v>
      </c>
      <c r="E451" s="24">
        <v>2973035.3498</v>
      </c>
      <c r="F451" s="25">
        <f t="shared" si="6"/>
        <v>5930698.0601000004</v>
      </c>
      <c r="L451" s="27"/>
      <c r="M451" s="27"/>
      <c r="N451" s="28"/>
      <c r="O451" s="28"/>
      <c r="P451" s="28"/>
    </row>
    <row r="452" spans="1:16" ht="18">
      <c r="A452" s="22">
        <v>447</v>
      </c>
      <c r="B452" s="23" t="s">
        <v>106</v>
      </c>
      <c r="C452" s="23" t="s">
        <v>250</v>
      </c>
      <c r="D452" s="24">
        <v>3618521.4097000002</v>
      </c>
      <c r="E452" s="24">
        <v>3637328.9040999999</v>
      </c>
      <c r="F452" s="25">
        <f t="shared" si="6"/>
        <v>7255850.3137999997</v>
      </c>
      <c r="L452" s="27"/>
      <c r="M452" s="27"/>
      <c r="N452" s="28"/>
      <c r="O452" s="28"/>
      <c r="P452" s="28"/>
    </row>
    <row r="453" spans="1:16" ht="18">
      <c r="A453" s="22">
        <v>448</v>
      </c>
      <c r="B453" s="23" t="s">
        <v>106</v>
      </c>
      <c r="C453" s="23" t="s">
        <v>252</v>
      </c>
      <c r="D453" s="24">
        <v>2465198.5005999999</v>
      </c>
      <c r="E453" s="24">
        <v>2478011.5260999999</v>
      </c>
      <c r="F453" s="25">
        <f t="shared" si="6"/>
        <v>4943210.0266999993</v>
      </c>
      <c r="L453" s="27"/>
      <c r="M453" s="27"/>
      <c r="N453" s="28"/>
      <c r="O453" s="28"/>
      <c r="P453" s="28"/>
    </row>
    <row r="454" spans="1:16" ht="18">
      <c r="A454" s="22">
        <v>449</v>
      </c>
      <c r="B454" s="23" t="s">
        <v>106</v>
      </c>
      <c r="C454" s="23" t="s">
        <v>254</v>
      </c>
      <c r="D454" s="24">
        <v>2618915.3758999999</v>
      </c>
      <c r="E454" s="24">
        <v>2632527.3546000002</v>
      </c>
      <c r="F454" s="25">
        <f t="shared" si="6"/>
        <v>5251442.7304999996</v>
      </c>
      <c r="L454" s="27"/>
      <c r="M454" s="27"/>
      <c r="N454" s="28"/>
      <c r="O454" s="28"/>
      <c r="P454" s="28"/>
    </row>
    <row r="455" spans="1:16" ht="36">
      <c r="A455" s="22">
        <v>450</v>
      </c>
      <c r="B455" s="23" t="s">
        <v>106</v>
      </c>
      <c r="C455" s="23" t="s">
        <v>256</v>
      </c>
      <c r="D455" s="24">
        <v>3253514.9887999999</v>
      </c>
      <c r="E455" s="24">
        <v>3270425.3391999998</v>
      </c>
      <c r="F455" s="25">
        <f t="shared" ref="F455:F518" si="7">D455+E455</f>
        <v>6523940.3279999997</v>
      </c>
      <c r="L455" s="27"/>
      <c r="M455" s="27"/>
      <c r="N455" s="28"/>
      <c r="O455" s="28"/>
      <c r="P455" s="28"/>
    </row>
    <row r="456" spans="1:16" ht="18">
      <c r="A456" s="22">
        <v>451</v>
      </c>
      <c r="B456" s="23" t="s">
        <v>106</v>
      </c>
      <c r="C456" s="23" t="s">
        <v>258</v>
      </c>
      <c r="D456" s="24">
        <v>2265446.4400999998</v>
      </c>
      <c r="E456" s="24">
        <v>2277221.2415999998</v>
      </c>
      <c r="F456" s="25">
        <f t="shared" si="7"/>
        <v>4542667.6816999996</v>
      </c>
      <c r="L456" s="27"/>
      <c r="M456" s="27"/>
      <c r="N456" s="28"/>
      <c r="O456" s="28"/>
      <c r="P456" s="28"/>
    </row>
    <row r="457" spans="1:16" ht="18">
      <c r="A457" s="22">
        <v>452</v>
      </c>
      <c r="B457" s="23" t="s">
        <v>106</v>
      </c>
      <c r="C457" s="23" t="s">
        <v>260</v>
      </c>
      <c r="D457" s="24">
        <v>2392902.6882000002</v>
      </c>
      <c r="E457" s="24">
        <v>2405339.9515999998</v>
      </c>
      <c r="F457" s="25">
        <f t="shared" si="7"/>
        <v>4798242.6398</v>
      </c>
      <c r="L457" s="27"/>
      <c r="M457" s="27"/>
      <c r="N457" s="28"/>
      <c r="O457" s="28"/>
      <c r="P457" s="28"/>
    </row>
    <row r="458" spans="1:16" ht="18">
      <c r="A458" s="22">
        <v>453</v>
      </c>
      <c r="B458" s="23" t="s">
        <v>106</v>
      </c>
      <c r="C458" s="23" t="s">
        <v>262</v>
      </c>
      <c r="D458" s="24">
        <v>2639891.7946000001</v>
      </c>
      <c r="E458" s="24">
        <v>2653612.7995000002</v>
      </c>
      <c r="F458" s="25">
        <f t="shared" si="7"/>
        <v>5293504.5941000003</v>
      </c>
      <c r="L458" s="27"/>
      <c r="M458" s="27"/>
      <c r="N458" s="28"/>
      <c r="O458" s="28"/>
      <c r="P458" s="28"/>
    </row>
    <row r="459" spans="1:16" ht="18">
      <c r="A459" s="22">
        <v>454</v>
      </c>
      <c r="B459" s="23" t="s">
        <v>106</v>
      </c>
      <c r="C459" s="23" t="s">
        <v>264</v>
      </c>
      <c r="D459" s="24">
        <v>2196966.6094999998</v>
      </c>
      <c r="E459" s="24">
        <v>2208385.4827000001</v>
      </c>
      <c r="F459" s="25">
        <f t="shared" si="7"/>
        <v>4405352.0921999998</v>
      </c>
      <c r="L459" s="27"/>
      <c r="M459" s="27"/>
      <c r="N459" s="28"/>
      <c r="O459" s="28"/>
      <c r="P459" s="28"/>
    </row>
    <row r="460" spans="1:16" ht="18">
      <c r="A460" s="22">
        <v>455</v>
      </c>
      <c r="B460" s="23" t="s">
        <v>106</v>
      </c>
      <c r="C460" s="23" t="s">
        <v>266</v>
      </c>
      <c r="D460" s="24">
        <v>2521162.7628000001</v>
      </c>
      <c r="E460" s="24">
        <v>2534266.6661</v>
      </c>
      <c r="F460" s="25">
        <f t="shared" si="7"/>
        <v>5055429.4288999997</v>
      </c>
      <c r="L460" s="27"/>
      <c r="M460" s="27"/>
      <c r="N460" s="28"/>
      <c r="O460" s="28"/>
      <c r="P460" s="28"/>
    </row>
    <row r="461" spans="1:16" ht="18">
      <c r="A461" s="22">
        <v>456</v>
      </c>
      <c r="B461" s="23" t="s">
        <v>106</v>
      </c>
      <c r="C461" s="23" t="s">
        <v>268</v>
      </c>
      <c r="D461" s="24">
        <v>2916746.5929</v>
      </c>
      <c r="E461" s="24">
        <v>2931906.5682000001</v>
      </c>
      <c r="F461" s="25">
        <f t="shared" si="7"/>
        <v>5848653.1611000001</v>
      </c>
      <c r="L461" s="27"/>
      <c r="M461" s="27"/>
      <c r="N461" s="28"/>
      <c r="O461" s="28"/>
      <c r="P461" s="28"/>
    </row>
    <row r="462" spans="1:16" ht="18">
      <c r="A462" s="22">
        <v>457</v>
      </c>
      <c r="B462" s="23" t="s">
        <v>106</v>
      </c>
      <c r="C462" s="23" t="s">
        <v>270</v>
      </c>
      <c r="D462" s="24">
        <v>2336879.2579000001</v>
      </c>
      <c r="E462" s="24">
        <v>2349025.3360000001</v>
      </c>
      <c r="F462" s="25">
        <f t="shared" si="7"/>
        <v>4685904.5939000007</v>
      </c>
      <c r="L462" s="27"/>
      <c r="M462" s="27"/>
      <c r="N462" s="28"/>
      <c r="O462" s="28"/>
      <c r="P462" s="28"/>
    </row>
    <row r="463" spans="1:16" ht="18">
      <c r="A463" s="22">
        <v>458</v>
      </c>
      <c r="B463" s="23" t="s">
        <v>106</v>
      </c>
      <c r="C463" s="23" t="s">
        <v>272</v>
      </c>
      <c r="D463" s="24">
        <v>2302921.6345000002</v>
      </c>
      <c r="E463" s="24">
        <v>2314891.2157000001</v>
      </c>
      <c r="F463" s="25">
        <f t="shared" si="7"/>
        <v>4617812.8502000002</v>
      </c>
      <c r="L463" s="27"/>
      <c r="M463" s="27"/>
      <c r="N463" s="28"/>
      <c r="O463" s="28"/>
      <c r="P463" s="28"/>
    </row>
    <row r="464" spans="1:16" ht="18">
      <c r="A464" s="22">
        <v>459</v>
      </c>
      <c r="B464" s="23" t="s">
        <v>106</v>
      </c>
      <c r="C464" s="23" t="s">
        <v>275</v>
      </c>
      <c r="D464" s="24">
        <v>2389855.3080000002</v>
      </c>
      <c r="E464" s="24">
        <v>2402276.7324000001</v>
      </c>
      <c r="F464" s="25">
        <f t="shared" si="7"/>
        <v>4792132.0404000003</v>
      </c>
      <c r="L464" s="27"/>
      <c r="M464" s="27"/>
      <c r="N464" s="28"/>
      <c r="O464" s="28"/>
      <c r="P464" s="28"/>
    </row>
    <row r="465" spans="1:16" ht="18">
      <c r="A465" s="22">
        <v>460</v>
      </c>
      <c r="B465" s="23" t="s">
        <v>106</v>
      </c>
      <c r="C465" s="23" t="s">
        <v>277</v>
      </c>
      <c r="D465" s="24">
        <v>2891405.2105999999</v>
      </c>
      <c r="E465" s="24">
        <v>2906433.4723999999</v>
      </c>
      <c r="F465" s="25">
        <f t="shared" si="7"/>
        <v>5797838.6830000002</v>
      </c>
      <c r="L465" s="27"/>
      <c r="M465" s="27"/>
      <c r="N465" s="28"/>
      <c r="O465" s="28"/>
      <c r="P465" s="28"/>
    </row>
    <row r="466" spans="1:16" ht="18">
      <c r="A466" s="22">
        <v>461</v>
      </c>
      <c r="B466" s="23" t="s">
        <v>106</v>
      </c>
      <c r="C466" s="23" t="s">
        <v>279</v>
      </c>
      <c r="D466" s="24">
        <v>2221845.0095000002</v>
      </c>
      <c r="E466" s="24">
        <v>2233393.1897</v>
      </c>
      <c r="F466" s="25">
        <f t="shared" si="7"/>
        <v>4455238.1992000006</v>
      </c>
      <c r="L466" s="27"/>
      <c r="M466" s="27"/>
      <c r="N466" s="28"/>
      <c r="O466" s="28"/>
      <c r="P466" s="28"/>
    </row>
    <row r="467" spans="1:16" ht="18">
      <c r="A467" s="22">
        <v>462</v>
      </c>
      <c r="B467" s="23" t="s">
        <v>106</v>
      </c>
      <c r="C467" s="23" t="s">
        <v>281</v>
      </c>
      <c r="D467" s="24">
        <v>2653878.0332999998</v>
      </c>
      <c r="E467" s="24">
        <v>2667671.7326000002</v>
      </c>
      <c r="F467" s="25">
        <f t="shared" si="7"/>
        <v>5321549.7659</v>
      </c>
      <c r="L467" s="27"/>
      <c r="M467" s="27"/>
      <c r="N467" s="28"/>
      <c r="O467" s="28"/>
      <c r="P467" s="28"/>
    </row>
    <row r="468" spans="1:16" ht="18">
      <c r="A468" s="22">
        <v>463</v>
      </c>
      <c r="B468" s="23" t="s">
        <v>107</v>
      </c>
      <c r="C468" s="23" t="s">
        <v>285</v>
      </c>
      <c r="D468" s="24">
        <v>2834722.7170000002</v>
      </c>
      <c r="E468" s="24">
        <v>2849456.3679999998</v>
      </c>
      <c r="F468" s="25">
        <f t="shared" si="7"/>
        <v>5684179.085</v>
      </c>
      <c r="L468" s="27"/>
      <c r="M468" s="27"/>
      <c r="N468" s="28"/>
      <c r="O468" s="28"/>
      <c r="P468" s="28"/>
    </row>
    <row r="469" spans="1:16" ht="18">
      <c r="A469" s="22">
        <v>464</v>
      </c>
      <c r="B469" s="23" t="s">
        <v>107</v>
      </c>
      <c r="C469" s="23" t="s">
        <v>287</v>
      </c>
      <c r="D469" s="24">
        <v>2506534.5806</v>
      </c>
      <c r="E469" s="24">
        <v>2519562.4528999999</v>
      </c>
      <c r="F469" s="25">
        <f t="shared" si="7"/>
        <v>5026097.0334999999</v>
      </c>
      <c r="L469" s="27"/>
      <c r="M469" s="27"/>
      <c r="N469" s="28"/>
      <c r="O469" s="28"/>
      <c r="P469" s="28"/>
    </row>
    <row r="470" spans="1:16" ht="18">
      <c r="A470" s="22">
        <v>465</v>
      </c>
      <c r="B470" s="23" t="s">
        <v>107</v>
      </c>
      <c r="C470" s="23" t="s">
        <v>289</v>
      </c>
      <c r="D470" s="24">
        <v>3163368.1121</v>
      </c>
      <c r="E470" s="24">
        <v>3179809.9183999998</v>
      </c>
      <c r="F470" s="25">
        <f t="shared" si="7"/>
        <v>6343178.0305000003</v>
      </c>
      <c r="L470" s="27"/>
      <c r="M470" s="27"/>
      <c r="N470" s="28"/>
      <c r="O470" s="28"/>
      <c r="P470" s="28"/>
    </row>
    <row r="471" spans="1:16" ht="18">
      <c r="A471" s="22">
        <v>466</v>
      </c>
      <c r="B471" s="23" t="s">
        <v>107</v>
      </c>
      <c r="C471" s="23" t="s">
        <v>291</v>
      </c>
      <c r="D471" s="24">
        <v>2504722.4728999999</v>
      </c>
      <c r="E471" s="24">
        <v>2517740.9267000002</v>
      </c>
      <c r="F471" s="25">
        <f t="shared" si="7"/>
        <v>5022463.3996000001</v>
      </c>
      <c r="L471" s="27"/>
      <c r="M471" s="27"/>
      <c r="N471" s="28"/>
      <c r="O471" s="28"/>
      <c r="P471" s="28"/>
    </row>
    <row r="472" spans="1:16" ht="18">
      <c r="A472" s="22">
        <v>467</v>
      </c>
      <c r="B472" s="23" t="s">
        <v>107</v>
      </c>
      <c r="C472" s="23" t="s">
        <v>293</v>
      </c>
      <c r="D472" s="24">
        <v>3424733.608</v>
      </c>
      <c r="E472" s="24">
        <v>3442533.878</v>
      </c>
      <c r="F472" s="25">
        <f t="shared" si="7"/>
        <v>6867267.4859999996</v>
      </c>
      <c r="L472" s="27"/>
      <c r="M472" s="27"/>
      <c r="N472" s="28"/>
      <c r="O472" s="28"/>
      <c r="P472" s="28"/>
    </row>
    <row r="473" spans="1:16" ht="18">
      <c r="A473" s="22">
        <v>468</v>
      </c>
      <c r="B473" s="23" t="s">
        <v>107</v>
      </c>
      <c r="C473" s="23" t="s">
        <v>295</v>
      </c>
      <c r="D473" s="24">
        <v>2662755.4445000002</v>
      </c>
      <c r="E473" s="24">
        <v>2676595.2847000002</v>
      </c>
      <c r="F473" s="25">
        <f t="shared" si="7"/>
        <v>5339350.7291999999</v>
      </c>
      <c r="L473" s="27"/>
      <c r="M473" s="27"/>
      <c r="N473" s="28"/>
      <c r="O473" s="28"/>
      <c r="P473" s="28"/>
    </row>
    <row r="474" spans="1:16" ht="18">
      <c r="A474" s="22">
        <v>469</v>
      </c>
      <c r="B474" s="23" t="s">
        <v>107</v>
      </c>
      <c r="C474" s="23" t="s">
        <v>297</v>
      </c>
      <c r="D474" s="24">
        <v>2234293.6414000001</v>
      </c>
      <c r="E474" s="24">
        <v>2245906.5241999999</v>
      </c>
      <c r="F474" s="25">
        <f t="shared" si="7"/>
        <v>4480200.1655999999</v>
      </c>
      <c r="L474" s="27"/>
      <c r="M474" s="27"/>
      <c r="N474" s="28"/>
      <c r="O474" s="28"/>
      <c r="P474" s="28"/>
    </row>
    <row r="475" spans="1:16" ht="18">
      <c r="A475" s="22">
        <v>470</v>
      </c>
      <c r="B475" s="23" t="s">
        <v>107</v>
      </c>
      <c r="C475" s="23" t="s">
        <v>299</v>
      </c>
      <c r="D475" s="24">
        <v>2618148.9671</v>
      </c>
      <c r="E475" s="24">
        <v>2631756.9622999998</v>
      </c>
      <c r="F475" s="25">
        <f t="shared" si="7"/>
        <v>5249905.9293999998</v>
      </c>
      <c r="L475" s="27"/>
      <c r="M475" s="27"/>
      <c r="N475" s="28"/>
      <c r="O475" s="28"/>
      <c r="P475" s="28"/>
    </row>
    <row r="476" spans="1:16" ht="18">
      <c r="A476" s="22">
        <v>471</v>
      </c>
      <c r="B476" s="23" t="s">
        <v>107</v>
      </c>
      <c r="C476" s="23" t="s">
        <v>301</v>
      </c>
      <c r="D476" s="24">
        <v>2567628.8580999998</v>
      </c>
      <c r="E476" s="24">
        <v>2580974.2718000002</v>
      </c>
      <c r="F476" s="25">
        <f t="shared" si="7"/>
        <v>5148603.1299000001</v>
      </c>
      <c r="L476" s="27"/>
      <c r="M476" s="27"/>
      <c r="N476" s="28"/>
      <c r="O476" s="28"/>
      <c r="P476" s="28"/>
    </row>
    <row r="477" spans="1:16" ht="18">
      <c r="A477" s="22">
        <v>472</v>
      </c>
      <c r="B477" s="23" t="s">
        <v>107</v>
      </c>
      <c r="C477" s="23" t="s">
        <v>303</v>
      </c>
      <c r="D477" s="24">
        <v>2714566.2398999999</v>
      </c>
      <c r="E477" s="24">
        <v>2728675.37</v>
      </c>
      <c r="F477" s="25">
        <f t="shared" si="7"/>
        <v>5443241.6098999996</v>
      </c>
      <c r="L477" s="27"/>
      <c r="M477" s="27"/>
      <c r="N477" s="28"/>
      <c r="O477" s="28"/>
      <c r="P477" s="28"/>
    </row>
    <row r="478" spans="1:16" ht="18">
      <c r="A478" s="22">
        <v>473</v>
      </c>
      <c r="B478" s="23" t="s">
        <v>107</v>
      </c>
      <c r="C478" s="23" t="s">
        <v>107</v>
      </c>
      <c r="D478" s="24">
        <v>2389601.7766</v>
      </c>
      <c r="E478" s="24">
        <v>2402021.8832999999</v>
      </c>
      <c r="F478" s="25">
        <f t="shared" si="7"/>
        <v>4791623.6599000003</v>
      </c>
      <c r="L478" s="27"/>
      <c r="M478" s="27"/>
      <c r="N478" s="28"/>
      <c r="O478" s="28"/>
      <c r="P478" s="28"/>
    </row>
    <row r="479" spans="1:16" ht="18">
      <c r="A479" s="22">
        <v>474</v>
      </c>
      <c r="B479" s="23" t="s">
        <v>107</v>
      </c>
      <c r="C479" s="23" t="s">
        <v>306</v>
      </c>
      <c r="D479" s="24">
        <v>3050821.9846999999</v>
      </c>
      <c r="E479" s="24">
        <v>3066678.8254</v>
      </c>
      <c r="F479" s="25">
        <f t="shared" si="7"/>
        <v>6117500.8101000004</v>
      </c>
      <c r="L479" s="27"/>
      <c r="M479" s="27"/>
      <c r="N479" s="28"/>
      <c r="O479" s="28"/>
      <c r="P479" s="28"/>
    </row>
    <row r="480" spans="1:16" ht="18">
      <c r="A480" s="22">
        <v>475</v>
      </c>
      <c r="B480" s="23" t="s">
        <v>107</v>
      </c>
      <c r="C480" s="23" t="s">
        <v>308</v>
      </c>
      <c r="D480" s="24">
        <v>2013724.5876</v>
      </c>
      <c r="E480" s="24">
        <v>2024191.0488</v>
      </c>
      <c r="F480" s="25">
        <f t="shared" si="7"/>
        <v>4037915.6364000002</v>
      </c>
      <c r="L480" s="27"/>
      <c r="M480" s="27"/>
      <c r="N480" s="28"/>
      <c r="O480" s="28"/>
      <c r="P480" s="28"/>
    </row>
    <row r="481" spans="1:16" ht="18">
      <c r="A481" s="22">
        <v>476</v>
      </c>
      <c r="B481" s="23" t="s">
        <v>107</v>
      </c>
      <c r="C481" s="23" t="s">
        <v>310</v>
      </c>
      <c r="D481" s="24">
        <v>2927653.1882000002</v>
      </c>
      <c r="E481" s="24">
        <v>2942869.8511999999</v>
      </c>
      <c r="F481" s="25">
        <f t="shared" si="7"/>
        <v>5870523.0394000001</v>
      </c>
      <c r="L481" s="27"/>
      <c r="M481" s="27"/>
      <c r="N481" s="28"/>
      <c r="O481" s="28"/>
      <c r="P481" s="28"/>
    </row>
    <row r="482" spans="1:16" ht="36">
      <c r="A482" s="22">
        <v>477</v>
      </c>
      <c r="B482" s="23" t="s">
        <v>107</v>
      </c>
      <c r="C482" s="23" t="s">
        <v>312</v>
      </c>
      <c r="D482" s="24">
        <v>1954970.777</v>
      </c>
      <c r="E482" s="24">
        <v>1965131.8615999999</v>
      </c>
      <c r="F482" s="25">
        <f t="shared" si="7"/>
        <v>3920102.6386000002</v>
      </c>
      <c r="L482" s="27"/>
      <c r="M482" s="27"/>
      <c r="N482" s="28"/>
      <c r="O482" s="28"/>
      <c r="P482" s="28"/>
    </row>
    <row r="483" spans="1:16" ht="18">
      <c r="A483" s="22">
        <v>478</v>
      </c>
      <c r="B483" s="23" t="s">
        <v>107</v>
      </c>
      <c r="C483" s="23" t="s">
        <v>314</v>
      </c>
      <c r="D483" s="24">
        <v>2834262.0843000002</v>
      </c>
      <c r="E483" s="24">
        <v>2848993.3410999998</v>
      </c>
      <c r="F483" s="25">
        <f t="shared" si="7"/>
        <v>5683255.4254000001</v>
      </c>
      <c r="L483" s="27"/>
      <c r="M483" s="27"/>
      <c r="N483" s="28"/>
      <c r="O483" s="28"/>
      <c r="P483" s="28"/>
    </row>
    <row r="484" spans="1:16" ht="18">
      <c r="A484" s="22">
        <v>479</v>
      </c>
      <c r="B484" s="23" t="s">
        <v>107</v>
      </c>
      <c r="C484" s="23" t="s">
        <v>316</v>
      </c>
      <c r="D484" s="24">
        <v>3544703.9279999998</v>
      </c>
      <c r="E484" s="24">
        <v>3563127.7514</v>
      </c>
      <c r="F484" s="25">
        <f t="shared" si="7"/>
        <v>7107831.6793999998</v>
      </c>
      <c r="L484" s="27"/>
      <c r="M484" s="27"/>
      <c r="N484" s="28"/>
      <c r="O484" s="28"/>
      <c r="P484" s="28"/>
    </row>
    <row r="485" spans="1:16" ht="18">
      <c r="A485" s="22">
        <v>480</v>
      </c>
      <c r="B485" s="23" t="s">
        <v>107</v>
      </c>
      <c r="C485" s="23" t="s">
        <v>319</v>
      </c>
      <c r="D485" s="24">
        <v>2677586.0759000001</v>
      </c>
      <c r="E485" s="24">
        <v>2691502.9992999998</v>
      </c>
      <c r="F485" s="25">
        <f t="shared" si="7"/>
        <v>5369089.0751999998</v>
      </c>
      <c r="L485" s="27"/>
      <c r="M485" s="27"/>
      <c r="N485" s="28"/>
      <c r="O485" s="28"/>
      <c r="P485" s="28"/>
    </row>
    <row r="486" spans="1:16" ht="18">
      <c r="A486" s="22">
        <v>481</v>
      </c>
      <c r="B486" s="23" t="s">
        <v>107</v>
      </c>
      <c r="C486" s="23" t="s">
        <v>320</v>
      </c>
      <c r="D486" s="24">
        <v>2535261.5156</v>
      </c>
      <c r="E486" s="24">
        <v>2548438.6981000002</v>
      </c>
      <c r="F486" s="25">
        <f t="shared" si="7"/>
        <v>5083700.2137000002</v>
      </c>
      <c r="L486" s="27"/>
      <c r="M486" s="27"/>
      <c r="N486" s="28"/>
      <c r="O486" s="28"/>
      <c r="P486" s="28"/>
    </row>
    <row r="487" spans="1:16" ht="18">
      <c r="A487" s="22">
        <v>482</v>
      </c>
      <c r="B487" s="23" t="s">
        <v>107</v>
      </c>
      <c r="C487" s="23" t="s">
        <v>322</v>
      </c>
      <c r="D487" s="24">
        <v>2718413.2886999999</v>
      </c>
      <c r="E487" s="24">
        <v>2732542.4141000002</v>
      </c>
      <c r="F487" s="25">
        <f t="shared" si="7"/>
        <v>5450955.7028000001</v>
      </c>
      <c r="L487" s="27"/>
      <c r="M487" s="27"/>
      <c r="N487" s="28"/>
      <c r="O487" s="28"/>
      <c r="P487" s="28"/>
    </row>
    <row r="488" spans="1:16" ht="18">
      <c r="A488" s="22">
        <v>483</v>
      </c>
      <c r="B488" s="23" t="s">
        <v>107</v>
      </c>
      <c r="C488" s="23" t="s">
        <v>324</v>
      </c>
      <c r="D488" s="24">
        <v>2659873.5183000001</v>
      </c>
      <c r="E488" s="24">
        <v>2673698.3794999998</v>
      </c>
      <c r="F488" s="25">
        <f t="shared" si="7"/>
        <v>5333571.8978000004</v>
      </c>
      <c r="L488" s="27"/>
      <c r="M488" s="27"/>
      <c r="N488" s="28"/>
      <c r="O488" s="28"/>
      <c r="P488" s="28"/>
    </row>
    <row r="489" spans="1:16" ht="18">
      <c r="A489" s="22">
        <v>484</v>
      </c>
      <c r="B489" s="23" t="s">
        <v>108</v>
      </c>
      <c r="C489" s="23" t="s">
        <v>328</v>
      </c>
      <c r="D489" s="24">
        <v>2297206.4279999998</v>
      </c>
      <c r="E489" s="24">
        <v>2309146.304</v>
      </c>
      <c r="F489" s="25">
        <f t="shared" si="7"/>
        <v>4606352.7319999998</v>
      </c>
      <c r="L489" s="27"/>
      <c r="M489" s="27"/>
      <c r="N489" s="28"/>
      <c r="O489" s="28"/>
      <c r="P489" s="28"/>
    </row>
    <row r="490" spans="1:16" ht="18">
      <c r="A490" s="22">
        <v>485</v>
      </c>
      <c r="B490" s="23" t="s">
        <v>108</v>
      </c>
      <c r="C490" s="23" t="s">
        <v>330</v>
      </c>
      <c r="D490" s="24">
        <v>3777622.7985</v>
      </c>
      <c r="E490" s="24">
        <v>3797257.2324000001</v>
      </c>
      <c r="F490" s="25">
        <f t="shared" si="7"/>
        <v>7574880.0308999997</v>
      </c>
      <c r="L490" s="27"/>
      <c r="M490" s="27"/>
      <c r="N490" s="28"/>
      <c r="O490" s="28"/>
      <c r="P490" s="28"/>
    </row>
    <row r="491" spans="1:16" ht="18">
      <c r="A491" s="22">
        <v>486</v>
      </c>
      <c r="B491" s="23" t="s">
        <v>108</v>
      </c>
      <c r="C491" s="23" t="s">
        <v>332</v>
      </c>
      <c r="D491" s="24">
        <v>2895310.7503999998</v>
      </c>
      <c r="E491" s="24">
        <v>2910359.3114999998</v>
      </c>
      <c r="F491" s="25">
        <f t="shared" si="7"/>
        <v>5805670.0618999992</v>
      </c>
      <c r="L491" s="27"/>
      <c r="M491" s="27"/>
      <c r="N491" s="28"/>
      <c r="O491" s="28"/>
      <c r="P491" s="28"/>
    </row>
    <row r="492" spans="1:16" ht="18">
      <c r="A492" s="22">
        <v>487</v>
      </c>
      <c r="B492" s="23" t="s">
        <v>108</v>
      </c>
      <c r="C492" s="23" t="s">
        <v>98</v>
      </c>
      <c r="D492" s="24">
        <v>1763179.8369</v>
      </c>
      <c r="E492" s="24">
        <v>1772344.0759000001</v>
      </c>
      <c r="F492" s="25">
        <f t="shared" si="7"/>
        <v>3535523.9128</v>
      </c>
      <c r="L492" s="27"/>
      <c r="M492" s="27"/>
      <c r="N492" s="28"/>
      <c r="O492" s="28"/>
      <c r="P492" s="28"/>
    </row>
    <row r="493" spans="1:16" ht="18">
      <c r="A493" s="22">
        <v>488</v>
      </c>
      <c r="B493" s="23" t="s">
        <v>108</v>
      </c>
      <c r="C493" s="23" t="s">
        <v>335</v>
      </c>
      <c r="D493" s="24">
        <v>3059301.0192999998</v>
      </c>
      <c r="E493" s="24">
        <v>3075201.9301999998</v>
      </c>
      <c r="F493" s="25">
        <f t="shared" si="7"/>
        <v>6134502.9495000001</v>
      </c>
      <c r="L493" s="27"/>
      <c r="M493" s="27"/>
      <c r="N493" s="28"/>
      <c r="O493" s="28"/>
      <c r="P493" s="28"/>
    </row>
    <row r="494" spans="1:16" ht="18">
      <c r="A494" s="22">
        <v>489</v>
      </c>
      <c r="B494" s="23" t="s">
        <v>108</v>
      </c>
      <c r="C494" s="23" t="s">
        <v>337</v>
      </c>
      <c r="D494" s="24">
        <v>2629430.3173000002</v>
      </c>
      <c r="E494" s="24">
        <v>2643096.9481000002</v>
      </c>
      <c r="F494" s="25">
        <f t="shared" si="7"/>
        <v>5272527.2653999999</v>
      </c>
      <c r="L494" s="27"/>
      <c r="M494" s="27"/>
      <c r="N494" s="28"/>
      <c r="O494" s="28"/>
      <c r="P494" s="28"/>
    </row>
    <row r="495" spans="1:16" ht="18">
      <c r="A495" s="22">
        <v>490</v>
      </c>
      <c r="B495" s="23" t="s">
        <v>108</v>
      </c>
      <c r="C495" s="23" t="s">
        <v>339</v>
      </c>
      <c r="D495" s="24">
        <v>2657768.2629999998</v>
      </c>
      <c r="E495" s="24">
        <v>2671582.182</v>
      </c>
      <c r="F495" s="25">
        <f t="shared" si="7"/>
        <v>5329350.4450000003</v>
      </c>
      <c r="L495" s="27"/>
      <c r="M495" s="27"/>
      <c r="N495" s="28"/>
      <c r="O495" s="28"/>
      <c r="P495" s="28"/>
    </row>
    <row r="496" spans="1:16" ht="18">
      <c r="A496" s="22">
        <v>491</v>
      </c>
      <c r="B496" s="23" t="s">
        <v>108</v>
      </c>
      <c r="C496" s="23" t="s">
        <v>341</v>
      </c>
      <c r="D496" s="24">
        <v>3134091.8876</v>
      </c>
      <c r="E496" s="24">
        <v>3150381.5288</v>
      </c>
      <c r="F496" s="25">
        <f t="shared" si="7"/>
        <v>6284473.4164000005</v>
      </c>
      <c r="L496" s="27"/>
      <c r="M496" s="27"/>
      <c r="N496" s="28"/>
      <c r="O496" s="28"/>
      <c r="P496" s="28"/>
    </row>
    <row r="497" spans="1:16" ht="18">
      <c r="A497" s="22">
        <v>492</v>
      </c>
      <c r="B497" s="23" t="s">
        <v>108</v>
      </c>
      <c r="C497" s="23" t="s">
        <v>343</v>
      </c>
      <c r="D497" s="24">
        <v>2265742.9602000001</v>
      </c>
      <c r="E497" s="24">
        <v>2277519.3029</v>
      </c>
      <c r="F497" s="25">
        <f t="shared" si="7"/>
        <v>4543262.2631000001</v>
      </c>
      <c r="L497" s="27"/>
      <c r="M497" s="27"/>
      <c r="N497" s="28"/>
      <c r="O497" s="28"/>
      <c r="P497" s="28"/>
    </row>
    <row r="498" spans="1:16" ht="18">
      <c r="A498" s="22">
        <v>493</v>
      </c>
      <c r="B498" s="23" t="s">
        <v>108</v>
      </c>
      <c r="C498" s="23" t="s">
        <v>345</v>
      </c>
      <c r="D498" s="24">
        <v>3013046.3528999998</v>
      </c>
      <c r="E498" s="24">
        <v>3028706.8522999999</v>
      </c>
      <c r="F498" s="25">
        <f t="shared" si="7"/>
        <v>6041753.2051999997</v>
      </c>
      <c r="L498" s="27"/>
      <c r="M498" s="27"/>
      <c r="N498" s="28"/>
      <c r="O498" s="28"/>
      <c r="P498" s="28"/>
    </row>
    <row r="499" spans="1:16" ht="18">
      <c r="A499" s="22">
        <v>494</v>
      </c>
      <c r="B499" s="23" t="s">
        <v>108</v>
      </c>
      <c r="C499" s="23" t="s">
        <v>347</v>
      </c>
      <c r="D499" s="24">
        <v>2388530.2886000001</v>
      </c>
      <c r="E499" s="24">
        <v>2400944.8262</v>
      </c>
      <c r="F499" s="25">
        <f t="shared" si="7"/>
        <v>4789475.1148000006</v>
      </c>
      <c r="L499" s="27"/>
      <c r="M499" s="27"/>
      <c r="N499" s="28"/>
      <c r="O499" s="28"/>
      <c r="P499" s="28"/>
    </row>
    <row r="500" spans="1:16" ht="18">
      <c r="A500" s="22">
        <v>495</v>
      </c>
      <c r="B500" s="23" t="s">
        <v>108</v>
      </c>
      <c r="C500" s="23" t="s">
        <v>349</v>
      </c>
      <c r="D500" s="24">
        <v>2121571.0109000001</v>
      </c>
      <c r="E500" s="24">
        <v>2132598.0107</v>
      </c>
      <c r="F500" s="25">
        <f t="shared" si="7"/>
        <v>4254169.0216000006</v>
      </c>
      <c r="L500" s="27"/>
      <c r="M500" s="27"/>
      <c r="N500" s="28"/>
      <c r="O500" s="28"/>
      <c r="P500" s="28"/>
    </row>
    <row r="501" spans="1:16" ht="18">
      <c r="A501" s="22">
        <v>496</v>
      </c>
      <c r="B501" s="23" t="s">
        <v>108</v>
      </c>
      <c r="C501" s="23" t="s">
        <v>351</v>
      </c>
      <c r="D501" s="24">
        <v>1775154.1784999999</v>
      </c>
      <c r="E501" s="24">
        <v>1784380.6549</v>
      </c>
      <c r="F501" s="25">
        <f t="shared" si="7"/>
        <v>3559534.8333999999</v>
      </c>
      <c r="L501" s="27"/>
      <c r="M501" s="27"/>
      <c r="N501" s="28"/>
      <c r="O501" s="28"/>
      <c r="P501" s="28"/>
    </row>
    <row r="502" spans="1:16" ht="18">
      <c r="A502" s="22">
        <v>497</v>
      </c>
      <c r="B502" s="23" t="s">
        <v>108</v>
      </c>
      <c r="C502" s="23" t="s">
        <v>353</v>
      </c>
      <c r="D502" s="24">
        <v>1767626.6706000001</v>
      </c>
      <c r="E502" s="24">
        <v>1776814.0223000001</v>
      </c>
      <c r="F502" s="25">
        <f t="shared" si="7"/>
        <v>3544440.6929000001</v>
      </c>
      <c r="L502" s="27"/>
      <c r="M502" s="27"/>
      <c r="N502" s="28"/>
      <c r="O502" s="28"/>
      <c r="P502" s="28"/>
    </row>
    <row r="503" spans="1:16" ht="18">
      <c r="A503" s="22">
        <v>498</v>
      </c>
      <c r="B503" s="23" t="s">
        <v>108</v>
      </c>
      <c r="C503" s="23" t="s">
        <v>355</v>
      </c>
      <c r="D503" s="24">
        <v>2018335.6015999999</v>
      </c>
      <c r="E503" s="24">
        <v>2028826.0288</v>
      </c>
      <c r="F503" s="25">
        <f t="shared" si="7"/>
        <v>4047161.6304000001</v>
      </c>
      <c r="L503" s="27"/>
      <c r="M503" s="27"/>
      <c r="N503" s="28"/>
      <c r="O503" s="28"/>
      <c r="P503" s="28"/>
    </row>
    <row r="504" spans="1:16" ht="18">
      <c r="A504" s="22">
        <v>499</v>
      </c>
      <c r="B504" s="23" t="s">
        <v>108</v>
      </c>
      <c r="C504" s="23" t="s">
        <v>357</v>
      </c>
      <c r="D504" s="24">
        <v>2442884.5022999998</v>
      </c>
      <c r="E504" s="24">
        <v>2455581.5493000001</v>
      </c>
      <c r="F504" s="25">
        <f t="shared" si="7"/>
        <v>4898466.0515999999</v>
      </c>
      <c r="L504" s="27"/>
      <c r="M504" s="27"/>
      <c r="N504" s="28"/>
      <c r="O504" s="28"/>
      <c r="P504" s="28"/>
    </row>
    <row r="505" spans="1:16" ht="18">
      <c r="A505" s="22">
        <v>500</v>
      </c>
      <c r="B505" s="23" t="s">
        <v>109</v>
      </c>
      <c r="C505" s="23" t="s">
        <v>362</v>
      </c>
      <c r="D505" s="24">
        <v>3428130.0491999998</v>
      </c>
      <c r="E505" s="24">
        <v>3445947.9725000001</v>
      </c>
      <c r="F505" s="25">
        <f t="shared" si="7"/>
        <v>6874078.0217000004</v>
      </c>
      <c r="L505" s="27"/>
      <c r="M505" s="27"/>
      <c r="N505" s="28"/>
      <c r="O505" s="28"/>
      <c r="P505" s="28"/>
    </row>
    <row r="506" spans="1:16" ht="36">
      <c r="A506" s="22">
        <v>501</v>
      </c>
      <c r="B506" s="23" t="s">
        <v>109</v>
      </c>
      <c r="C506" s="23" t="s">
        <v>364</v>
      </c>
      <c r="D506" s="24">
        <v>4406408.0860000001</v>
      </c>
      <c r="E506" s="24">
        <v>4429310.6712999996</v>
      </c>
      <c r="F506" s="25">
        <f t="shared" si="7"/>
        <v>8835718.7573000006</v>
      </c>
      <c r="L506" s="27"/>
      <c r="M506" s="27"/>
      <c r="N506" s="28"/>
      <c r="O506" s="28"/>
      <c r="P506" s="28"/>
    </row>
    <row r="507" spans="1:16" ht="18">
      <c r="A507" s="22">
        <v>502</v>
      </c>
      <c r="B507" s="23" t="s">
        <v>109</v>
      </c>
      <c r="C507" s="23" t="s">
        <v>366</v>
      </c>
      <c r="D507" s="24">
        <v>7106173.3218</v>
      </c>
      <c r="E507" s="24">
        <v>7143108.108</v>
      </c>
      <c r="F507" s="25">
        <f t="shared" si="7"/>
        <v>14249281.4298</v>
      </c>
      <c r="L507" s="27"/>
      <c r="M507" s="27"/>
      <c r="N507" s="28"/>
      <c r="O507" s="28"/>
      <c r="P507" s="28"/>
    </row>
    <row r="508" spans="1:16" ht="18">
      <c r="A508" s="22">
        <v>503</v>
      </c>
      <c r="B508" s="23" t="s">
        <v>109</v>
      </c>
      <c r="C508" s="23" t="s">
        <v>368</v>
      </c>
      <c r="D508" s="24">
        <v>2777401.6941999998</v>
      </c>
      <c r="E508" s="24">
        <v>2791837.4155000001</v>
      </c>
      <c r="F508" s="25">
        <f t="shared" si="7"/>
        <v>5569239.1096999999</v>
      </c>
      <c r="L508" s="27"/>
      <c r="M508" s="27"/>
      <c r="N508" s="28"/>
      <c r="O508" s="28"/>
      <c r="P508" s="28"/>
    </row>
    <row r="509" spans="1:16" ht="18">
      <c r="A509" s="22">
        <v>504</v>
      </c>
      <c r="B509" s="23" t="s">
        <v>109</v>
      </c>
      <c r="C509" s="23" t="s">
        <v>370</v>
      </c>
      <c r="D509" s="24">
        <v>2335089.5466</v>
      </c>
      <c r="E509" s="24">
        <v>2347226.3224999998</v>
      </c>
      <c r="F509" s="25">
        <f t="shared" si="7"/>
        <v>4682315.8690999998</v>
      </c>
      <c r="L509" s="27"/>
      <c r="M509" s="27"/>
      <c r="N509" s="28"/>
      <c r="O509" s="28"/>
      <c r="P509" s="28"/>
    </row>
    <row r="510" spans="1:16" ht="18">
      <c r="A510" s="22">
        <v>505</v>
      </c>
      <c r="B510" s="23" t="s">
        <v>109</v>
      </c>
      <c r="C510" s="23" t="s">
        <v>372</v>
      </c>
      <c r="D510" s="24">
        <v>2610543.9637000002</v>
      </c>
      <c r="E510" s="24">
        <v>2624112.4314000001</v>
      </c>
      <c r="F510" s="25">
        <f t="shared" si="7"/>
        <v>5234656.3951000003</v>
      </c>
      <c r="L510" s="27"/>
      <c r="M510" s="27"/>
      <c r="N510" s="28"/>
      <c r="O510" s="28"/>
      <c r="P510" s="28"/>
    </row>
    <row r="511" spans="1:16" ht="18">
      <c r="A511" s="22">
        <v>506</v>
      </c>
      <c r="B511" s="23" t="s">
        <v>109</v>
      </c>
      <c r="C511" s="23" t="s">
        <v>374</v>
      </c>
      <c r="D511" s="24">
        <v>2396878.1918000001</v>
      </c>
      <c r="E511" s="24">
        <v>2409336.1181000001</v>
      </c>
      <c r="F511" s="25">
        <f t="shared" si="7"/>
        <v>4806214.3099000007</v>
      </c>
      <c r="L511" s="27"/>
      <c r="M511" s="27"/>
      <c r="N511" s="28"/>
      <c r="O511" s="28"/>
      <c r="P511" s="28"/>
    </row>
    <row r="512" spans="1:16" ht="18">
      <c r="A512" s="22">
        <v>507</v>
      </c>
      <c r="B512" s="23" t="s">
        <v>109</v>
      </c>
      <c r="C512" s="23" t="s">
        <v>376</v>
      </c>
      <c r="D512" s="24">
        <v>2891578.5471999999</v>
      </c>
      <c r="E512" s="24">
        <v>2906607.71</v>
      </c>
      <c r="F512" s="25">
        <f t="shared" si="7"/>
        <v>5798186.2571999999</v>
      </c>
      <c r="L512" s="27"/>
      <c r="M512" s="27"/>
      <c r="N512" s="28"/>
      <c r="O512" s="28"/>
      <c r="P512" s="28"/>
    </row>
    <row r="513" spans="1:16" ht="18">
      <c r="A513" s="22">
        <v>508</v>
      </c>
      <c r="B513" s="23" t="s">
        <v>109</v>
      </c>
      <c r="C513" s="23" t="s">
        <v>379</v>
      </c>
      <c r="D513" s="24">
        <v>1930812.7492</v>
      </c>
      <c r="E513" s="24">
        <v>1940848.2708999999</v>
      </c>
      <c r="F513" s="25">
        <f t="shared" si="7"/>
        <v>3871661.0200999998</v>
      </c>
      <c r="L513" s="27"/>
      <c r="M513" s="27"/>
      <c r="N513" s="28"/>
      <c r="O513" s="28"/>
      <c r="P513" s="28"/>
    </row>
    <row r="514" spans="1:16" ht="18">
      <c r="A514" s="22">
        <v>509</v>
      </c>
      <c r="B514" s="23" t="s">
        <v>109</v>
      </c>
      <c r="C514" s="23" t="s">
        <v>381</v>
      </c>
      <c r="D514" s="24">
        <v>3292230.1365999999</v>
      </c>
      <c r="E514" s="24">
        <v>3309341.7113999999</v>
      </c>
      <c r="F514" s="25">
        <f t="shared" si="7"/>
        <v>6601571.8479999993</v>
      </c>
      <c r="L514" s="27"/>
      <c r="M514" s="27"/>
      <c r="N514" s="28"/>
      <c r="O514" s="28"/>
      <c r="P514" s="28"/>
    </row>
    <row r="515" spans="1:16" ht="18">
      <c r="A515" s="22">
        <v>510</v>
      </c>
      <c r="B515" s="23" t="s">
        <v>109</v>
      </c>
      <c r="C515" s="23" t="s">
        <v>383</v>
      </c>
      <c r="D515" s="24">
        <v>2845970.0868000002</v>
      </c>
      <c r="E515" s="24">
        <v>2860762.1967000002</v>
      </c>
      <c r="F515" s="25">
        <f t="shared" si="7"/>
        <v>5706732.2835000008</v>
      </c>
      <c r="L515" s="27"/>
      <c r="M515" s="27"/>
      <c r="N515" s="28"/>
      <c r="O515" s="28"/>
      <c r="P515" s="28"/>
    </row>
    <row r="516" spans="1:16" ht="18">
      <c r="A516" s="22">
        <v>511</v>
      </c>
      <c r="B516" s="23" t="s">
        <v>109</v>
      </c>
      <c r="C516" s="23" t="s">
        <v>385</v>
      </c>
      <c r="D516" s="24">
        <v>3913067.7113999999</v>
      </c>
      <c r="E516" s="24">
        <v>3933406.1288999999</v>
      </c>
      <c r="F516" s="25">
        <f t="shared" si="7"/>
        <v>7846473.8402999993</v>
      </c>
      <c r="L516" s="27"/>
      <c r="M516" s="27"/>
      <c r="N516" s="28"/>
      <c r="O516" s="28"/>
      <c r="P516" s="28"/>
    </row>
    <row r="517" spans="1:16" ht="18">
      <c r="A517" s="22">
        <v>512</v>
      </c>
      <c r="B517" s="23" t="s">
        <v>109</v>
      </c>
      <c r="C517" s="23" t="s">
        <v>387</v>
      </c>
      <c r="D517" s="24">
        <v>4233686.4225000003</v>
      </c>
      <c r="E517" s="24">
        <v>4255691.2761000004</v>
      </c>
      <c r="F517" s="25">
        <f t="shared" si="7"/>
        <v>8489377.6986000016</v>
      </c>
      <c r="L517" s="27"/>
      <c r="M517" s="27"/>
      <c r="N517" s="28"/>
      <c r="O517" s="28"/>
      <c r="P517" s="28"/>
    </row>
    <row r="518" spans="1:16" ht="18">
      <c r="A518" s="22">
        <v>513</v>
      </c>
      <c r="B518" s="23" t="s">
        <v>109</v>
      </c>
      <c r="C518" s="23" t="s">
        <v>389</v>
      </c>
      <c r="D518" s="24">
        <v>2279058.8621999999</v>
      </c>
      <c r="E518" s="24">
        <v>2290904.4150999999</v>
      </c>
      <c r="F518" s="25">
        <f t="shared" si="7"/>
        <v>4569963.2773000002</v>
      </c>
      <c r="L518" s="27"/>
      <c r="M518" s="27"/>
      <c r="N518" s="28"/>
      <c r="O518" s="28"/>
      <c r="P518" s="28"/>
    </row>
    <row r="519" spans="1:16" ht="36">
      <c r="A519" s="22">
        <v>514</v>
      </c>
      <c r="B519" s="23" t="s">
        <v>109</v>
      </c>
      <c r="C519" s="23" t="s">
        <v>391</v>
      </c>
      <c r="D519" s="24">
        <v>2750050.5389999999</v>
      </c>
      <c r="E519" s="24">
        <v>2764344.1009999998</v>
      </c>
      <c r="F519" s="25">
        <f t="shared" ref="F519:F582" si="8">D519+E519</f>
        <v>5514394.6399999997</v>
      </c>
      <c r="L519" s="27"/>
      <c r="M519" s="27"/>
      <c r="N519" s="28"/>
      <c r="O519" s="28"/>
      <c r="P519" s="28"/>
    </row>
    <row r="520" spans="1:16" ht="18">
      <c r="A520" s="22">
        <v>515</v>
      </c>
      <c r="B520" s="23" t="s">
        <v>109</v>
      </c>
      <c r="C520" s="23" t="s">
        <v>393</v>
      </c>
      <c r="D520" s="24">
        <v>4117032.2678999999</v>
      </c>
      <c r="E520" s="24">
        <v>4138430.804</v>
      </c>
      <c r="F520" s="25">
        <f t="shared" si="8"/>
        <v>8255463.0718999999</v>
      </c>
      <c r="L520" s="27"/>
      <c r="M520" s="27"/>
      <c r="N520" s="28"/>
      <c r="O520" s="28"/>
      <c r="P520" s="28"/>
    </row>
    <row r="521" spans="1:16" ht="18">
      <c r="A521" s="22">
        <v>516</v>
      </c>
      <c r="B521" s="23" t="s">
        <v>109</v>
      </c>
      <c r="C521" s="23" t="s">
        <v>395</v>
      </c>
      <c r="D521" s="24">
        <v>3994834.6494999998</v>
      </c>
      <c r="E521" s="24">
        <v>4015598.0558000002</v>
      </c>
      <c r="F521" s="25">
        <f t="shared" si="8"/>
        <v>8010432.7052999996</v>
      </c>
      <c r="L521" s="27"/>
      <c r="M521" s="27"/>
      <c r="N521" s="28"/>
      <c r="O521" s="28"/>
      <c r="P521" s="28"/>
    </row>
    <row r="522" spans="1:16" ht="18">
      <c r="A522" s="22">
        <v>517</v>
      </c>
      <c r="B522" s="23" t="s">
        <v>109</v>
      </c>
      <c r="C522" s="23" t="s">
        <v>397</v>
      </c>
      <c r="D522" s="24">
        <v>4079060.2579999999</v>
      </c>
      <c r="E522" s="24">
        <v>4100261.4322000002</v>
      </c>
      <c r="F522" s="25">
        <f t="shared" si="8"/>
        <v>8179321.6902000001</v>
      </c>
      <c r="L522" s="27"/>
      <c r="M522" s="27"/>
      <c r="N522" s="28"/>
      <c r="O522" s="28"/>
      <c r="P522" s="28"/>
    </row>
    <row r="523" spans="1:16" ht="18">
      <c r="A523" s="22">
        <v>518</v>
      </c>
      <c r="B523" s="23" t="s">
        <v>109</v>
      </c>
      <c r="C523" s="23" t="s">
        <v>399</v>
      </c>
      <c r="D523" s="24">
        <v>3154771.6984999999</v>
      </c>
      <c r="E523" s="24">
        <v>3171168.8243</v>
      </c>
      <c r="F523" s="25">
        <f t="shared" si="8"/>
        <v>6325940.5228000004</v>
      </c>
      <c r="L523" s="27"/>
      <c r="M523" s="27"/>
      <c r="N523" s="28"/>
      <c r="O523" s="28"/>
      <c r="P523" s="28"/>
    </row>
    <row r="524" spans="1:16" ht="18">
      <c r="A524" s="22">
        <v>519</v>
      </c>
      <c r="B524" s="23" t="s">
        <v>109</v>
      </c>
      <c r="C524" s="23" t="s">
        <v>401</v>
      </c>
      <c r="D524" s="24">
        <v>3608657.4001000002</v>
      </c>
      <c r="E524" s="24">
        <v>3627413.6257000002</v>
      </c>
      <c r="F524" s="25">
        <f t="shared" si="8"/>
        <v>7236071.0258000009</v>
      </c>
      <c r="L524" s="27"/>
      <c r="M524" s="27"/>
      <c r="N524" s="28"/>
      <c r="O524" s="28"/>
      <c r="P524" s="28"/>
    </row>
    <row r="525" spans="1:16" ht="36">
      <c r="A525" s="22">
        <v>520</v>
      </c>
      <c r="B525" s="23" t="s">
        <v>110</v>
      </c>
      <c r="C525" s="23" t="s">
        <v>405</v>
      </c>
      <c r="D525" s="24">
        <v>2361149.1967000002</v>
      </c>
      <c r="E525" s="24">
        <v>2373421.4193000002</v>
      </c>
      <c r="F525" s="25">
        <f t="shared" si="8"/>
        <v>4734570.6160000004</v>
      </c>
      <c r="L525" s="27"/>
      <c r="M525" s="27"/>
      <c r="N525" s="28"/>
      <c r="O525" s="28"/>
      <c r="P525" s="28"/>
    </row>
    <row r="526" spans="1:16" ht="36">
      <c r="A526" s="22">
        <v>521</v>
      </c>
      <c r="B526" s="23" t="s">
        <v>110</v>
      </c>
      <c r="C526" s="23" t="s">
        <v>407</v>
      </c>
      <c r="D526" s="24">
        <v>2661441.4742000001</v>
      </c>
      <c r="E526" s="24">
        <v>2675274.4849999999</v>
      </c>
      <c r="F526" s="25">
        <f t="shared" si="8"/>
        <v>5336715.9592000004</v>
      </c>
      <c r="L526" s="27"/>
      <c r="M526" s="27"/>
      <c r="N526" s="28"/>
      <c r="O526" s="28"/>
      <c r="P526" s="28"/>
    </row>
    <row r="527" spans="1:16" ht="36">
      <c r="A527" s="22">
        <v>522</v>
      </c>
      <c r="B527" s="23" t="s">
        <v>110</v>
      </c>
      <c r="C527" s="23" t="s">
        <v>409</v>
      </c>
      <c r="D527" s="24">
        <v>2725079.8141999999</v>
      </c>
      <c r="E527" s="24">
        <v>2739243.5893000001</v>
      </c>
      <c r="F527" s="25">
        <f t="shared" si="8"/>
        <v>5464323.4035</v>
      </c>
      <c r="L527" s="27"/>
      <c r="M527" s="27"/>
      <c r="N527" s="28"/>
      <c r="O527" s="28"/>
      <c r="P527" s="28"/>
    </row>
    <row r="528" spans="1:16" ht="36">
      <c r="A528" s="22">
        <v>523</v>
      </c>
      <c r="B528" s="23" t="s">
        <v>110</v>
      </c>
      <c r="C528" s="23" t="s">
        <v>411</v>
      </c>
      <c r="D528" s="24">
        <v>3215222.821</v>
      </c>
      <c r="E528" s="24">
        <v>3231934.1455000001</v>
      </c>
      <c r="F528" s="25">
        <f t="shared" si="8"/>
        <v>6447156.9665000001</v>
      </c>
      <c r="L528" s="27"/>
      <c r="M528" s="27"/>
      <c r="N528" s="28"/>
      <c r="O528" s="28"/>
      <c r="P528" s="28"/>
    </row>
    <row r="529" spans="1:16" ht="36">
      <c r="A529" s="22">
        <v>524</v>
      </c>
      <c r="B529" s="23" t="s">
        <v>110</v>
      </c>
      <c r="C529" s="23" t="s">
        <v>413</v>
      </c>
      <c r="D529" s="24">
        <v>2295807.4591999999</v>
      </c>
      <c r="E529" s="24">
        <v>2307740.0639999998</v>
      </c>
      <c r="F529" s="25">
        <f t="shared" si="8"/>
        <v>4603547.5231999997</v>
      </c>
      <c r="L529" s="27"/>
      <c r="M529" s="27"/>
      <c r="N529" s="28"/>
      <c r="O529" s="28"/>
      <c r="P529" s="28"/>
    </row>
    <row r="530" spans="1:16" ht="36">
      <c r="A530" s="22">
        <v>525</v>
      </c>
      <c r="B530" s="23" t="s">
        <v>110</v>
      </c>
      <c r="C530" s="23" t="s">
        <v>415</v>
      </c>
      <c r="D530" s="24">
        <v>2158826.5244</v>
      </c>
      <c r="E530" s="24">
        <v>2170047.1620999998</v>
      </c>
      <c r="F530" s="25">
        <f t="shared" si="8"/>
        <v>4328873.6864999998</v>
      </c>
      <c r="L530" s="27"/>
      <c r="M530" s="27"/>
      <c r="N530" s="28"/>
      <c r="O530" s="28"/>
      <c r="P530" s="28"/>
    </row>
    <row r="531" spans="1:16" ht="36">
      <c r="A531" s="22">
        <v>526</v>
      </c>
      <c r="B531" s="23" t="s">
        <v>110</v>
      </c>
      <c r="C531" s="23" t="s">
        <v>417</v>
      </c>
      <c r="D531" s="24">
        <v>2466653.2042</v>
      </c>
      <c r="E531" s="24">
        <v>2479473.7905999999</v>
      </c>
      <c r="F531" s="25">
        <f t="shared" si="8"/>
        <v>4946126.9947999995</v>
      </c>
      <c r="L531" s="27"/>
      <c r="M531" s="27"/>
      <c r="N531" s="28"/>
      <c r="O531" s="28"/>
      <c r="P531" s="28"/>
    </row>
    <row r="532" spans="1:16" ht="36">
      <c r="A532" s="22">
        <v>527</v>
      </c>
      <c r="B532" s="23" t="s">
        <v>110</v>
      </c>
      <c r="C532" s="23" t="s">
        <v>419</v>
      </c>
      <c r="D532" s="24">
        <v>3859717.4478000002</v>
      </c>
      <c r="E532" s="24">
        <v>3879778.5739000002</v>
      </c>
      <c r="F532" s="25">
        <f t="shared" si="8"/>
        <v>7739496.0217000004</v>
      </c>
      <c r="L532" s="27"/>
      <c r="M532" s="27"/>
      <c r="N532" s="28"/>
      <c r="O532" s="28"/>
      <c r="P532" s="28"/>
    </row>
    <row r="533" spans="1:16" ht="36">
      <c r="A533" s="22">
        <v>528</v>
      </c>
      <c r="B533" s="23" t="s">
        <v>110</v>
      </c>
      <c r="C533" s="23" t="s">
        <v>421</v>
      </c>
      <c r="D533" s="24">
        <v>3576972.1042999998</v>
      </c>
      <c r="E533" s="24">
        <v>3595563.6436000001</v>
      </c>
      <c r="F533" s="25">
        <f t="shared" si="8"/>
        <v>7172535.7478999998</v>
      </c>
      <c r="L533" s="27"/>
      <c r="M533" s="27"/>
      <c r="N533" s="28"/>
      <c r="O533" s="28"/>
      <c r="P533" s="28"/>
    </row>
    <row r="534" spans="1:16" ht="36">
      <c r="A534" s="22">
        <v>529</v>
      </c>
      <c r="B534" s="23" t="s">
        <v>110</v>
      </c>
      <c r="C534" s="23" t="s">
        <v>423</v>
      </c>
      <c r="D534" s="24">
        <v>2736329.2001999998</v>
      </c>
      <c r="E534" s="24">
        <v>2750551.4446999999</v>
      </c>
      <c r="F534" s="25">
        <f t="shared" si="8"/>
        <v>5486880.6448999997</v>
      </c>
      <c r="L534" s="27"/>
      <c r="M534" s="27"/>
      <c r="N534" s="28"/>
      <c r="O534" s="28"/>
      <c r="P534" s="28"/>
    </row>
    <row r="535" spans="1:16" ht="36">
      <c r="A535" s="22">
        <v>530</v>
      </c>
      <c r="B535" s="23" t="s">
        <v>110</v>
      </c>
      <c r="C535" s="23" t="s">
        <v>404</v>
      </c>
      <c r="D535" s="24">
        <v>2619195.8311999999</v>
      </c>
      <c r="E535" s="24">
        <v>2632809.2675000001</v>
      </c>
      <c r="F535" s="25">
        <f t="shared" si="8"/>
        <v>5252005.0987</v>
      </c>
      <c r="L535" s="27"/>
      <c r="M535" s="27"/>
      <c r="N535" s="28"/>
      <c r="O535" s="28"/>
      <c r="P535" s="28"/>
    </row>
    <row r="536" spans="1:16" ht="36">
      <c r="A536" s="22">
        <v>531</v>
      </c>
      <c r="B536" s="23" t="s">
        <v>110</v>
      </c>
      <c r="C536" s="23" t="s">
        <v>427</v>
      </c>
      <c r="D536" s="24">
        <v>2782707.5756000001</v>
      </c>
      <c r="E536" s="24">
        <v>2797170.8746000002</v>
      </c>
      <c r="F536" s="25">
        <f t="shared" si="8"/>
        <v>5579878.4502000008</v>
      </c>
      <c r="L536" s="27"/>
      <c r="M536" s="27"/>
      <c r="N536" s="28"/>
      <c r="O536" s="28"/>
      <c r="P536" s="28"/>
    </row>
    <row r="537" spans="1:16" ht="36">
      <c r="A537" s="22">
        <v>532</v>
      </c>
      <c r="B537" s="23" t="s">
        <v>110</v>
      </c>
      <c r="C537" s="23" t="s">
        <v>429</v>
      </c>
      <c r="D537" s="24">
        <v>2233860.8514</v>
      </c>
      <c r="E537" s="24">
        <v>2245471.4848000002</v>
      </c>
      <c r="F537" s="25">
        <f t="shared" si="8"/>
        <v>4479332.3362000007</v>
      </c>
      <c r="L537" s="27"/>
      <c r="M537" s="27"/>
      <c r="N537" s="28"/>
      <c r="O537" s="28"/>
      <c r="P537" s="28"/>
    </row>
    <row r="538" spans="1:16" ht="18">
      <c r="A538" s="22">
        <v>533</v>
      </c>
      <c r="B538" s="23" t="s">
        <v>111</v>
      </c>
      <c r="C538" s="23" t="s">
        <v>433</v>
      </c>
      <c r="D538" s="24">
        <v>2456296.0214</v>
      </c>
      <c r="E538" s="24">
        <v>2469062.7757000001</v>
      </c>
      <c r="F538" s="25">
        <f t="shared" si="8"/>
        <v>4925358.7971000001</v>
      </c>
      <c r="L538" s="27"/>
      <c r="M538" s="27"/>
      <c r="N538" s="28"/>
      <c r="O538" s="28"/>
      <c r="P538" s="28"/>
    </row>
    <row r="539" spans="1:16" ht="18">
      <c r="A539" s="22">
        <v>534</v>
      </c>
      <c r="B539" s="23" t="s">
        <v>111</v>
      </c>
      <c r="C539" s="23" t="s">
        <v>435</v>
      </c>
      <c r="D539" s="24">
        <v>2108897.6132</v>
      </c>
      <c r="E539" s="24">
        <v>2119858.7422000002</v>
      </c>
      <c r="F539" s="25">
        <f t="shared" si="8"/>
        <v>4228756.3553999998</v>
      </c>
      <c r="L539" s="27"/>
      <c r="M539" s="27"/>
      <c r="N539" s="28"/>
      <c r="O539" s="28"/>
      <c r="P539" s="28"/>
    </row>
    <row r="540" spans="1:16" ht="18">
      <c r="A540" s="22">
        <v>535</v>
      </c>
      <c r="B540" s="23" t="s">
        <v>111</v>
      </c>
      <c r="C540" s="23" t="s">
        <v>437</v>
      </c>
      <c r="D540" s="24">
        <v>2415125.5836999998</v>
      </c>
      <c r="E540" s="24">
        <v>2427678.3520999998</v>
      </c>
      <c r="F540" s="25">
        <f t="shared" si="8"/>
        <v>4842803.9357999992</v>
      </c>
      <c r="L540" s="27"/>
      <c r="M540" s="27"/>
      <c r="N540" s="28"/>
      <c r="O540" s="28"/>
      <c r="P540" s="28"/>
    </row>
    <row r="541" spans="1:16" ht="18">
      <c r="A541" s="22">
        <v>536</v>
      </c>
      <c r="B541" s="23" t="s">
        <v>111</v>
      </c>
      <c r="C541" s="23" t="s">
        <v>439</v>
      </c>
      <c r="D541" s="24">
        <v>3931469.6757</v>
      </c>
      <c r="E541" s="24">
        <v>3951903.7385999998</v>
      </c>
      <c r="F541" s="25">
        <f t="shared" si="8"/>
        <v>7883373.4143000003</v>
      </c>
      <c r="L541" s="27"/>
      <c r="M541" s="27"/>
      <c r="N541" s="28"/>
      <c r="O541" s="28"/>
      <c r="P541" s="28"/>
    </row>
    <row r="542" spans="1:16" ht="18">
      <c r="A542" s="22">
        <v>537</v>
      </c>
      <c r="B542" s="23" t="s">
        <v>111</v>
      </c>
      <c r="C542" s="23" t="s">
        <v>441</v>
      </c>
      <c r="D542" s="24">
        <v>2359887.0913</v>
      </c>
      <c r="E542" s="24">
        <v>2372152.7541</v>
      </c>
      <c r="F542" s="25">
        <f t="shared" si="8"/>
        <v>4732039.8454</v>
      </c>
      <c r="L542" s="27"/>
      <c r="M542" s="27"/>
      <c r="N542" s="28"/>
      <c r="O542" s="28"/>
      <c r="P542" s="28"/>
    </row>
    <row r="543" spans="1:16" ht="18">
      <c r="A543" s="22">
        <v>538</v>
      </c>
      <c r="B543" s="23" t="s">
        <v>111</v>
      </c>
      <c r="C543" s="23" t="s">
        <v>443</v>
      </c>
      <c r="D543" s="24">
        <v>2485461.2653000001</v>
      </c>
      <c r="E543" s="24">
        <v>2498379.6077999999</v>
      </c>
      <c r="F543" s="25">
        <f t="shared" si="8"/>
        <v>4983840.8730999995</v>
      </c>
      <c r="L543" s="27"/>
      <c r="M543" s="27"/>
      <c r="N543" s="28"/>
      <c r="O543" s="28"/>
      <c r="P543" s="28"/>
    </row>
    <row r="544" spans="1:16" ht="18">
      <c r="A544" s="22">
        <v>539</v>
      </c>
      <c r="B544" s="23" t="s">
        <v>111</v>
      </c>
      <c r="C544" s="23" t="s">
        <v>445</v>
      </c>
      <c r="D544" s="24">
        <v>2354198.2895</v>
      </c>
      <c r="E544" s="24">
        <v>2366434.3843</v>
      </c>
      <c r="F544" s="25">
        <f t="shared" si="8"/>
        <v>4720632.6738</v>
      </c>
      <c r="L544" s="27"/>
      <c r="M544" s="27"/>
      <c r="N544" s="28"/>
      <c r="O544" s="28"/>
      <c r="P544" s="28"/>
    </row>
    <row r="545" spans="1:16" ht="18">
      <c r="A545" s="22">
        <v>540</v>
      </c>
      <c r="B545" s="23" t="s">
        <v>111</v>
      </c>
      <c r="C545" s="23" t="s">
        <v>447</v>
      </c>
      <c r="D545" s="24">
        <v>2103625.3280000002</v>
      </c>
      <c r="E545" s="24">
        <v>2114559.054</v>
      </c>
      <c r="F545" s="25">
        <f t="shared" si="8"/>
        <v>4218184.3820000002</v>
      </c>
      <c r="L545" s="27"/>
      <c r="M545" s="27"/>
      <c r="N545" s="28"/>
      <c r="O545" s="28"/>
      <c r="P545" s="28"/>
    </row>
    <row r="546" spans="1:16" ht="18">
      <c r="A546" s="22">
        <v>541</v>
      </c>
      <c r="B546" s="23" t="s">
        <v>111</v>
      </c>
      <c r="C546" s="23" t="s">
        <v>449</v>
      </c>
      <c r="D546" s="24">
        <v>2269932.8278999999</v>
      </c>
      <c r="E546" s="24">
        <v>2281730.9476999999</v>
      </c>
      <c r="F546" s="25">
        <f t="shared" si="8"/>
        <v>4551663.7755999994</v>
      </c>
      <c r="L546" s="27"/>
      <c r="M546" s="27"/>
      <c r="N546" s="28"/>
      <c r="O546" s="28"/>
      <c r="P546" s="28"/>
    </row>
    <row r="547" spans="1:16" ht="18">
      <c r="A547" s="22">
        <v>542</v>
      </c>
      <c r="B547" s="23" t="s">
        <v>111</v>
      </c>
      <c r="C547" s="23" t="s">
        <v>451</v>
      </c>
      <c r="D547" s="24">
        <v>2499833.6841000002</v>
      </c>
      <c r="E547" s="24">
        <v>2512826.7281999998</v>
      </c>
      <c r="F547" s="25">
        <f t="shared" si="8"/>
        <v>5012660.4123</v>
      </c>
      <c r="L547" s="27"/>
      <c r="M547" s="27"/>
      <c r="N547" s="28"/>
      <c r="O547" s="28"/>
      <c r="P547" s="28"/>
    </row>
    <row r="548" spans="1:16" ht="18">
      <c r="A548" s="22">
        <v>543</v>
      </c>
      <c r="B548" s="23" t="s">
        <v>111</v>
      </c>
      <c r="C548" s="23" t="s">
        <v>453</v>
      </c>
      <c r="D548" s="24">
        <v>2441824.3086999999</v>
      </c>
      <c r="E548" s="24">
        <v>2454515.8454</v>
      </c>
      <c r="F548" s="25">
        <f t="shared" si="8"/>
        <v>4896340.1540999999</v>
      </c>
      <c r="L548" s="27"/>
      <c r="M548" s="27"/>
      <c r="N548" s="28"/>
      <c r="O548" s="28"/>
      <c r="P548" s="28"/>
    </row>
    <row r="549" spans="1:16" ht="18">
      <c r="A549" s="22">
        <v>544</v>
      </c>
      <c r="B549" s="23" t="s">
        <v>111</v>
      </c>
      <c r="C549" s="23" t="s">
        <v>455</v>
      </c>
      <c r="D549" s="24">
        <v>2841357.6209999998</v>
      </c>
      <c r="E549" s="24">
        <v>2856125.7574</v>
      </c>
      <c r="F549" s="25">
        <f t="shared" si="8"/>
        <v>5697483.3783999998</v>
      </c>
      <c r="L549" s="27"/>
      <c r="M549" s="27"/>
      <c r="N549" s="28"/>
      <c r="O549" s="28"/>
      <c r="P549" s="28"/>
    </row>
    <row r="550" spans="1:16" ht="18">
      <c r="A550" s="22">
        <v>545</v>
      </c>
      <c r="B550" s="23" t="s">
        <v>111</v>
      </c>
      <c r="C550" s="23" t="s">
        <v>457</v>
      </c>
      <c r="D550" s="24">
        <v>2910604.5282999999</v>
      </c>
      <c r="E550" s="24">
        <v>2925732.5798999998</v>
      </c>
      <c r="F550" s="25">
        <f t="shared" si="8"/>
        <v>5836337.1081999997</v>
      </c>
      <c r="L550" s="27"/>
      <c r="M550" s="27"/>
      <c r="N550" s="28"/>
      <c r="O550" s="28"/>
      <c r="P550" s="28"/>
    </row>
    <row r="551" spans="1:16" ht="18">
      <c r="A551" s="22">
        <v>546</v>
      </c>
      <c r="B551" s="23" t="s">
        <v>111</v>
      </c>
      <c r="C551" s="23" t="s">
        <v>459</v>
      </c>
      <c r="D551" s="24">
        <v>3222811.6847000001</v>
      </c>
      <c r="E551" s="24">
        <v>3239562.4526999998</v>
      </c>
      <c r="F551" s="25">
        <f t="shared" si="8"/>
        <v>6462374.1373999994</v>
      </c>
      <c r="L551" s="27"/>
      <c r="M551" s="27"/>
      <c r="N551" s="28"/>
      <c r="O551" s="28"/>
      <c r="P551" s="28"/>
    </row>
    <row r="552" spans="1:16" ht="18">
      <c r="A552" s="22">
        <v>547</v>
      </c>
      <c r="B552" s="23" t="s">
        <v>111</v>
      </c>
      <c r="C552" s="23" t="s">
        <v>461</v>
      </c>
      <c r="D552" s="24">
        <v>3802717.4089000002</v>
      </c>
      <c r="E552" s="24">
        <v>3822482.2736999998</v>
      </c>
      <c r="F552" s="25">
        <f t="shared" si="8"/>
        <v>7625199.6825999999</v>
      </c>
      <c r="L552" s="27"/>
      <c r="M552" s="27"/>
      <c r="N552" s="28"/>
      <c r="O552" s="28"/>
      <c r="P552" s="28"/>
    </row>
    <row r="553" spans="1:16" ht="18">
      <c r="A553" s="22">
        <v>548</v>
      </c>
      <c r="B553" s="23" t="s">
        <v>111</v>
      </c>
      <c r="C553" s="23" t="s">
        <v>463</v>
      </c>
      <c r="D553" s="24">
        <v>2408383.4040000001</v>
      </c>
      <c r="E553" s="24">
        <v>2420901.1294</v>
      </c>
      <c r="F553" s="25">
        <f t="shared" si="8"/>
        <v>4829284.5334000001</v>
      </c>
      <c r="L553" s="27"/>
      <c r="M553" s="27"/>
      <c r="N553" s="28"/>
      <c r="O553" s="28"/>
      <c r="P553" s="28"/>
    </row>
    <row r="554" spans="1:16" ht="18">
      <c r="A554" s="22">
        <v>549</v>
      </c>
      <c r="B554" s="23" t="s">
        <v>111</v>
      </c>
      <c r="C554" s="23" t="s">
        <v>465</v>
      </c>
      <c r="D554" s="24">
        <v>3268900.9304</v>
      </c>
      <c r="E554" s="24">
        <v>3285891.2502000001</v>
      </c>
      <c r="F554" s="25">
        <f t="shared" si="8"/>
        <v>6554792.1806000005</v>
      </c>
      <c r="L554" s="27"/>
      <c r="M554" s="27"/>
      <c r="N554" s="28"/>
      <c r="O554" s="28"/>
      <c r="P554" s="28"/>
    </row>
    <row r="555" spans="1:16" ht="18">
      <c r="A555" s="22">
        <v>550</v>
      </c>
      <c r="B555" s="23" t="s">
        <v>111</v>
      </c>
      <c r="C555" s="23" t="s">
        <v>467</v>
      </c>
      <c r="D555" s="24">
        <v>2208072.3435999998</v>
      </c>
      <c r="E555" s="24">
        <v>2219548.9396000002</v>
      </c>
      <c r="F555" s="25">
        <f t="shared" si="8"/>
        <v>4427621.2831999995</v>
      </c>
      <c r="L555" s="27"/>
      <c r="M555" s="27"/>
      <c r="N555" s="28"/>
      <c r="O555" s="28"/>
      <c r="P555" s="28"/>
    </row>
    <row r="556" spans="1:16" ht="18">
      <c r="A556" s="22">
        <v>551</v>
      </c>
      <c r="B556" s="23" t="s">
        <v>111</v>
      </c>
      <c r="C556" s="23" t="s">
        <v>469</v>
      </c>
      <c r="D556" s="24">
        <v>2541236.9504</v>
      </c>
      <c r="E556" s="24">
        <v>2554445.1905999999</v>
      </c>
      <c r="F556" s="25">
        <f t="shared" si="8"/>
        <v>5095682.1409999998</v>
      </c>
      <c r="L556" s="27"/>
      <c r="M556" s="27"/>
      <c r="N556" s="28"/>
      <c r="O556" s="28"/>
      <c r="P556" s="28"/>
    </row>
    <row r="557" spans="1:16" ht="18">
      <c r="A557" s="22">
        <v>552</v>
      </c>
      <c r="B557" s="23" t="s">
        <v>111</v>
      </c>
      <c r="C557" s="23" t="s">
        <v>471</v>
      </c>
      <c r="D557" s="24">
        <v>2931032.2204999998</v>
      </c>
      <c r="E557" s="24">
        <v>2946266.4462000001</v>
      </c>
      <c r="F557" s="25">
        <f t="shared" si="8"/>
        <v>5877298.6666999999</v>
      </c>
      <c r="L557" s="27"/>
      <c r="M557" s="27"/>
      <c r="N557" s="28"/>
      <c r="O557" s="28"/>
      <c r="P557" s="28"/>
    </row>
    <row r="558" spans="1:16" ht="18">
      <c r="A558" s="22">
        <v>553</v>
      </c>
      <c r="B558" s="23" t="s">
        <v>111</v>
      </c>
      <c r="C558" s="23" t="s">
        <v>473</v>
      </c>
      <c r="D558" s="24">
        <v>2757311.4128</v>
      </c>
      <c r="E558" s="24">
        <v>2771642.7135999999</v>
      </c>
      <c r="F558" s="25">
        <f t="shared" si="8"/>
        <v>5528954.1263999995</v>
      </c>
      <c r="L558" s="27"/>
      <c r="M558" s="27"/>
      <c r="N558" s="28"/>
      <c r="O558" s="28"/>
      <c r="P558" s="28"/>
    </row>
    <row r="559" spans="1:16" ht="18">
      <c r="A559" s="22">
        <v>554</v>
      </c>
      <c r="B559" s="23" t="s">
        <v>111</v>
      </c>
      <c r="C559" s="23" t="s">
        <v>475</v>
      </c>
      <c r="D559" s="24">
        <v>3259564.5602000002</v>
      </c>
      <c r="E559" s="24">
        <v>3276506.3536</v>
      </c>
      <c r="F559" s="25">
        <f t="shared" si="8"/>
        <v>6536070.9138000002</v>
      </c>
      <c r="L559" s="27"/>
      <c r="M559" s="27"/>
      <c r="N559" s="28"/>
      <c r="O559" s="28"/>
      <c r="P559" s="28"/>
    </row>
    <row r="560" spans="1:16" ht="18">
      <c r="A560" s="22">
        <v>555</v>
      </c>
      <c r="B560" s="23" t="s">
        <v>111</v>
      </c>
      <c r="C560" s="23" t="s">
        <v>477</v>
      </c>
      <c r="D560" s="24">
        <v>2383801.4127000002</v>
      </c>
      <c r="E560" s="24">
        <v>2396191.3716000002</v>
      </c>
      <c r="F560" s="25">
        <f t="shared" si="8"/>
        <v>4779992.7843000004</v>
      </c>
      <c r="L560" s="27"/>
      <c r="M560" s="27"/>
      <c r="N560" s="28"/>
      <c r="O560" s="28"/>
      <c r="P560" s="28"/>
    </row>
    <row r="561" spans="1:16" ht="18">
      <c r="A561" s="22">
        <v>556</v>
      </c>
      <c r="B561" s="23" t="s">
        <v>111</v>
      </c>
      <c r="C561" s="23" t="s">
        <v>479</v>
      </c>
      <c r="D561" s="24">
        <v>1940035.9754000001</v>
      </c>
      <c r="E561" s="24">
        <v>1950119.4353</v>
      </c>
      <c r="F561" s="25">
        <f t="shared" si="8"/>
        <v>3890155.4106999999</v>
      </c>
      <c r="L561" s="27"/>
      <c r="M561" s="27"/>
      <c r="N561" s="28"/>
      <c r="O561" s="28"/>
      <c r="P561" s="28"/>
    </row>
    <row r="562" spans="1:16" ht="18">
      <c r="A562" s="22">
        <v>557</v>
      </c>
      <c r="B562" s="23" t="s">
        <v>111</v>
      </c>
      <c r="C562" s="23" t="s">
        <v>481</v>
      </c>
      <c r="D562" s="24">
        <v>2162540.0520000001</v>
      </c>
      <c r="E562" s="24">
        <v>2173779.9909999999</v>
      </c>
      <c r="F562" s="25">
        <f t="shared" si="8"/>
        <v>4336320.0429999996</v>
      </c>
      <c r="L562" s="27"/>
      <c r="M562" s="27"/>
      <c r="N562" s="28"/>
      <c r="O562" s="28"/>
      <c r="P562" s="28"/>
    </row>
    <row r="563" spans="1:16" ht="36">
      <c r="A563" s="22">
        <v>558</v>
      </c>
      <c r="B563" s="23" t="s">
        <v>112</v>
      </c>
      <c r="C563" s="23" t="s">
        <v>486</v>
      </c>
      <c r="D563" s="24">
        <v>2427915.6131000002</v>
      </c>
      <c r="E563" s="24">
        <v>2440534.8583999998</v>
      </c>
      <c r="F563" s="25">
        <f t="shared" si="8"/>
        <v>4868450.4715</v>
      </c>
      <c r="L563" s="27"/>
      <c r="M563" s="27"/>
      <c r="N563" s="28"/>
      <c r="O563" s="28"/>
      <c r="P563" s="28"/>
    </row>
    <row r="564" spans="1:16" ht="36">
      <c r="A564" s="22">
        <v>559</v>
      </c>
      <c r="B564" s="23" t="s">
        <v>112</v>
      </c>
      <c r="C564" s="23" t="s">
        <v>488</v>
      </c>
      <c r="D564" s="24">
        <v>2506451.3728999998</v>
      </c>
      <c r="E564" s="24">
        <v>2519478.8128</v>
      </c>
      <c r="F564" s="25">
        <f t="shared" si="8"/>
        <v>5025930.1856999993</v>
      </c>
      <c r="L564" s="27"/>
      <c r="M564" s="27"/>
      <c r="N564" s="28"/>
      <c r="O564" s="28"/>
      <c r="P564" s="28"/>
    </row>
    <row r="565" spans="1:16" ht="18">
      <c r="A565" s="22">
        <v>560</v>
      </c>
      <c r="B565" s="23" t="s">
        <v>112</v>
      </c>
      <c r="C565" s="23" t="s">
        <v>490</v>
      </c>
      <c r="D565" s="24">
        <v>3852498.7349999999</v>
      </c>
      <c r="E565" s="24">
        <v>3872522.3413</v>
      </c>
      <c r="F565" s="25">
        <f t="shared" si="8"/>
        <v>7725021.0762999998</v>
      </c>
      <c r="L565" s="27"/>
      <c r="M565" s="27"/>
      <c r="N565" s="28"/>
      <c r="O565" s="28"/>
      <c r="P565" s="28"/>
    </row>
    <row r="566" spans="1:16" ht="18">
      <c r="A566" s="22">
        <v>561</v>
      </c>
      <c r="B566" s="23" t="s">
        <v>112</v>
      </c>
      <c r="C566" s="23" t="s">
        <v>492</v>
      </c>
      <c r="D566" s="24">
        <v>2533050.2592000002</v>
      </c>
      <c r="E566" s="24">
        <v>2546215.9484000001</v>
      </c>
      <c r="F566" s="25">
        <f t="shared" si="8"/>
        <v>5079266.2076000003</v>
      </c>
      <c r="L566" s="27"/>
      <c r="M566" s="27"/>
      <c r="N566" s="28"/>
      <c r="O566" s="28"/>
      <c r="P566" s="28"/>
    </row>
    <row r="567" spans="1:16" ht="18">
      <c r="A567" s="22">
        <v>562</v>
      </c>
      <c r="B567" s="23" t="s">
        <v>112</v>
      </c>
      <c r="C567" s="23" t="s">
        <v>494</v>
      </c>
      <c r="D567" s="24">
        <v>2270065.5975000001</v>
      </c>
      <c r="E567" s="24">
        <v>2281864.4073999999</v>
      </c>
      <c r="F567" s="25">
        <f t="shared" si="8"/>
        <v>4551930.0049000001</v>
      </c>
      <c r="L567" s="27"/>
      <c r="M567" s="27"/>
      <c r="N567" s="28"/>
      <c r="O567" s="28"/>
      <c r="P567" s="28"/>
    </row>
    <row r="568" spans="1:16" ht="18">
      <c r="A568" s="22">
        <v>563</v>
      </c>
      <c r="B568" s="23" t="s">
        <v>112</v>
      </c>
      <c r="C568" s="23" t="s">
        <v>496</v>
      </c>
      <c r="D568" s="24">
        <v>1726781.6736999999</v>
      </c>
      <c r="E568" s="24">
        <v>1735756.7309000001</v>
      </c>
      <c r="F568" s="25">
        <f t="shared" si="8"/>
        <v>3462538.4046</v>
      </c>
      <c r="L568" s="27"/>
      <c r="M568" s="27"/>
      <c r="N568" s="28"/>
      <c r="O568" s="28"/>
      <c r="P568" s="28"/>
    </row>
    <row r="569" spans="1:16" ht="18">
      <c r="A569" s="22">
        <v>564</v>
      </c>
      <c r="B569" s="23" t="s">
        <v>112</v>
      </c>
      <c r="C569" s="23" t="s">
        <v>498</v>
      </c>
      <c r="D569" s="24">
        <v>1682190.4938000001</v>
      </c>
      <c r="E569" s="24">
        <v>1690933.7855</v>
      </c>
      <c r="F569" s="25">
        <f t="shared" si="8"/>
        <v>3373124.2793000001</v>
      </c>
      <c r="L569" s="27"/>
      <c r="M569" s="27"/>
      <c r="N569" s="28"/>
      <c r="O569" s="28"/>
      <c r="P569" s="28"/>
    </row>
    <row r="570" spans="1:16" ht="18">
      <c r="A570" s="22">
        <v>565</v>
      </c>
      <c r="B570" s="23" t="s">
        <v>112</v>
      </c>
      <c r="C570" s="23" t="s">
        <v>500</v>
      </c>
      <c r="D570" s="24">
        <v>3777287.4646000001</v>
      </c>
      <c r="E570" s="24">
        <v>3796920.1556000002</v>
      </c>
      <c r="F570" s="25">
        <f t="shared" si="8"/>
        <v>7574207.6202000007</v>
      </c>
      <c r="L570" s="27"/>
      <c r="M570" s="27"/>
      <c r="N570" s="28"/>
      <c r="O570" s="28"/>
      <c r="P570" s="28"/>
    </row>
    <row r="571" spans="1:16" ht="18">
      <c r="A571" s="22">
        <v>566</v>
      </c>
      <c r="B571" s="23" t="s">
        <v>112</v>
      </c>
      <c r="C571" s="23" t="s">
        <v>502</v>
      </c>
      <c r="D571" s="24">
        <v>2247955.7392000002</v>
      </c>
      <c r="E571" s="24">
        <v>2259639.6316999998</v>
      </c>
      <c r="F571" s="25">
        <f t="shared" si="8"/>
        <v>4507595.3708999995</v>
      </c>
      <c r="L571" s="27"/>
      <c r="M571" s="27"/>
      <c r="N571" s="28"/>
      <c r="O571" s="28"/>
      <c r="P571" s="28"/>
    </row>
    <row r="572" spans="1:16" ht="18">
      <c r="A572" s="22">
        <v>567</v>
      </c>
      <c r="B572" s="23" t="s">
        <v>112</v>
      </c>
      <c r="C572" s="23" t="s">
        <v>504</v>
      </c>
      <c r="D572" s="24">
        <v>2808600.8886000002</v>
      </c>
      <c r="E572" s="24">
        <v>2823198.7697999999</v>
      </c>
      <c r="F572" s="25">
        <f t="shared" si="8"/>
        <v>5631799.6584000001</v>
      </c>
      <c r="L572" s="27"/>
      <c r="M572" s="27"/>
      <c r="N572" s="28"/>
      <c r="O572" s="28"/>
      <c r="P572" s="28"/>
    </row>
    <row r="573" spans="1:16" ht="18">
      <c r="A573" s="22">
        <v>568</v>
      </c>
      <c r="B573" s="23" t="s">
        <v>112</v>
      </c>
      <c r="C573" s="23" t="s">
        <v>506</v>
      </c>
      <c r="D573" s="24">
        <v>2166836.8146000002</v>
      </c>
      <c r="E573" s="24">
        <v>2178099.0863000001</v>
      </c>
      <c r="F573" s="25">
        <f t="shared" si="8"/>
        <v>4344935.9009000007</v>
      </c>
      <c r="L573" s="27"/>
      <c r="M573" s="27"/>
      <c r="N573" s="28"/>
      <c r="O573" s="28"/>
      <c r="P573" s="28"/>
    </row>
    <row r="574" spans="1:16" ht="18">
      <c r="A574" s="22">
        <v>569</v>
      </c>
      <c r="B574" s="23" t="s">
        <v>112</v>
      </c>
      <c r="C574" s="23" t="s">
        <v>508</v>
      </c>
      <c r="D574" s="24">
        <v>1957642.2779999999</v>
      </c>
      <c r="E574" s="24">
        <v>1967817.2479000001</v>
      </c>
      <c r="F574" s="25">
        <f t="shared" si="8"/>
        <v>3925459.5258999998</v>
      </c>
      <c r="L574" s="27"/>
      <c r="M574" s="27"/>
      <c r="N574" s="28"/>
      <c r="O574" s="28"/>
      <c r="P574" s="28"/>
    </row>
    <row r="575" spans="1:16" ht="36">
      <c r="A575" s="22">
        <v>570</v>
      </c>
      <c r="B575" s="23" t="s">
        <v>112</v>
      </c>
      <c r="C575" s="23" t="s">
        <v>510</v>
      </c>
      <c r="D575" s="24">
        <v>1765319.5456000001</v>
      </c>
      <c r="E575" s="24">
        <v>1774494.9058000001</v>
      </c>
      <c r="F575" s="25">
        <f t="shared" si="8"/>
        <v>3539814.4514000001</v>
      </c>
      <c r="L575" s="27"/>
      <c r="M575" s="27"/>
      <c r="N575" s="28"/>
      <c r="O575" s="28"/>
      <c r="P575" s="28"/>
    </row>
    <row r="576" spans="1:16" ht="18">
      <c r="A576" s="22">
        <v>571</v>
      </c>
      <c r="B576" s="23" t="s">
        <v>112</v>
      </c>
      <c r="C576" s="23" t="s">
        <v>512</v>
      </c>
      <c r="D576" s="24">
        <v>2029459.0031000001</v>
      </c>
      <c r="E576" s="24">
        <v>2040007.2449</v>
      </c>
      <c r="F576" s="25">
        <f t="shared" si="8"/>
        <v>4069466.2480000001</v>
      </c>
      <c r="L576" s="27"/>
      <c r="M576" s="27"/>
      <c r="N576" s="28"/>
      <c r="O576" s="28"/>
      <c r="P576" s="28"/>
    </row>
    <row r="577" spans="1:16" ht="18">
      <c r="A577" s="22">
        <v>572</v>
      </c>
      <c r="B577" s="23" t="s">
        <v>112</v>
      </c>
      <c r="C577" s="23" t="s">
        <v>514</v>
      </c>
      <c r="D577" s="24">
        <v>2125692.1708999998</v>
      </c>
      <c r="E577" s="24">
        <v>2136740.5907000001</v>
      </c>
      <c r="F577" s="25">
        <f t="shared" si="8"/>
        <v>4262432.7615999999</v>
      </c>
      <c r="L577" s="27"/>
      <c r="M577" s="27"/>
      <c r="N577" s="28"/>
      <c r="O577" s="28"/>
      <c r="P577" s="28"/>
    </row>
    <row r="578" spans="1:16" ht="36">
      <c r="A578" s="22">
        <v>573</v>
      </c>
      <c r="B578" s="23" t="s">
        <v>112</v>
      </c>
      <c r="C578" s="23" t="s">
        <v>516</v>
      </c>
      <c r="D578" s="24">
        <v>2577408.1512000002</v>
      </c>
      <c r="E578" s="24">
        <v>2590804.3933999999</v>
      </c>
      <c r="F578" s="25">
        <f t="shared" si="8"/>
        <v>5168212.5446000006</v>
      </c>
      <c r="L578" s="27"/>
      <c r="M578" s="27"/>
      <c r="N578" s="28"/>
      <c r="O578" s="28"/>
      <c r="P578" s="28"/>
    </row>
    <row r="579" spans="1:16" ht="18">
      <c r="A579" s="22">
        <v>574</v>
      </c>
      <c r="B579" s="23" t="s">
        <v>112</v>
      </c>
      <c r="C579" s="23" t="s">
        <v>518</v>
      </c>
      <c r="D579" s="24">
        <v>2163682.6699000001</v>
      </c>
      <c r="E579" s="24">
        <v>2174928.5477</v>
      </c>
      <c r="F579" s="25">
        <f t="shared" si="8"/>
        <v>4338611.2176000001</v>
      </c>
      <c r="L579" s="27"/>
      <c r="M579" s="27"/>
      <c r="N579" s="28"/>
      <c r="O579" s="28"/>
      <c r="P579" s="28"/>
    </row>
    <row r="580" spans="1:16" ht="18">
      <c r="A580" s="22">
        <v>575</v>
      </c>
      <c r="B580" s="23" t="s">
        <v>112</v>
      </c>
      <c r="C580" s="23" t="s">
        <v>520</v>
      </c>
      <c r="D580" s="24">
        <v>2010917.9597</v>
      </c>
      <c r="E580" s="24">
        <v>2021369.8333000001</v>
      </c>
      <c r="F580" s="25">
        <f t="shared" si="8"/>
        <v>4032287.7930000001</v>
      </c>
      <c r="L580" s="27"/>
      <c r="M580" s="27"/>
      <c r="N580" s="28"/>
      <c r="O580" s="28"/>
      <c r="P580" s="28"/>
    </row>
    <row r="581" spans="1:16" ht="36">
      <c r="A581" s="22">
        <v>576</v>
      </c>
      <c r="B581" s="23" t="s">
        <v>112</v>
      </c>
      <c r="C581" s="23" t="s">
        <v>523</v>
      </c>
      <c r="D581" s="24">
        <v>1910054.7364000001</v>
      </c>
      <c r="E581" s="24">
        <v>1919982.3669</v>
      </c>
      <c r="F581" s="25">
        <f t="shared" si="8"/>
        <v>3830037.1033000001</v>
      </c>
      <c r="L581" s="27"/>
      <c r="M581" s="27"/>
      <c r="N581" s="28"/>
      <c r="O581" s="28"/>
      <c r="P581" s="28"/>
    </row>
    <row r="582" spans="1:16" ht="18">
      <c r="A582" s="22">
        <v>577</v>
      </c>
      <c r="B582" s="23" t="s">
        <v>112</v>
      </c>
      <c r="C582" s="23" t="s">
        <v>525</v>
      </c>
      <c r="D582" s="24">
        <v>2590665.4594000001</v>
      </c>
      <c r="E582" s="24">
        <v>2604130.6074000001</v>
      </c>
      <c r="F582" s="25">
        <f t="shared" si="8"/>
        <v>5194796.0668000001</v>
      </c>
      <c r="L582" s="27"/>
      <c r="M582" s="27"/>
      <c r="N582" s="28"/>
      <c r="O582" s="28"/>
      <c r="P582" s="28"/>
    </row>
    <row r="583" spans="1:16" ht="36">
      <c r="A583" s="22">
        <v>578</v>
      </c>
      <c r="B583" s="23" t="s">
        <v>113</v>
      </c>
      <c r="C583" s="23" t="s">
        <v>529</v>
      </c>
      <c r="D583" s="24">
        <v>2497193.2302000001</v>
      </c>
      <c r="E583" s="24">
        <v>2510172.5502999998</v>
      </c>
      <c r="F583" s="25">
        <f t="shared" ref="F583:F646" si="9">D583+E583</f>
        <v>5007365.7805000003</v>
      </c>
      <c r="L583" s="27"/>
      <c r="M583" s="27"/>
      <c r="N583" s="28"/>
      <c r="O583" s="28"/>
      <c r="P583" s="28"/>
    </row>
    <row r="584" spans="1:16" ht="36">
      <c r="A584" s="22">
        <v>579</v>
      </c>
      <c r="B584" s="23" t="s">
        <v>113</v>
      </c>
      <c r="C584" s="23" t="s">
        <v>531</v>
      </c>
      <c r="D584" s="24">
        <v>2641629.9460999998</v>
      </c>
      <c r="E584" s="24">
        <v>2655359.9852</v>
      </c>
      <c r="F584" s="25">
        <f t="shared" si="9"/>
        <v>5296989.9312999994</v>
      </c>
      <c r="L584" s="27"/>
      <c r="M584" s="27"/>
      <c r="N584" s="28"/>
      <c r="O584" s="28"/>
      <c r="P584" s="28"/>
    </row>
    <row r="585" spans="1:16" ht="36">
      <c r="A585" s="22">
        <v>580</v>
      </c>
      <c r="B585" s="23" t="s">
        <v>113</v>
      </c>
      <c r="C585" s="23" t="s">
        <v>533</v>
      </c>
      <c r="D585" s="24">
        <v>2689396.7211000002</v>
      </c>
      <c r="E585" s="24">
        <v>2703375.031</v>
      </c>
      <c r="F585" s="25">
        <f t="shared" si="9"/>
        <v>5392771.7521000002</v>
      </c>
      <c r="L585" s="27"/>
      <c r="M585" s="27"/>
      <c r="N585" s="28"/>
      <c r="O585" s="28"/>
      <c r="P585" s="28"/>
    </row>
    <row r="586" spans="1:16" ht="36">
      <c r="A586" s="22">
        <v>581</v>
      </c>
      <c r="B586" s="23" t="s">
        <v>113</v>
      </c>
      <c r="C586" s="23" t="s">
        <v>535</v>
      </c>
      <c r="D586" s="24">
        <v>1994771.6917000001</v>
      </c>
      <c r="E586" s="24">
        <v>2005139.6440000001</v>
      </c>
      <c r="F586" s="25">
        <f t="shared" si="9"/>
        <v>3999911.3357000002</v>
      </c>
      <c r="L586" s="27"/>
      <c r="M586" s="27"/>
      <c r="N586" s="28"/>
      <c r="O586" s="28"/>
      <c r="P586" s="28"/>
    </row>
    <row r="587" spans="1:16" ht="18">
      <c r="A587" s="22">
        <v>582</v>
      </c>
      <c r="B587" s="23" t="s">
        <v>113</v>
      </c>
      <c r="C587" s="23" t="s">
        <v>537</v>
      </c>
      <c r="D587" s="24">
        <v>2090279.3214</v>
      </c>
      <c r="E587" s="24">
        <v>2101143.6806999999</v>
      </c>
      <c r="F587" s="25">
        <f t="shared" si="9"/>
        <v>4191423.0021000002</v>
      </c>
      <c r="L587" s="27"/>
      <c r="M587" s="27"/>
      <c r="N587" s="28"/>
      <c r="O587" s="28"/>
      <c r="P587" s="28"/>
    </row>
    <row r="588" spans="1:16" ht="18">
      <c r="A588" s="22">
        <v>583</v>
      </c>
      <c r="B588" s="23" t="s">
        <v>113</v>
      </c>
      <c r="C588" s="23" t="s">
        <v>539</v>
      </c>
      <c r="D588" s="24">
        <v>3212267.7614000002</v>
      </c>
      <c r="E588" s="24">
        <v>3228963.7267</v>
      </c>
      <c r="F588" s="25">
        <f t="shared" si="9"/>
        <v>6441231.4880999997</v>
      </c>
      <c r="L588" s="27"/>
      <c r="M588" s="27"/>
      <c r="N588" s="28"/>
      <c r="O588" s="28"/>
      <c r="P588" s="28"/>
    </row>
    <row r="589" spans="1:16" ht="18">
      <c r="A589" s="22">
        <v>584</v>
      </c>
      <c r="B589" s="23" t="s">
        <v>113</v>
      </c>
      <c r="C589" s="23" t="s">
        <v>541</v>
      </c>
      <c r="D589" s="24">
        <v>2262340.9840000002</v>
      </c>
      <c r="E589" s="24">
        <v>2274099.6446000002</v>
      </c>
      <c r="F589" s="25">
        <f t="shared" si="9"/>
        <v>4536440.6286000004</v>
      </c>
      <c r="L589" s="27"/>
      <c r="M589" s="27"/>
      <c r="N589" s="28"/>
      <c r="O589" s="28"/>
      <c r="P589" s="28"/>
    </row>
    <row r="590" spans="1:16" ht="18">
      <c r="A590" s="22">
        <v>585</v>
      </c>
      <c r="B590" s="23" t="s">
        <v>113</v>
      </c>
      <c r="C590" s="23" t="s">
        <v>543</v>
      </c>
      <c r="D590" s="24">
        <v>2279318.9026000001</v>
      </c>
      <c r="E590" s="24">
        <v>2291165.8070999999</v>
      </c>
      <c r="F590" s="25">
        <f t="shared" si="9"/>
        <v>4570484.7096999995</v>
      </c>
      <c r="L590" s="27"/>
      <c r="M590" s="27"/>
      <c r="N590" s="28"/>
      <c r="O590" s="28"/>
      <c r="P590" s="28"/>
    </row>
    <row r="591" spans="1:16" ht="18">
      <c r="A591" s="22">
        <v>586</v>
      </c>
      <c r="B591" s="23" t="s">
        <v>113</v>
      </c>
      <c r="C591" s="23" t="s">
        <v>545</v>
      </c>
      <c r="D591" s="24">
        <v>2740297.8890999998</v>
      </c>
      <c r="E591" s="24">
        <v>2754540.7610999998</v>
      </c>
      <c r="F591" s="25">
        <f t="shared" si="9"/>
        <v>5494838.6502</v>
      </c>
      <c r="L591" s="27"/>
      <c r="M591" s="27"/>
      <c r="N591" s="28"/>
      <c r="O591" s="28"/>
      <c r="P591" s="28"/>
    </row>
    <row r="592" spans="1:16" ht="18">
      <c r="A592" s="22">
        <v>587</v>
      </c>
      <c r="B592" s="23" t="s">
        <v>113</v>
      </c>
      <c r="C592" s="23" t="s">
        <v>547</v>
      </c>
      <c r="D592" s="24">
        <v>2973559.4882</v>
      </c>
      <c r="E592" s="24">
        <v>2989014.7521000002</v>
      </c>
      <c r="F592" s="25">
        <f t="shared" si="9"/>
        <v>5962574.2402999997</v>
      </c>
      <c r="L592" s="27"/>
      <c r="M592" s="27"/>
      <c r="N592" s="28"/>
      <c r="O592" s="28"/>
      <c r="P592" s="28"/>
    </row>
    <row r="593" spans="1:16" ht="18">
      <c r="A593" s="22">
        <v>588</v>
      </c>
      <c r="B593" s="23" t="s">
        <v>113</v>
      </c>
      <c r="C593" s="23" t="s">
        <v>549</v>
      </c>
      <c r="D593" s="24">
        <v>2275216.8923999998</v>
      </c>
      <c r="E593" s="24">
        <v>2287042.4764</v>
      </c>
      <c r="F593" s="25">
        <f t="shared" si="9"/>
        <v>4562259.3687999994</v>
      </c>
      <c r="L593" s="27"/>
      <c r="M593" s="27"/>
      <c r="N593" s="28"/>
      <c r="O593" s="28"/>
      <c r="P593" s="28"/>
    </row>
    <row r="594" spans="1:16" ht="36">
      <c r="A594" s="22">
        <v>589</v>
      </c>
      <c r="B594" s="23" t="s">
        <v>113</v>
      </c>
      <c r="C594" s="23" t="s">
        <v>551</v>
      </c>
      <c r="D594" s="24">
        <v>2354998.6203000001</v>
      </c>
      <c r="E594" s="24">
        <v>2367238.8749000002</v>
      </c>
      <c r="F594" s="25">
        <f t="shared" si="9"/>
        <v>4722237.4952000007</v>
      </c>
      <c r="L594" s="27"/>
      <c r="M594" s="27"/>
      <c r="N594" s="28"/>
      <c r="O594" s="28"/>
      <c r="P594" s="28"/>
    </row>
    <row r="595" spans="1:16" ht="18">
      <c r="A595" s="22">
        <v>590</v>
      </c>
      <c r="B595" s="23" t="s">
        <v>113</v>
      </c>
      <c r="C595" s="23" t="s">
        <v>553</v>
      </c>
      <c r="D595" s="24">
        <v>2188538.8195000002</v>
      </c>
      <c r="E595" s="24">
        <v>2199913.8887</v>
      </c>
      <c r="F595" s="25">
        <f t="shared" si="9"/>
        <v>4388452.7082000002</v>
      </c>
      <c r="L595" s="27"/>
      <c r="M595" s="27"/>
      <c r="N595" s="28"/>
      <c r="O595" s="28"/>
      <c r="P595" s="28"/>
    </row>
    <row r="596" spans="1:16" ht="18">
      <c r="A596" s="22">
        <v>591</v>
      </c>
      <c r="B596" s="23" t="s">
        <v>113</v>
      </c>
      <c r="C596" s="23" t="s">
        <v>555</v>
      </c>
      <c r="D596" s="24">
        <v>2737066.4413000001</v>
      </c>
      <c r="E596" s="24">
        <v>2751292.5177000002</v>
      </c>
      <c r="F596" s="25">
        <f t="shared" si="9"/>
        <v>5488358.9590000007</v>
      </c>
      <c r="L596" s="27"/>
      <c r="M596" s="27"/>
      <c r="N596" s="28"/>
      <c r="O596" s="28"/>
      <c r="P596" s="28"/>
    </row>
    <row r="597" spans="1:16" ht="18">
      <c r="A597" s="22">
        <v>592</v>
      </c>
      <c r="B597" s="23" t="s">
        <v>113</v>
      </c>
      <c r="C597" s="23" t="s">
        <v>557</v>
      </c>
      <c r="D597" s="24">
        <v>1816504.7433</v>
      </c>
      <c r="E597" s="24">
        <v>1825946.1418000001</v>
      </c>
      <c r="F597" s="25">
        <f t="shared" si="9"/>
        <v>3642450.8851000001</v>
      </c>
      <c r="L597" s="27"/>
      <c r="M597" s="27"/>
      <c r="N597" s="28"/>
      <c r="O597" s="28"/>
      <c r="P597" s="28"/>
    </row>
    <row r="598" spans="1:16" ht="18">
      <c r="A598" s="22">
        <v>593</v>
      </c>
      <c r="B598" s="23" t="s">
        <v>113</v>
      </c>
      <c r="C598" s="23" t="s">
        <v>559</v>
      </c>
      <c r="D598" s="24">
        <v>3002187.9095000001</v>
      </c>
      <c r="E598" s="24">
        <v>3017791.9714000002</v>
      </c>
      <c r="F598" s="25">
        <f t="shared" si="9"/>
        <v>6019979.8809000002</v>
      </c>
      <c r="L598" s="27"/>
      <c r="M598" s="27"/>
      <c r="N598" s="28"/>
      <c r="O598" s="28"/>
      <c r="P598" s="28"/>
    </row>
    <row r="599" spans="1:16" ht="18">
      <c r="A599" s="22">
        <v>594</v>
      </c>
      <c r="B599" s="23" t="s">
        <v>113</v>
      </c>
      <c r="C599" s="23" t="s">
        <v>561</v>
      </c>
      <c r="D599" s="24">
        <v>2418948.9841</v>
      </c>
      <c r="E599" s="24">
        <v>2431521.6247999999</v>
      </c>
      <c r="F599" s="25">
        <f t="shared" si="9"/>
        <v>4850470.6088999994</v>
      </c>
      <c r="L599" s="27"/>
      <c r="M599" s="27"/>
      <c r="N599" s="28"/>
      <c r="O599" s="28"/>
      <c r="P599" s="28"/>
    </row>
    <row r="600" spans="1:16" ht="18">
      <c r="A600" s="22">
        <v>595</v>
      </c>
      <c r="B600" s="23" t="s">
        <v>113</v>
      </c>
      <c r="C600" s="23" t="s">
        <v>563</v>
      </c>
      <c r="D600" s="24">
        <v>2838068.0438000001</v>
      </c>
      <c r="E600" s="24">
        <v>2852819.0824000002</v>
      </c>
      <c r="F600" s="25">
        <f t="shared" si="9"/>
        <v>5690887.1261999998</v>
      </c>
      <c r="L600" s="27"/>
      <c r="M600" s="27"/>
      <c r="N600" s="28"/>
      <c r="O600" s="28"/>
      <c r="P600" s="28"/>
    </row>
    <row r="601" spans="1:16" ht="36">
      <c r="A601" s="22">
        <v>596</v>
      </c>
      <c r="B601" s="23" t="s">
        <v>114</v>
      </c>
      <c r="C601" s="23" t="s">
        <v>567</v>
      </c>
      <c r="D601" s="24">
        <v>1773659.7725</v>
      </c>
      <c r="E601" s="24">
        <v>1782878.4816000001</v>
      </c>
      <c r="F601" s="25">
        <f t="shared" si="9"/>
        <v>3556538.2541</v>
      </c>
      <c r="L601" s="27"/>
      <c r="M601" s="27"/>
      <c r="N601" s="28"/>
      <c r="O601" s="28"/>
      <c r="P601" s="28"/>
    </row>
    <row r="602" spans="1:16" ht="36">
      <c r="A602" s="22">
        <v>597</v>
      </c>
      <c r="B602" s="23" t="s">
        <v>114</v>
      </c>
      <c r="C602" s="23" t="s">
        <v>569</v>
      </c>
      <c r="D602" s="24">
        <v>1778635.1336000001</v>
      </c>
      <c r="E602" s="24">
        <v>1787879.7024999999</v>
      </c>
      <c r="F602" s="25">
        <f t="shared" si="9"/>
        <v>3566514.8361</v>
      </c>
      <c r="L602" s="27"/>
      <c r="M602" s="27"/>
      <c r="N602" s="28"/>
      <c r="O602" s="28"/>
      <c r="P602" s="28"/>
    </row>
    <row r="603" spans="1:16" ht="18">
      <c r="A603" s="22">
        <v>598</v>
      </c>
      <c r="B603" s="23" t="s">
        <v>114</v>
      </c>
      <c r="C603" s="23" t="s">
        <v>571</v>
      </c>
      <c r="D603" s="24">
        <v>2215880.6121</v>
      </c>
      <c r="E603" s="24">
        <v>2227397.7919999999</v>
      </c>
      <c r="F603" s="25">
        <f t="shared" si="9"/>
        <v>4443278.4040999999</v>
      </c>
      <c r="L603" s="27"/>
      <c r="M603" s="27"/>
      <c r="N603" s="28"/>
      <c r="O603" s="28"/>
      <c r="P603" s="28"/>
    </row>
    <row r="604" spans="1:16" ht="18">
      <c r="A604" s="22">
        <v>599</v>
      </c>
      <c r="B604" s="23" t="s">
        <v>114</v>
      </c>
      <c r="C604" s="23" t="s">
        <v>573</v>
      </c>
      <c r="D604" s="24">
        <v>1958789.483</v>
      </c>
      <c r="E604" s="24">
        <v>1968970.4154999999</v>
      </c>
      <c r="F604" s="25">
        <f t="shared" si="9"/>
        <v>3927759.8985000001</v>
      </c>
      <c r="L604" s="27"/>
      <c r="M604" s="27"/>
      <c r="N604" s="28"/>
      <c r="O604" s="28"/>
      <c r="P604" s="28"/>
    </row>
    <row r="605" spans="1:16" ht="18">
      <c r="A605" s="22">
        <v>600</v>
      </c>
      <c r="B605" s="23" t="s">
        <v>114</v>
      </c>
      <c r="C605" s="23" t="s">
        <v>576</v>
      </c>
      <c r="D605" s="24">
        <v>1853629.4491999999</v>
      </c>
      <c r="E605" s="24">
        <v>1863263.8058</v>
      </c>
      <c r="F605" s="25">
        <f t="shared" si="9"/>
        <v>3716893.2549999999</v>
      </c>
      <c r="L605" s="27"/>
      <c r="M605" s="27"/>
      <c r="N605" s="28"/>
      <c r="O605" s="28"/>
      <c r="P605" s="28"/>
    </row>
    <row r="606" spans="1:16" ht="18">
      <c r="A606" s="22">
        <v>601</v>
      </c>
      <c r="B606" s="23" t="s">
        <v>114</v>
      </c>
      <c r="C606" s="23" t="s">
        <v>578</v>
      </c>
      <c r="D606" s="24">
        <v>2111192.8977000001</v>
      </c>
      <c r="E606" s="24">
        <v>2122165.9566000002</v>
      </c>
      <c r="F606" s="25">
        <f t="shared" si="9"/>
        <v>4233358.8542999998</v>
      </c>
      <c r="L606" s="27"/>
      <c r="M606" s="27"/>
      <c r="N606" s="28"/>
      <c r="O606" s="28"/>
      <c r="P606" s="28"/>
    </row>
    <row r="607" spans="1:16" ht="18">
      <c r="A607" s="22">
        <v>602</v>
      </c>
      <c r="B607" s="23" t="s">
        <v>114</v>
      </c>
      <c r="C607" s="23" t="s">
        <v>580</v>
      </c>
      <c r="D607" s="24">
        <v>1769493.3219999999</v>
      </c>
      <c r="E607" s="24">
        <v>1778690.3757</v>
      </c>
      <c r="F607" s="25">
        <f t="shared" si="9"/>
        <v>3548183.6976999999</v>
      </c>
      <c r="L607" s="27"/>
      <c r="M607" s="27"/>
      <c r="N607" s="28"/>
      <c r="O607" s="28"/>
      <c r="P607" s="28"/>
    </row>
    <row r="608" spans="1:16" ht="18">
      <c r="A608" s="22">
        <v>603</v>
      </c>
      <c r="B608" s="23" t="s">
        <v>114</v>
      </c>
      <c r="C608" s="23" t="s">
        <v>581</v>
      </c>
      <c r="D608" s="24">
        <v>1837709.6572</v>
      </c>
      <c r="E608" s="24">
        <v>1847261.2696</v>
      </c>
      <c r="F608" s="25">
        <f t="shared" si="9"/>
        <v>3684970.9268</v>
      </c>
      <c r="L608" s="27"/>
      <c r="M608" s="27"/>
      <c r="N608" s="28"/>
      <c r="O608" s="28"/>
      <c r="P608" s="28"/>
    </row>
    <row r="609" spans="1:16" ht="18">
      <c r="A609" s="22">
        <v>604</v>
      </c>
      <c r="B609" s="23" t="s">
        <v>114</v>
      </c>
      <c r="C609" s="23" t="s">
        <v>583</v>
      </c>
      <c r="D609" s="24">
        <v>1807478.6325000001</v>
      </c>
      <c r="E609" s="24">
        <v>1816873.1172</v>
      </c>
      <c r="F609" s="25">
        <f t="shared" si="9"/>
        <v>3624351.7497</v>
      </c>
      <c r="L609" s="27"/>
      <c r="M609" s="27"/>
      <c r="N609" s="28"/>
      <c r="O609" s="28"/>
      <c r="P609" s="28"/>
    </row>
    <row r="610" spans="1:16" ht="18">
      <c r="A610" s="22">
        <v>605</v>
      </c>
      <c r="B610" s="23" t="s">
        <v>114</v>
      </c>
      <c r="C610" s="23" t="s">
        <v>585</v>
      </c>
      <c r="D610" s="24">
        <v>2051845.4188000001</v>
      </c>
      <c r="E610" s="24">
        <v>2062510.0153999999</v>
      </c>
      <c r="F610" s="25">
        <f t="shared" si="9"/>
        <v>4114355.4342</v>
      </c>
      <c r="L610" s="27"/>
      <c r="M610" s="27"/>
      <c r="N610" s="28"/>
      <c r="O610" s="28"/>
      <c r="P610" s="28"/>
    </row>
    <row r="611" spans="1:16" ht="18">
      <c r="A611" s="22">
        <v>606</v>
      </c>
      <c r="B611" s="23" t="s">
        <v>114</v>
      </c>
      <c r="C611" s="23" t="s">
        <v>587</v>
      </c>
      <c r="D611" s="24">
        <v>2172556.7500999998</v>
      </c>
      <c r="E611" s="24">
        <v>2183848.7514999998</v>
      </c>
      <c r="F611" s="25">
        <f t="shared" si="9"/>
        <v>4356405.5015999991</v>
      </c>
      <c r="L611" s="27"/>
      <c r="M611" s="27"/>
      <c r="N611" s="28"/>
      <c r="O611" s="28"/>
      <c r="P611" s="28"/>
    </row>
    <row r="612" spans="1:16" ht="18">
      <c r="A612" s="22">
        <v>607</v>
      </c>
      <c r="B612" s="23" t="s">
        <v>114</v>
      </c>
      <c r="C612" s="23" t="s">
        <v>589</v>
      </c>
      <c r="D612" s="24">
        <v>2510974.9435999999</v>
      </c>
      <c r="E612" s="24">
        <v>2524025.8950999998</v>
      </c>
      <c r="F612" s="25">
        <f t="shared" si="9"/>
        <v>5035000.8387000002</v>
      </c>
      <c r="L612" s="27"/>
      <c r="M612" s="27"/>
      <c r="N612" s="28"/>
      <c r="O612" s="28"/>
      <c r="P612" s="28"/>
    </row>
    <row r="613" spans="1:16" ht="18">
      <c r="A613" s="22">
        <v>608</v>
      </c>
      <c r="B613" s="23" t="s">
        <v>114</v>
      </c>
      <c r="C613" s="23" t="s">
        <v>591</v>
      </c>
      <c r="D613" s="24">
        <v>2340590.8339</v>
      </c>
      <c r="E613" s="24">
        <v>2352756.2031999999</v>
      </c>
      <c r="F613" s="25">
        <f t="shared" si="9"/>
        <v>4693347.0371000003</v>
      </c>
      <c r="L613" s="27"/>
      <c r="M613" s="27"/>
      <c r="N613" s="28"/>
      <c r="O613" s="28"/>
      <c r="P613" s="28"/>
    </row>
    <row r="614" spans="1:16" ht="18">
      <c r="A614" s="22">
        <v>609</v>
      </c>
      <c r="B614" s="23" t="s">
        <v>114</v>
      </c>
      <c r="C614" s="23" t="s">
        <v>593</v>
      </c>
      <c r="D614" s="24">
        <v>2040270.2936</v>
      </c>
      <c r="E614" s="24">
        <v>2050874.7276999999</v>
      </c>
      <c r="F614" s="25">
        <f t="shared" si="9"/>
        <v>4091145.0213000001</v>
      </c>
      <c r="L614" s="27"/>
      <c r="M614" s="27"/>
      <c r="N614" s="28"/>
      <c r="O614" s="28"/>
      <c r="P614" s="28"/>
    </row>
    <row r="615" spans="1:16" ht="18">
      <c r="A615" s="22">
        <v>610</v>
      </c>
      <c r="B615" s="23" t="s">
        <v>114</v>
      </c>
      <c r="C615" s="23" t="s">
        <v>595</v>
      </c>
      <c r="D615" s="24">
        <v>1603287.764</v>
      </c>
      <c r="E615" s="24">
        <v>1611620.9538</v>
      </c>
      <c r="F615" s="25">
        <f t="shared" si="9"/>
        <v>3214908.7177999998</v>
      </c>
      <c r="L615" s="27"/>
      <c r="M615" s="27"/>
      <c r="N615" s="28"/>
      <c r="O615" s="28"/>
      <c r="P615" s="28"/>
    </row>
    <row r="616" spans="1:16" ht="18">
      <c r="A616" s="22">
        <v>611</v>
      </c>
      <c r="B616" s="23" t="s">
        <v>114</v>
      </c>
      <c r="C616" s="23" t="s">
        <v>335</v>
      </c>
      <c r="D616" s="24">
        <v>2065988.0223999999</v>
      </c>
      <c r="E616" s="24">
        <v>2076726.1261</v>
      </c>
      <c r="F616" s="25">
        <f t="shared" si="9"/>
        <v>4142714.1485000001</v>
      </c>
      <c r="L616" s="27"/>
      <c r="M616" s="27"/>
      <c r="N616" s="28"/>
      <c r="O616" s="28"/>
      <c r="P616" s="28"/>
    </row>
    <row r="617" spans="1:16" ht="18">
      <c r="A617" s="22">
        <v>612</v>
      </c>
      <c r="B617" s="23" t="s">
        <v>114</v>
      </c>
      <c r="C617" s="23" t="s">
        <v>598</v>
      </c>
      <c r="D617" s="24">
        <v>1821450.9140999999</v>
      </c>
      <c r="E617" s="24">
        <v>1830918.0207</v>
      </c>
      <c r="F617" s="25">
        <f t="shared" si="9"/>
        <v>3652368.9347999999</v>
      </c>
      <c r="L617" s="27"/>
      <c r="M617" s="27"/>
      <c r="N617" s="28"/>
      <c r="O617" s="28"/>
      <c r="P617" s="28"/>
    </row>
    <row r="618" spans="1:16" ht="18">
      <c r="A618" s="22">
        <v>613</v>
      </c>
      <c r="B618" s="23" t="s">
        <v>114</v>
      </c>
      <c r="C618" s="23" t="s">
        <v>600</v>
      </c>
      <c r="D618" s="24">
        <v>1898882.2971000001</v>
      </c>
      <c r="E618" s="24">
        <v>1908751.8581999999</v>
      </c>
      <c r="F618" s="25">
        <f t="shared" si="9"/>
        <v>3807634.1552999998</v>
      </c>
      <c r="L618" s="27"/>
      <c r="M618" s="27"/>
      <c r="N618" s="28"/>
      <c r="O618" s="28"/>
      <c r="P618" s="28"/>
    </row>
    <row r="619" spans="1:16" ht="18">
      <c r="A619" s="22">
        <v>614</v>
      </c>
      <c r="B619" s="23" t="s">
        <v>114</v>
      </c>
      <c r="C619" s="23" t="s">
        <v>603</v>
      </c>
      <c r="D619" s="24">
        <v>2012234.9184000001</v>
      </c>
      <c r="E619" s="24">
        <v>2022693.6370000001</v>
      </c>
      <c r="F619" s="25">
        <f t="shared" si="9"/>
        <v>4034928.5554</v>
      </c>
      <c r="L619" s="27"/>
      <c r="M619" s="27"/>
      <c r="N619" s="28"/>
      <c r="O619" s="28"/>
      <c r="P619" s="28"/>
    </row>
    <row r="620" spans="1:16" ht="18">
      <c r="A620" s="22">
        <v>615</v>
      </c>
      <c r="B620" s="23" t="s">
        <v>114</v>
      </c>
      <c r="C620" s="23" t="s">
        <v>343</v>
      </c>
      <c r="D620" s="24">
        <v>1991403.8119999999</v>
      </c>
      <c r="E620" s="24">
        <v>2001754.2594999999</v>
      </c>
      <c r="F620" s="25">
        <f t="shared" si="9"/>
        <v>3993158.0714999996</v>
      </c>
      <c r="L620" s="27"/>
      <c r="M620" s="27"/>
      <c r="N620" s="28"/>
      <c r="O620" s="28"/>
      <c r="P620" s="28"/>
    </row>
    <row r="621" spans="1:16" ht="18">
      <c r="A621" s="22">
        <v>616</v>
      </c>
      <c r="B621" s="23" t="s">
        <v>114</v>
      </c>
      <c r="C621" s="23" t="s">
        <v>606</v>
      </c>
      <c r="D621" s="24">
        <v>2154623.8725000001</v>
      </c>
      <c r="E621" s="24">
        <v>2165822.6666000001</v>
      </c>
      <c r="F621" s="25">
        <f t="shared" si="9"/>
        <v>4320446.5391000006</v>
      </c>
      <c r="L621" s="27"/>
      <c r="M621" s="27"/>
      <c r="N621" s="28"/>
      <c r="O621" s="28"/>
      <c r="P621" s="28"/>
    </row>
    <row r="622" spans="1:16" ht="18">
      <c r="A622" s="22">
        <v>617</v>
      </c>
      <c r="B622" s="23" t="s">
        <v>114</v>
      </c>
      <c r="C622" s="23" t="s">
        <v>608</v>
      </c>
      <c r="D622" s="24">
        <v>1955678.5192</v>
      </c>
      <c r="E622" s="24">
        <v>1965843.2822</v>
      </c>
      <c r="F622" s="25">
        <f t="shared" si="9"/>
        <v>3921521.8014000002</v>
      </c>
      <c r="L622" s="27"/>
      <c r="M622" s="27"/>
      <c r="N622" s="28"/>
      <c r="O622" s="28"/>
      <c r="P622" s="28"/>
    </row>
    <row r="623" spans="1:16" ht="18">
      <c r="A623" s="22">
        <v>618</v>
      </c>
      <c r="B623" s="23" t="s">
        <v>114</v>
      </c>
      <c r="C623" s="23" t="s">
        <v>610</v>
      </c>
      <c r="D623" s="24">
        <v>2404781.1811000002</v>
      </c>
      <c r="E623" s="24">
        <v>2417280.1836999999</v>
      </c>
      <c r="F623" s="25">
        <f t="shared" si="9"/>
        <v>4822061.3648000006</v>
      </c>
      <c r="L623" s="27"/>
      <c r="M623" s="27"/>
      <c r="N623" s="28"/>
      <c r="O623" s="28"/>
      <c r="P623" s="28"/>
    </row>
    <row r="624" spans="1:16" ht="18">
      <c r="A624" s="22">
        <v>619</v>
      </c>
      <c r="B624" s="23" t="s">
        <v>114</v>
      </c>
      <c r="C624" s="23" t="s">
        <v>612</v>
      </c>
      <c r="D624" s="24">
        <v>1994197.2722</v>
      </c>
      <c r="E624" s="24">
        <v>2004562.2389</v>
      </c>
      <c r="F624" s="25">
        <f t="shared" si="9"/>
        <v>3998759.5110999998</v>
      </c>
      <c r="L624" s="27"/>
      <c r="M624" s="27"/>
      <c r="N624" s="28"/>
      <c r="O624" s="28"/>
      <c r="P624" s="28"/>
    </row>
    <row r="625" spans="1:16" ht="18">
      <c r="A625" s="22">
        <v>620</v>
      </c>
      <c r="B625" s="23" t="s">
        <v>114</v>
      </c>
      <c r="C625" s="23" t="s">
        <v>614</v>
      </c>
      <c r="D625" s="24">
        <v>2627330.091</v>
      </c>
      <c r="E625" s="24">
        <v>2640985.8056999999</v>
      </c>
      <c r="F625" s="25">
        <f t="shared" si="9"/>
        <v>5268315.8967000004</v>
      </c>
      <c r="L625" s="27"/>
      <c r="M625" s="27"/>
      <c r="N625" s="28"/>
      <c r="O625" s="28"/>
      <c r="P625" s="28"/>
    </row>
    <row r="626" spans="1:16" ht="18">
      <c r="A626" s="22">
        <v>621</v>
      </c>
      <c r="B626" s="23" t="s">
        <v>114</v>
      </c>
      <c r="C626" s="23" t="s">
        <v>616</v>
      </c>
      <c r="D626" s="24">
        <v>1798346.1869999999</v>
      </c>
      <c r="E626" s="24">
        <v>1807693.2053</v>
      </c>
      <c r="F626" s="25">
        <f t="shared" si="9"/>
        <v>3606039.3922999999</v>
      </c>
      <c r="L626" s="27"/>
      <c r="M626" s="27"/>
      <c r="N626" s="28"/>
      <c r="O626" s="28"/>
      <c r="P626" s="28"/>
    </row>
    <row r="627" spans="1:16" ht="18">
      <c r="A627" s="22">
        <v>622</v>
      </c>
      <c r="B627" s="23" t="s">
        <v>114</v>
      </c>
      <c r="C627" s="23" t="s">
        <v>618</v>
      </c>
      <c r="D627" s="24">
        <v>2175185.4599000001</v>
      </c>
      <c r="E627" s="24">
        <v>2186491.1242</v>
      </c>
      <c r="F627" s="25">
        <f t="shared" si="9"/>
        <v>4361676.5841000006</v>
      </c>
      <c r="L627" s="27"/>
      <c r="M627" s="27"/>
      <c r="N627" s="28"/>
      <c r="O627" s="28"/>
      <c r="P627" s="28"/>
    </row>
    <row r="628" spans="1:16" ht="18">
      <c r="A628" s="22">
        <v>623</v>
      </c>
      <c r="B628" s="23" t="s">
        <v>114</v>
      </c>
      <c r="C628" s="23" t="s">
        <v>620</v>
      </c>
      <c r="D628" s="24">
        <v>2182159.8764</v>
      </c>
      <c r="E628" s="24">
        <v>2193501.7906999998</v>
      </c>
      <c r="F628" s="25">
        <f t="shared" si="9"/>
        <v>4375661.6670999993</v>
      </c>
      <c r="L628" s="27"/>
      <c r="M628" s="27"/>
      <c r="N628" s="28"/>
      <c r="O628" s="28"/>
      <c r="P628" s="28"/>
    </row>
    <row r="629" spans="1:16" ht="18">
      <c r="A629" s="22">
        <v>624</v>
      </c>
      <c r="B629" s="23" t="s">
        <v>114</v>
      </c>
      <c r="C629" s="23" t="s">
        <v>622</v>
      </c>
      <c r="D629" s="24">
        <v>1922975.1307000001</v>
      </c>
      <c r="E629" s="24">
        <v>1932969.9158000001</v>
      </c>
      <c r="F629" s="25">
        <f t="shared" si="9"/>
        <v>3855945.0465000002</v>
      </c>
      <c r="L629" s="27"/>
      <c r="M629" s="27"/>
      <c r="N629" s="28"/>
      <c r="O629" s="28"/>
      <c r="P629" s="28"/>
    </row>
    <row r="630" spans="1:16" ht="18">
      <c r="A630" s="22">
        <v>625</v>
      </c>
      <c r="B630" s="23" t="s">
        <v>114</v>
      </c>
      <c r="C630" s="23" t="s">
        <v>624</v>
      </c>
      <c r="D630" s="24">
        <v>2139453.8106</v>
      </c>
      <c r="E630" s="24">
        <v>2150573.7574</v>
      </c>
      <c r="F630" s="25">
        <f t="shared" si="9"/>
        <v>4290027.568</v>
      </c>
      <c r="L630" s="27"/>
      <c r="M630" s="27"/>
      <c r="N630" s="28"/>
      <c r="O630" s="28"/>
      <c r="P630" s="28"/>
    </row>
    <row r="631" spans="1:16" ht="18">
      <c r="A631" s="22">
        <v>626</v>
      </c>
      <c r="B631" s="23" t="s">
        <v>115</v>
      </c>
      <c r="C631" s="23" t="s">
        <v>628</v>
      </c>
      <c r="D631" s="24">
        <v>2105629.2686999999</v>
      </c>
      <c r="E631" s="24">
        <v>2116573.4103000001</v>
      </c>
      <c r="F631" s="25">
        <f t="shared" si="9"/>
        <v>4222202.6789999995</v>
      </c>
      <c r="L631" s="27"/>
      <c r="M631" s="27"/>
      <c r="N631" s="28"/>
      <c r="O631" s="28"/>
      <c r="P631" s="28"/>
    </row>
    <row r="632" spans="1:16" ht="18">
      <c r="A632" s="22">
        <v>627</v>
      </c>
      <c r="B632" s="23" t="s">
        <v>115</v>
      </c>
      <c r="C632" s="23" t="s">
        <v>630</v>
      </c>
      <c r="D632" s="24">
        <v>2445263.7313000001</v>
      </c>
      <c r="E632" s="24">
        <v>2457973.1446000002</v>
      </c>
      <c r="F632" s="25">
        <f t="shared" si="9"/>
        <v>4903236.8759000003</v>
      </c>
      <c r="L632" s="27"/>
      <c r="M632" s="27"/>
      <c r="N632" s="28"/>
      <c r="O632" s="28"/>
      <c r="P632" s="28"/>
    </row>
    <row r="633" spans="1:16" ht="18">
      <c r="A633" s="22">
        <v>628</v>
      </c>
      <c r="B633" s="23" t="s">
        <v>115</v>
      </c>
      <c r="C633" s="23" t="s">
        <v>632</v>
      </c>
      <c r="D633" s="24">
        <v>2435749.8686000002</v>
      </c>
      <c r="E633" s="24">
        <v>2448409.8330000001</v>
      </c>
      <c r="F633" s="25">
        <f t="shared" si="9"/>
        <v>4884159.7016000003</v>
      </c>
      <c r="L633" s="27"/>
      <c r="M633" s="27"/>
      <c r="N633" s="28"/>
      <c r="O633" s="28"/>
      <c r="P633" s="28"/>
    </row>
    <row r="634" spans="1:16" ht="18">
      <c r="A634" s="22">
        <v>629</v>
      </c>
      <c r="B634" s="23" t="s">
        <v>115</v>
      </c>
      <c r="C634" s="23" t="s">
        <v>634</v>
      </c>
      <c r="D634" s="24">
        <v>2609619.4049</v>
      </c>
      <c r="E634" s="24">
        <v>2623183.0671999999</v>
      </c>
      <c r="F634" s="25">
        <f t="shared" si="9"/>
        <v>5232802.4720999999</v>
      </c>
      <c r="L634" s="27"/>
      <c r="M634" s="27"/>
      <c r="N634" s="28"/>
      <c r="O634" s="28"/>
      <c r="P634" s="28"/>
    </row>
    <row r="635" spans="1:16" ht="18">
      <c r="A635" s="22">
        <v>630</v>
      </c>
      <c r="B635" s="23" t="s">
        <v>115</v>
      </c>
      <c r="C635" s="23" t="s">
        <v>636</v>
      </c>
      <c r="D635" s="24">
        <v>2647720.6718000001</v>
      </c>
      <c r="E635" s="24">
        <v>2661482.3678000001</v>
      </c>
      <c r="F635" s="25">
        <f t="shared" si="9"/>
        <v>5309203.0395999998</v>
      </c>
      <c r="L635" s="27"/>
      <c r="M635" s="27"/>
      <c r="N635" s="28"/>
      <c r="O635" s="28"/>
      <c r="P635" s="28"/>
    </row>
    <row r="636" spans="1:16" ht="18">
      <c r="A636" s="22">
        <v>631</v>
      </c>
      <c r="B636" s="23" t="s">
        <v>115</v>
      </c>
      <c r="C636" s="23" t="s">
        <v>637</v>
      </c>
      <c r="D636" s="24">
        <v>2721317.9032999999</v>
      </c>
      <c r="E636" s="24">
        <v>2735462.1255999999</v>
      </c>
      <c r="F636" s="25">
        <f t="shared" si="9"/>
        <v>5456780.0288999993</v>
      </c>
      <c r="L636" s="27"/>
      <c r="M636" s="27"/>
      <c r="N636" s="28"/>
      <c r="O636" s="28"/>
      <c r="P636" s="28"/>
    </row>
    <row r="637" spans="1:16" ht="36">
      <c r="A637" s="22">
        <v>632</v>
      </c>
      <c r="B637" s="23" t="s">
        <v>115</v>
      </c>
      <c r="C637" s="23" t="s">
        <v>640</v>
      </c>
      <c r="D637" s="24">
        <v>2950290.5216000001</v>
      </c>
      <c r="E637" s="24">
        <v>2965624.8435999998</v>
      </c>
      <c r="F637" s="25">
        <f t="shared" si="9"/>
        <v>5915915.3651999999</v>
      </c>
      <c r="L637" s="27"/>
      <c r="M637" s="27"/>
      <c r="N637" s="28"/>
      <c r="O637" s="28"/>
      <c r="P637" s="28"/>
    </row>
    <row r="638" spans="1:16" ht="36">
      <c r="A638" s="22">
        <v>633</v>
      </c>
      <c r="B638" s="23" t="s">
        <v>115</v>
      </c>
      <c r="C638" s="23" t="s">
        <v>642</v>
      </c>
      <c r="D638" s="24">
        <v>2171305.5520000001</v>
      </c>
      <c r="E638" s="24">
        <v>2182591.0501999999</v>
      </c>
      <c r="F638" s="25">
        <f t="shared" si="9"/>
        <v>4353896.6021999996</v>
      </c>
      <c r="L638" s="27"/>
      <c r="M638" s="27"/>
      <c r="N638" s="28"/>
      <c r="O638" s="28"/>
      <c r="P638" s="28"/>
    </row>
    <row r="639" spans="1:16" ht="36">
      <c r="A639" s="22">
        <v>634</v>
      </c>
      <c r="B639" s="23" t="s">
        <v>115</v>
      </c>
      <c r="C639" s="23" t="s">
        <v>644</v>
      </c>
      <c r="D639" s="24">
        <v>2576881.4569000001</v>
      </c>
      <c r="E639" s="24">
        <v>2590274.9616</v>
      </c>
      <c r="F639" s="25">
        <f t="shared" si="9"/>
        <v>5167156.4185000006</v>
      </c>
      <c r="L639" s="27"/>
      <c r="M639" s="27"/>
      <c r="N639" s="28"/>
      <c r="O639" s="28"/>
      <c r="P639" s="28"/>
    </row>
    <row r="640" spans="1:16" ht="36">
      <c r="A640" s="22">
        <v>635</v>
      </c>
      <c r="B640" s="23" t="s">
        <v>115</v>
      </c>
      <c r="C640" s="23" t="s">
        <v>646</v>
      </c>
      <c r="D640" s="24">
        <v>2697876.4720999999</v>
      </c>
      <c r="E640" s="24">
        <v>2711898.8561</v>
      </c>
      <c r="F640" s="25">
        <f t="shared" si="9"/>
        <v>5409775.3281999994</v>
      </c>
      <c r="L640" s="27"/>
      <c r="M640" s="27"/>
      <c r="N640" s="28"/>
      <c r="O640" s="28"/>
      <c r="P640" s="28"/>
    </row>
    <row r="641" spans="1:16" ht="36">
      <c r="A641" s="22">
        <v>636</v>
      </c>
      <c r="B641" s="23" t="s">
        <v>115</v>
      </c>
      <c r="C641" s="23" t="s">
        <v>648</v>
      </c>
      <c r="D641" s="24">
        <v>1951200.8162</v>
      </c>
      <c r="E641" s="24">
        <v>1961342.3062</v>
      </c>
      <c r="F641" s="25">
        <f t="shared" si="9"/>
        <v>3912543.1223999998</v>
      </c>
      <c r="L641" s="27"/>
      <c r="M641" s="27"/>
      <c r="N641" s="28"/>
      <c r="O641" s="28"/>
      <c r="P641" s="28"/>
    </row>
    <row r="642" spans="1:16" ht="18">
      <c r="A642" s="22">
        <v>637</v>
      </c>
      <c r="B642" s="23" t="s">
        <v>115</v>
      </c>
      <c r="C642" s="23" t="s">
        <v>650</v>
      </c>
      <c r="D642" s="24">
        <v>2034869.0756000001</v>
      </c>
      <c r="E642" s="24">
        <v>2045445.4365999999</v>
      </c>
      <c r="F642" s="25">
        <f t="shared" si="9"/>
        <v>4080314.5121999998</v>
      </c>
      <c r="L642" s="27"/>
      <c r="M642" s="27"/>
      <c r="N642" s="28"/>
      <c r="O642" s="28"/>
      <c r="P642" s="28"/>
    </row>
    <row r="643" spans="1:16" ht="18">
      <c r="A643" s="22">
        <v>638</v>
      </c>
      <c r="B643" s="23" t="s">
        <v>115</v>
      </c>
      <c r="C643" s="23" t="s">
        <v>652</v>
      </c>
      <c r="D643" s="24">
        <v>1994788.6336000001</v>
      </c>
      <c r="E643" s="24">
        <v>2005156.6740000001</v>
      </c>
      <c r="F643" s="25">
        <f t="shared" si="9"/>
        <v>3999945.3075999999</v>
      </c>
      <c r="L643" s="27"/>
      <c r="M643" s="27"/>
      <c r="N643" s="28"/>
      <c r="O643" s="28"/>
      <c r="P643" s="28"/>
    </row>
    <row r="644" spans="1:16" ht="18">
      <c r="A644" s="22">
        <v>639</v>
      </c>
      <c r="B644" s="23" t="s">
        <v>115</v>
      </c>
      <c r="C644" s="23" t="s">
        <v>654</v>
      </c>
      <c r="D644" s="24">
        <v>2962787.6655999999</v>
      </c>
      <c r="E644" s="24">
        <v>2978186.9423000002</v>
      </c>
      <c r="F644" s="25">
        <f t="shared" si="9"/>
        <v>5940974.6079000002</v>
      </c>
      <c r="L644" s="27"/>
      <c r="M644" s="27"/>
      <c r="N644" s="28"/>
      <c r="O644" s="28"/>
      <c r="P644" s="28"/>
    </row>
    <row r="645" spans="1:16" ht="18">
      <c r="A645" s="22">
        <v>640</v>
      </c>
      <c r="B645" s="23" t="s">
        <v>115</v>
      </c>
      <c r="C645" s="23" t="s">
        <v>656</v>
      </c>
      <c r="D645" s="24">
        <v>2020344.3959999999</v>
      </c>
      <c r="E645" s="24">
        <v>2030845.264</v>
      </c>
      <c r="F645" s="25">
        <f t="shared" si="9"/>
        <v>4051189.66</v>
      </c>
      <c r="L645" s="27"/>
      <c r="M645" s="27"/>
      <c r="N645" s="28"/>
      <c r="O645" s="28"/>
      <c r="P645" s="28"/>
    </row>
    <row r="646" spans="1:16" ht="18">
      <c r="A646" s="22">
        <v>641</v>
      </c>
      <c r="B646" s="23" t="s">
        <v>115</v>
      </c>
      <c r="C646" s="23" t="s">
        <v>658</v>
      </c>
      <c r="D646" s="24">
        <v>2120064.6723000002</v>
      </c>
      <c r="E646" s="24">
        <v>2131083.8428000002</v>
      </c>
      <c r="F646" s="25">
        <f t="shared" si="9"/>
        <v>4251148.5151000004</v>
      </c>
      <c r="L646" s="27"/>
      <c r="M646" s="27"/>
      <c r="N646" s="28"/>
      <c r="O646" s="28"/>
      <c r="P646" s="28"/>
    </row>
    <row r="647" spans="1:16" ht="18">
      <c r="A647" s="22">
        <v>642</v>
      </c>
      <c r="B647" s="23" t="s">
        <v>115</v>
      </c>
      <c r="C647" s="23" t="s">
        <v>660</v>
      </c>
      <c r="D647" s="24">
        <v>2769900.2516000001</v>
      </c>
      <c r="E647" s="24">
        <v>2784296.9837000002</v>
      </c>
      <c r="F647" s="25">
        <f t="shared" ref="F647:F710" si="10">D647+E647</f>
        <v>5554197.2353000008</v>
      </c>
      <c r="L647" s="27"/>
      <c r="M647" s="27"/>
      <c r="N647" s="28"/>
      <c r="O647" s="28"/>
      <c r="P647" s="28"/>
    </row>
    <row r="648" spans="1:16" ht="18">
      <c r="A648" s="22">
        <v>643</v>
      </c>
      <c r="B648" s="23" t="s">
        <v>115</v>
      </c>
      <c r="C648" s="23" t="s">
        <v>662</v>
      </c>
      <c r="D648" s="24">
        <v>2395064.0144000002</v>
      </c>
      <c r="E648" s="24">
        <v>2407512.5114000002</v>
      </c>
      <c r="F648" s="25">
        <f t="shared" si="10"/>
        <v>4802576.5258000009</v>
      </c>
      <c r="L648" s="27"/>
      <c r="M648" s="27"/>
      <c r="N648" s="28"/>
      <c r="O648" s="28"/>
      <c r="P648" s="28"/>
    </row>
    <row r="649" spans="1:16" ht="18">
      <c r="A649" s="22">
        <v>644</v>
      </c>
      <c r="B649" s="23" t="s">
        <v>115</v>
      </c>
      <c r="C649" s="23" t="s">
        <v>664</v>
      </c>
      <c r="D649" s="24">
        <v>2198703.7834999999</v>
      </c>
      <c r="E649" s="24">
        <v>2210131.6856999998</v>
      </c>
      <c r="F649" s="25">
        <f t="shared" si="10"/>
        <v>4408835.4692000002</v>
      </c>
      <c r="L649" s="27"/>
      <c r="M649" s="27"/>
      <c r="N649" s="28"/>
      <c r="O649" s="28"/>
      <c r="P649" s="28"/>
    </row>
    <row r="650" spans="1:16" ht="18">
      <c r="A650" s="22">
        <v>645</v>
      </c>
      <c r="B650" s="23" t="s">
        <v>115</v>
      </c>
      <c r="C650" s="23" t="s">
        <v>666</v>
      </c>
      <c r="D650" s="24">
        <v>1985304.1447000001</v>
      </c>
      <c r="E650" s="24">
        <v>1995622.8888000001</v>
      </c>
      <c r="F650" s="25">
        <f t="shared" si="10"/>
        <v>3980927.0334999999</v>
      </c>
      <c r="L650" s="27"/>
      <c r="M650" s="27"/>
      <c r="N650" s="28"/>
      <c r="O650" s="28"/>
      <c r="P650" s="28"/>
    </row>
    <row r="651" spans="1:16" ht="18">
      <c r="A651" s="22">
        <v>646</v>
      </c>
      <c r="B651" s="23" t="s">
        <v>115</v>
      </c>
      <c r="C651" s="23" t="s">
        <v>668</v>
      </c>
      <c r="D651" s="24">
        <v>2451838.9260999998</v>
      </c>
      <c r="E651" s="24">
        <v>2464582.5144000002</v>
      </c>
      <c r="F651" s="25">
        <f t="shared" si="10"/>
        <v>4916421.4405000005</v>
      </c>
      <c r="L651" s="27"/>
      <c r="M651" s="27"/>
      <c r="N651" s="28"/>
      <c r="O651" s="28"/>
      <c r="P651" s="28"/>
    </row>
    <row r="652" spans="1:16" ht="18">
      <c r="A652" s="22">
        <v>647</v>
      </c>
      <c r="B652" s="23" t="s">
        <v>115</v>
      </c>
      <c r="C652" s="23" t="s">
        <v>670</v>
      </c>
      <c r="D652" s="24">
        <v>2271051.6726000002</v>
      </c>
      <c r="E652" s="24">
        <v>2282855.6076000002</v>
      </c>
      <c r="F652" s="25">
        <f t="shared" si="10"/>
        <v>4553907.2802000009</v>
      </c>
      <c r="L652" s="27"/>
      <c r="M652" s="27"/>
      <c r="N652" s="28"/>
      <c r="O652" s="28"/>
      <c r="P652" s="28"/>
    </row>
    <row r="653" spans="1:16" ht="36">
      <c r="A653" s="22">
        <v>648</v>
      </c>
      <c r="B653" s="23" t="s">
        <v>115</v>
      </c>
      <c r="C653" s="23" t="s">
        <v>672</v>
      </c>
      <c r="D653" s="24">
        <v>2351108.9992999998</v>
      </c>
      <c r="E653" s="24">
        <v>2363329.0373</v>
      </c>
      <c r="F653" s="25">
        <f t="shared" si="10"/>
        <v>4714438.0365999993</v>
      </c>
      <c r="L653" s="27"/>
      <c r="M653" s="27"/>
      <c r="N653" s="28"/>
      <c r="O653" s="28"/>
      <c r="P653" s="28"/>
    </row>
    <row r="654" spans="1:16" ht="36">
      <c r="A654" s="22">
        <v>649</v>
      </c>
      <c r="B654" s="23" t="s">
        <v>115</v>
      </c>
      <c r="C654" s="23" t="s">
        <v>674</v>
      </c>
      <c r="D654" s="24">
        <v>2012720.7648</v>
      </c>
      <c r="E654" s="24">
        <v>2023182.0085</v>
      </c>
      <c r="F654" s="25">
        <f t="shared" si="10"/>
        <v>4035902.7733</v>
      </c>
      <c r="L654" s="27"/>
      <c r="M654" s="27"/>
      <c r="N654" s="28"/>
      <c r="O654" s="28"/>
      <c r="P654" s="28"/>
    </row>
    <row r="655" spans="1:16" ht="18">
      <c r="A655" s="22">
        <v>650</v>
      </c>
      <c r="B655" s="23" t="s">
        <v>115</v>
      </c>
      <c r="C655" s="23" t="s">
        <v>676</v>
      </c>
      <c r="D655" s="24">
        <v>1841837.7275</v>
      </c>
      <c r="E655" s="24">
        <v>1851410.7959</v>
      </c>
      <c r="F655" s="25">
        <f t="shared" si="10"/>
        <v>3693248.5234000003</v>
      </c>
      <c r="L655" s="27"/>
      <c r="M655" s="27"/>
      <c r="N655" s="28"/>
      <c r="O655" s="28"/>
      <c r="P655" s="28"/>
    </row>
    <row r="656" spans="1:16" ht="18">
      <c r="A656" s="22">
        <v>651</v>
      </c>
      <c r="B656" s="23" t="s">
        <v>115</v>
      </c>
      <c r="C656" s="23" t="s">
        <v>678</v>
      </c>
      <c r="D656" s="24">
        <v>2441460.8150999998</v>
      </c>
      <c r="E656" s="24">
        <v>2454150.4624000001</v>
      </c>
      <c r="F656" s="25">
        <f t="shared" si="10"/>
        <v>4895611.2774999999</v>
      </c>
      <c r="L656" s="27"/>
      <c r="M656" s="27"/>
      <c r="N656" s="28"/>
      <c r="O656" s="28"/>
      <c r="P656" s="28"/>
    </row>
    <row r="657" spans="1:16" ht="18">
      <c r="A657" s="22">
        <v>652</v>
      </c>
      <c r="B657" s="23" t="s">
        <v>115</v>
      </c>
      <c r="C657" s="23" t="s">
        <v>680</v>
      </c>
      <c r="D657" s="24">
        <v>2660039.7962000002</v>
      </c>
      <c r="E657" s="24">
        <v>2673865.5216999999</v>
      </c>
      <c r="F657" s="25">
        <f t="shared" si="10"/>
        <v>5333905.3179000001</v>
      </c>
      <c r="L657" s="27"/>
      <c r="M657" s="27"/>
      <c r="N657" s="28"/>
      <c r="O657" s="28"/>
      <c r="P657" s="28"/>
    </row>
    <row r="658" spans="1:16" ht="18">
      <c r="A658" s="22">
        <v>653</v>
      </c>
      <c r="B658" s="23" t="s">
        <v>115</v>
      </c>
      <c r="C658" s="23" t="s">
        <v>682</v>
      </c>
      <c r="D658" s="24">
        <v>2037337.5896000001</v>
      </c>
      <c r="E658" s="24">
        <v>2047926.7808000001</v>
      </c>
      <c r="F658" s="25">
        <f t="shared" si="10"/>
        <v>4085264.3704000004</v>
      </c>
      <c r="L658" s="27"/>
      <c r="M658" s="27"/>
      <c r="N658" s="28"/>
      <c r="O658" s="28"/>
      <c r="P658" s="28"/>
    </row>
    <row r="659" spans="1:16" ht="18">
      <c r="A659" s="22">
        <v>654</v>
      </c>
      <c r="B659" s="23" t="s">
        <v>115</v>
      </c>
      <c r="C659" s="23" t="s">
        <v>684</v>
      </c>
      <c r="D659" s="24">
        <v>2450134.5597000001</v>
      </c>
      <c r="E659" s="24">
        <v>2462869.2894000001</v>
      </c>
      <c r="F659" s="25">
        <f t="shared" si="10"/>
        <v>4913003.8491000002</v>
      </c>
      <c r="L659" s="27"/>
      <c r="M659" s="27"/>
      <c r="N659" s="28"/>
      <c r="O659" s="28"/>
      <c r="P659" s="28"/>
    </row>
    <row r="660" spans="1:16" ht="18">
      <c r="A660" s="22">
        <v>655</v>
      </c>
      <c r="B660" s="23" t="s">
        <v>115</v>
      </c>
      <c r="C660" s="23" t="s">
        <v>686</v>
      </c>
      <c r="D660" s="24">
        <v>2068731.0899</v>
      </c>
      <c r="E660" s="24">
        <v>2079483.4508</v>
      </c>
      <c r="F660" s="25">
        <f t="shared" si="10"/>
        <v>4148214.5406999998</v>
      </c>
      <c r="L660" s="27"/>
      <c r="M660" s="27"/>
      <c r="N660" s="28"/>
      <c r="O660" s="28"/>
      <c r="P660" s="28"/>
    </row>
    <row r="661" spans="1:16" ht="18">
      <c r="A661" s="22">
        <v>656</v>
      </c>
      <c r="B661" s="23" t="s">
        <v>115</v>
      </c>
      <c r="C661" s="23" t="s">
        <v>688</v>
      </c>
      <c r="D661" s="24">
        <v>2077762.0253000001</v>
      </c>
      <c r="E661" s="24">
        <v>2088561.3252000001</v>
      </c>
      <c r="F661" s="25">
        <f t="shared" si="10"/>
        <v>4166323.3505000002</v>
      </c>
      <c r="L661" s="27"/>
      <c r="M661" s="27"/>
      <c r="N661" s="28"/>
      <c r="O661" s="28"/>
      <c r="P661" s="28"/>
    </row>
    <row r="662" spans="1:16" ht="18">
      <c r="A662" s="22">
        <v>657</v>
      </c>
      <c r="B662" s="23" t="s">
        <v>115</v>
      </c>
      <c r="C662" s="23" t="s">
        <v>690</v>
      </c>
      <c r="D662" s="24">
        <v>2067672.5532</v>
      </c>
      <c r="E662" s="24">
        <v>2078419.4124</v>
      </c>
      <c r="F662" s="25">
        <f t="shared" si="10"/>
        <v>4146091.9655999998</v>
      </c>
      <c r="L662" s="27"/>
      <c r="M662" s="27"/>
      <c r="N662" s="28"/>
      <c r="O662" s="28"/>
      <c r="P662" s="28"/>
    </row>
    <row r="663" spans="1:16" ht="18">
      <c r="A663" s="22">
        <v>658</v>
      </c>
      <c r="B663" s="23" t="s">
        <v>115</v>
      </c>
      <c r="C663" s="23" t="s">
        <v>692</v>
      </c>
      <c r="D663" s="24">
        <v>2383384.7821</v>
      </c>
      <c r="E663" s="24">
        <v>2395772.5756000001</v>
      </c>
      <c r="F663" s="25">
        <f t="shared" si="10"/>
        <v>4779157.3576999996</v>
      </c>
      <c r="L663" s="27"/>
      <c r="M663" s="27"/>
      <c r="N663" s="28"/>
      <c r="O663" s="28"/>
      <c r="P663" s="28"/>
    </row>
    <row r="664" spans="1:16" ht="18">
      <c r="A664" s="22">
        <v>659</v>
      </c>
      <c r="B664" s="23" t="s">
        <v>116</v>
      </c>
      <c r="C664" s="23" t="s">
        <v>696</v>
      </c>
      <c r="D664" s="24">
        <v>2811409.08</v>
      </c>
      <c r="E664" s="24">
        <v>2826021.5569000002</v>
      </c>
      <c r="F664" s="25">
        <f t="shared" si="10"/>
        <v>5637430.6369000003</v>
      </c>
      <c r="L664" s="27"/>
      <c r="M664" s="27"/>
      <c r="N664" s="28"/>
      <c r="O664" s="28"/>
      <c r="P664" s="28"/>
    </row>
    <row r="665" spans="1:16" ht="18">
      <c r="A665" s="22">
        <v>660</v>
      </c>
      <c r="B665" s="23" t="s">
        <v>116</v>
      </c>
      <c r="C665" s="23" t="s">
        <v>291</v>
      </c>
      <c r="D665" s="24">
        <v>2836019.5655999999</v>
      </c>
      <c r="E665" s="24">
        <v>2850759.9571000002</v>
      </c>
      <c r="F665" s="25">
        <f t="shared" si="10"/>
        <v>5686779.5227000006</v>
      </c>
      <c r="L665" s="27"/>
      <c r="M665" s="27"/>
      <c r="N665" s="28"/>
      <c r="O665" s="28"/>
      <c r="P665" s="28"/>
    </row>
    <row r="666" spans="1:16" ht="18">
      <c r="A666" s="22">
        <v>661</v>
      </c>
      <c r="B666" s="23" t="s">
        <v>116</v>
      </c>
      <c r="C666" s="23" t="s">
        <v>699</v>
      </c>
      <c r="D666" s="24">
        <v>2823661.3026999999</v>
      </c>
      <c r="E666" s="24">
        <v>2838337.4613000001</v>
      </c>
      <c r="F666" s="25">
        <f t="shared" si="10"/>
        <v>5661998.7640000004</v>
      </c>
      <c r="L666" s="27"/>
      <c r="M666" s="27"/>
      <c r="N666" s="28"/>
      <c r="O666" s="28"/>
      <c r="P666" s="28"/>
    </row>
    <row r="667" spans="1:16" ht="18">
      <c r="A667" s="22">
        <v>662</v>
      </c>
      <c r="B667" s="23" t="s">
        <v>116</v>
      </c>
      <c r="C667" s="23" t="s">
        <v>701</v>
      </c>
      <c r="D667" s="24">
        <v>2143702.5307999998</v>
      </c>
      <c r="E667" s="24">
        <v>2154844.5605000001</v>
      </c>
      <c r="F667" s="25">
        <f t="shared" si="10"/>
        <v>4298547.0912999995</v>
      </c>
      <c r="L667" s="27"/>
      <c r="M667" s="27"/>
      <c r="N667" s="28"/>
      <c r="O667" s="28"/>
      <c r="P667" s="28"/>
    </row>
    <row r="668" spans="1:16" ht="18">
      <c r="A668" s="22">
        <v>663</v>
      </c>
      <c r="B668" s="23" t="s">
        <v>116</v>
      </c>
      <c r="C668" s="23" t="s">
        <v>703</v>
      </c>
      <c r="D668" s="24">
        <v>3729749.8374999999</v>
      </c>
      <c r="E668" s="24">
        <v>3749135.4487000001</v>
      </c>
      <c r="F668" s="25">
        <f t="shared" si="10"/>
        <v>7478885.2862</v>
      </c>
      <c r="L668" s="27"/>
      <c r="M668" s="27"/>
      <c r="N668" s="28"/>
      <c r="O668" s="28"/>
      <c r="P668" s="28"/>
    </row>
    <row r="669" spans="1:16" ht="18">
      <c r="A669" s="22">
        <v>664</v>
      </c>
      <c r="B669" s="23" t="s">
        <v>116</v>
      </c>
      <c r="C669" s="23" t="s">
        <v>705</v>
      </c>
      <c r="D669" s="24">
        <v>3225284.6694999998</v>
      </c>
      <c r="E669" s="24">
        <v>3242048.2910000002</v>
      </c>
      <c r="F669" s="25">
        <f t="shared" si="10"/>
        <v>6467332.9605</v>
      </c>
      <c r="L669" s="27"/>
      <c r="M669" s="27"/>
      <c r="N669" s="28"/>
      <c r="O669" s="28"/>
      <c r="P669" s="28"/>
    </row>
    <row r="670" spans="1:16" ht="18">
      <c r="A670" s="22">
        <v>665</v>
      </c>
      <c r="B670" s="23" t="s">
        <v>116</v>
      </c>
      <c r="C670" s="23" t="s">
        <v>707</v>
      </c>
      <c r="D670" s="24">
        <v>2831295.1833000001</v>
      </c>
      <c r="E670" s="24">
        <v>2846011.0194999999</v>
      </c>
      <c r="F670" s="25">
        <f t="shared" si="10"/>
        <v>5677306.2028000001</v>
      </c>
      <c r="L670" s="27"/>
      <c r="M670" s="27"/>
      <c r="N670" s="28"/>
      <c r="O670" s="28"/>
      <c r="P670" s="28"/>
    </row>
    <row r="671" spans="1:16" ht="18">
      <c r="A671" s="22">
        <v>666</v>
      </c>
      <c r="B671" s="23" t="s">
        <v>116</v>
      </c>
      <c r="C671" s="23" t="s">
        <v>710</v>
      </c>
      <c r="D671" s="24">
        <v>2500490.3713000002</v>
      </c>
      <c r="E671" s="24">
        <v>2513486.8284999998</v>
      </c>
      <c r="F671" s="25">
        <f t="shared" si="10"/>
        <v>5013977.1997999996</v>
      </c>
      <c r="L671" s="27"/>
      <c r="M671" s="27"/>
      <c r="N671" s="28"/>
      <c r="O671" s="28"/>
      <c r="P671" s="28"/>
    </row>
    <row r="672" spans="1:16" ht="36">
      <c r="A672" s="22">
        <v>667</v>
      </c>
      <c r="B672" s="23" t="s">
        <v>116</v>
      </c>
      <c r="C672" s="23" t="s">
        <v>712</v>
      </c>
      <c r="D672" s="24">
        <v>2564692.2703</v>
      </c>
      <c r="E672" s="24">
        <v>2578022.4210000001</v>
      </c>
      <c r="F672" s="25">
        <f t="shared" si="10"/>
        <v>5142714.6913000001</v>
      </c>
      <c r="L672" s="27"/>
      <c r="M672" s="27"/>
      <c r="N672" s="28"/>
      <c r="O672" s="28"/>
      <c r="P672" s="28"/>
    </row>
    <row r="673" spans="1:16" ht="36">
      <c r="A673" s="22">
        <v>668</v>
      </c>
      <c r="B673" s="23" t="s">
        <v>116</v>
      </c>
      <c r="C673" s="23" t="s">
        <v>714</v>
      </c>
      <c r="D673" s="24">
        <v>2432982.3015000001</v>
      </c>
      <c r="E673" s="24">
        <v>2445627.8812000002</v>
      </c>
      <c r="F673" s="25">
        <f t="shared" si="10"/>
        <v>4878610.1827000007</v>
      </c>
      <c r="L673" s="27"/>
      <c r="M673" s="27"/>
      <c r="N673" s="28"/>
      <c r="O673" s="28"/>
      <c r="P673" s="28"/>
    </row>
    <row r="674" spans="1:16" ht="18">
      <c r="A674" s="22">
        <v>669</v>
      </c>
      <c r="B674" s="23" t="s">
        <v>116</v>
      </c>
      <c r="C674" s="23" t="s">
        <v>716</v>
      </c>
      <c r="D674" s="24">
        <v>3361480.5887000002</v>
      </c>
      <c r="E674" s="24">
        <v>3378952.0972000002</v>
      </c>
      <c r="F674" s="25">
        <f t="shared" si="10"/>
        <v>6740432.6859000009</v>
      </c>
      <c r="L674" s="27"/>
      <c r="M674" s="27"/>
      <c r="N674" s="28"/>
      <c r="O674" s="28"/>
      <c r="P674" s="28"/>
    </row>
    <row r="675" spans="1:16" ht="18">
      <c r="A675" s="22">
        <v>670</v>
      </c>
      <c r="B675" s="23" t="s">
        <v>116</v>
      </c>
      <c r="C675" s="23" t="s">
        <v>718</v>
      </c>
      <c r="D675" s="24">
        <v>2263124.6567000002</v>
      </c>
      <c r="E675" s="24">
        <v>2274887.3905000002</v>
      </c>
      <c r="F675" s="25">
        <f t="shared" si="10"/>
        <v>4538012.0471999999</v>
      </c>
      <c r="L675" s="27"/>
      <c r="M675" s="27"/>
      <c r="N675" s="28"/>
      <c r="O675" s="28"/>
      <c r="P675" s="28"/>
    </row>
    <row r="676" spans="1:16" ht="18">
      <c r="A676" s="22">
        <v>671</v>
      </c>
      <c r="B676" s="23" t="s">
        <v>116</v>
      </c>
      <c r="C676" s="23" t="s">
        <v>719</v>
      </c>
      <c r="D676" s="24">
        <v>3021315.2089999998</v>
      </c>
      <c r="E676" s="24">
        <v>3037018.6863000002</v>
      </c>
      <c r="F676" s="25">
        <f t="shared" si="10"/>
        <v>6058333.8953</v>
      </c>
      <c r="L676" s="27"/>
      <c r="M676" s="27"/>
      <c r="N676" s="28"/>
      <c r="O676" s="28"/>
      <c r="P676" s="28"/>
    </row>
    <row r="677" spans="1:16" ht="18">
      <c r="A677" s="22">
        <v>672</v>
      </c>
      <c r="B677" s="23" t="s">
        <v>116</v>
      </c>
      <c r="C677" s="23" t="s">
        <v>721</v>
      </c>
      <c r="D677" s="24">
        <v>3016945.3881000001</v>
      </c>
      <c r="E677" s="24">
        <v>3032626.1529999999</v>
      </c>
      <c r="F677" s="25">
        <f t="shared" si="10"/>
        <v>6049571.5411</v>
      </c>
      <c r="L677" s="27"/>
      <c r="M677" s="27"/>
      <c r="N677" s="28"/>
      <c r="O677" s="28"/>
      <c r="P677" s="28"/>
    </row>
    <row r="678" spans="1:16" ht="18">
      <c r="A678" s="22">
        <v>673</v>
      </c>
      <c r="B678" s="23" t="s">
        <v>116</v>
      </c>
      <c r="C678" s="23" t="s">
        <v>723</v>
      </c>
      <c r="D678" s="24">
        <v>2384220.3451999999</v>
      </c>
      <c r="E678" s="24">
        <v>2396612.4816000001</v>
      </c>
      <c r="F678" s="25">
        <f t="shared" si="10"/>
        <v>4780832.8267999999</v>
      </c>
      <c r="L678" s="27"/>
      <c r="M678" s="27"/>
      <c r="N678" s="28"/>
      <c r="O678" s="28"/>
      <c r="P678" s="28"/>
    </row>
    <row r="679" spans="1:16" ht="18">
      <c r="A679" s="22">
        <v>674</v>
      </c>
      <c r="B679" s="23" t="s">
        <v>116</v>
      </c>
      <c r="C679" s="23" t="s">
        <v>725</v>
      </c>
      <c r="D679" s="24">
        <v>3037929.7598000001</v>
      </c>
      <c r="E679" s="24">
        <v>3053719.5923000001</v>
      </c>
      <c r="F679" s="25">
        <f t="shared" si="10"/>
        <v>6091649.3520999998</v>
      </c>
      <c r="L679" s="27"/>
      <c r="M679" s="27"/>
      <c r="N679" s="28"/>
      <c r="O679" s="28"/>
      <c r="P679" s="28"/>
    </row>
    <row r="680" spans="1:16" ht="18">
      <c r="A680" s="22">
        <v>675</v>
      </c>
      <c r="B680" s="23" t="s">
        <v>116</v>
      </c>
      <c r="C680" s="23" t="s">
        <v>727</v>
      </c>
      <c r="D680" s="24">
        <v>3227813.8933000001</v>
      </c>
      <c r="E680" s="24">
        <v>3244590.6606000001</v>
      </c>
      <c r="F680" s="25">
        <f t="shared" si="10"/>
        <v>6472404.5538999997</v>
      </c>
      <c r="L680" s="27"/>
      <c r="M680" s="27"/>
      <c r="N680" s="28"/>
      <c r="O680" s="28"/>
      <c r="P680" s="28"/>
    </row>
    <row r="681" spans="1:16" ht="18">
      <c r="A681" s="22">
        <v>676</v>
      </c>
      <c r="B681" s="23" t="s">
        <v>117</v>
      </c>
      <c r="C681" s="23" t="s">
        <v>731</v>
      </c>
      <c r="D681" s="24">
        <v>2147647.1904000002</v>
      </c>
      <c r="E681" s="24">
        <v>2158809.7228000001</v>
      </c>
      <c r="F681" s="25">
        <f t="shared" si="10"/>
        <v>4306456.9132000003</v>
      </c>
      <c r="L681" s="27"/>
      <c r="M681" s="27"/>
      <c r="N681" s="28"/>
      <c r="O681" s="28"/>
      <c r="P681" s="28"/>
    </row>
    <row r="682" spans="1:16" ht="18">
      <c r="A682" s="22">
        <v>677</v>
      </c>
      <c r="B682" s="23" t="s">
        <v>117</v>
      </c>
      <c r="C682" s="23" t="s">
        <v>734</v>
      </c>
      <c r="D682" s="24">
        <v>2683318.3727000002</v>
      </c>
      <c r="E682" s="24">
        <v>2697265.09</v>
      </c>
      <c r="F682" s="25">
        <f t="shared" si="10"/>
        <v>5380583.4627</v>
      </c>
      <c r="L682" s="27"/>
      <c r="M682" s="27"/>
      <c r="N682" s="28"/>
      <c r="O682" s="28"/>
      <c r="P682" s="28"/>
    </row>
    <row r="683" spans="1:16" ht="18">
      <c r="A683" s="22">
        <v>678</v>
      </c>
      <c r="B683" s="23" t="s">
        <v>117</v>
      </c>
      <c r="C683" s="23" t="s">
        <v>736</v>
      </c>
      <c r="D683" s="24">
        <v>2471899.0676000002</v>
      </c>
      <c r="E683" s="24">
        <v>2484746.9197</v>
      </c>
      <c r="F683" s="25">
        <f t="shared" si="10"/>
        <v>4956645.9873000002</v>
      </c>
      <c r="L683" s="27"/>
      <c r="M683" s="27"/>
      <c r="N683" s="28"/>
      <c r="O683" s="28"/>
      <c r="P683" s="28"/>
    </row>
    <row r="684" spans="1:16" ht="18">
      <c r="A684" s="22">
        <v>679</v>
      </c>
      <c r="B684" s="23" t="s">
        <v>117</v>
      </c>
      <c r="C684" s="23" t="s">
        <v>738</v>
      </c>
      <c r="D684" s="24">
        <v>2638702.7274000002</v>
      </c>
      <c r="E684" s="24">
        <v>2652417.5521</v>
      </c>
      <c r="F684" s="25">
        <f t="shared" si="10"/>
        <v>5291120.2795000002</v>
      </c>
      <c r="L684" s="27"/>
      <c r="M684" s="27"/>
      <c r="N684" s="28"/>
      <c r="O684" s="28"/>
      <c r="P684" s="28"/>
    </row>
    <row r="685" spans="1:16" ht="18">
      <c r="A685" s="22">
        <v>680</v>
      </c>
      <c r="B685" s="23" t="s">
        <v>117</v>
      </c>
      <c r="C685" s="23" t="s">
        <v>740</v>
      </c>
      <c r="D685" s="24">
        <v>2449376.2861000001</v>
      </c>
      <c r="E685" s="24">
        <v>2462107.0745999999</v>
      </c>
      <c r="F685" s="25">
        <f t="shared" si="10"/>
        <v>4911483.3607000001</v>
      </c>
      <c r="L685" s="27"/>
      <c r="M685" s="27"/>
      <c r="N685" s="28"/>
      <c r="O685" s="28"/>
      <c r="P685" s="28"/>
    </row>
    <row r="686" spans="1:16" ht="18">
      <c r="A686" s="22">
        <v>681</v>
      </c>
      <c r="B686" s="23" t="s">
        <v>117</v>
      </c>
      <c r="C686" s="23" t="s">
        <v>742</v>
      </c>
      <c r="D686" s="24">
        <v>2448966.9994000001</v>
      </c>
      <c r="E686" s="24">
        <v>2461695.6606000001</v>
      </c>
      <c r="F686" s="25">
        <f t="shared" si="10"/>
        <v>4910662.66</v>
      </c>
      <c r="L686" s="27"/>
      <c r="M686" s="27"/>
      <c r="N686" s="28"/>
      <c r="O686" s="28"/>
      <c r="P686" s="28"/>
    </row>
    <row r="687" spans="1:16" ht="18">
      <c r="A687" s="22">
        <v>682</v>
      </c>
      <c r="B687" s="23" t="s">
        <v>117</v>
      </c>
      <c r="C687" s="23" t="s">
        <v>744</v>
      </c>
      <c r="D687" s="24">
        <v>2654119.8527000002</v>
      </c>
      <c r="E687" s="24">
        <v>2667914.8088000002</v>
      </c>
      <c r="F687" s="25">
        <f t="shared" si="10"/>
        <v>5322034.6615000004</v>
      </c>
      <c r="L687" s="27"/>
      <c r="M687" s="27"/>
      <c r="N687" s="28"/>
      <c r="O687" s="28"/>
      <c r="P687" s="28"/>
    </row>
    <row r="688" spans="1:16" ht="18">
      <c r="A688" s="22">
        <v>683</v>
      </c>
      <c r="B688" s="23" t="s">
        <v>117</v>
      </c>
      <c r="C688" s="23" t="s">
        <v>746</v>
      </c>
      <c r="D688" s="24">
        <v>2571340.0803999999</v>
      </c>
      <c r="E688" s="24">
        <v>2584704.7834000001</v>
      </c>
      <c r="F688" s="25">
        <f t="shared" si="10"/>
        <v>5156044.8638000004</v>
      </c>
      <c r="L688" s="27"/>
      <c r="M688" s="27"/>
      <c r="N688" s="28"/>
      <c r="O688" s="28"/>
      <c r="P688" s="28"/>
    </row>
    <row r="689" spans="1:16" ht="18">
      <c r="A689" s="22">
        <v>684</v>
      </c>
      <c r="B689" s="23" t="s">
        <v>117</v>
      </c>
      <c r="C689" s="23" t="s">
        <v>748</v>
      </c>
      <c r="D689" s="24">
        <v>2452612.8758</v>
      </c>
      <c r="E689" s="24">
        <v>2465360.4866999998</v>
      </c>
      <c r="F689" s="25">
        <f t="shared" si="10"/>
        <v>4917973.3624999998</v>
      </c>
      <c r="L689" s="27"/>
      <c r="M689" s="27"/>
      <c r="N689" s="28"/>
      <c r="O689" s="28"/>
      <c r="P689" s="28"/>
    </row>
    <row r="690" spans="1:16" ht="18">
      <c r="A690" s="22">
        <v>685</v>
      </c>
      <c r="B690" s="23" t="s">
        <v>117</v>
      </c>
      <c r="C690" s="23" t="s">
        <v>750</v>
      </c>
      <c r="D690" s="24">
        <v>2876083.3372</v>
      </c>
      <c r="E690" s="24">
        <v>2891031.9627</v>
      </c>
      <c r="F690" s="25">
        <f t="shared" si="10"/>
        <v>5767115.2999</v>
      </c>
      <c r="L690" s="27"/>
      <c r="M690" s="27"/>
      <c r="N690" s="28"/>
      <c r="O690" s="28"/>
      <c r="P690" s="28"/>
    </row>
    <row r="691" spans="1:16" ht="18">
      <c r="A691" s="22">
        <v>686</v>
      </c>
      <c r="B691" s="23" t="s">
        <v>117</v>
      </c>
      <c r="C691" s="23" t="s">
        <v>752</v>
      </c>
      <c r="D691" s="24">
        <v>2561440.6579</v>
      </c>
      <c r="E691" s="24">
        <v>2574753.9081000001</v>
      </c>
      <c r="F691" s="25">
        <f t="shared" si="10"/>
        <v>5136194.5659999996</v>
      </c>
      <c r="L691" s="27"/>
      <c r="M691" s="27"/>
      <c r="N691" s="28"/>
      <c r="O691" s="28"/>
      <c r="P691" s="28"/>
    </row>
    <row r="692" spans="1:16" ht="18">
      <c r="A692" s="22">
        <v>687</v>
      </c>
      <c r="B692" s="23" t="s">
        <v>117</v>
      </c>
      <c r="C692" s="23" t="s">
        <v>754</v>
      </c>
      <c r="D692" s="24">
        <v>2451518.4419</v>
      </c>
      <c r="E692" s="24">
        <v>2464260.3643999998</v>
      </c>
      <c r="F692" s="25">
        <f t="shared" si="10"/>
        <v>4915778.8062999994</v>
      </c>
      <c r="L692" s="27"/>
      <c r="M692" s="27"/>
      <c r="N692" s="28"/>
      <c r="O692" s="28"/>
      <c r="P692" s="28"/>
    </row>
    <row r="693" spans="1:16" ht="18">
      <c r="A693" s="22">
        <v>688</v>
      </c>
      <c r="B693" s="23" t="s">
        <v>117</v>
      </c>
      <c r="C693" s="23" t="s">
        <v>756</v>
      </c>
      <c r="D693" s="24">
        <v>2910378.4983000001</v>
      </c>
      <c r="E693" s="24">
        <v>2925505.375</v>
      </c>
      <c r="F693" s="25">
        <f t="shared" si="10"/>
        <v>5835883.8733000001</v>
      </c>
      <c r="L693" s="27"/>
      <c r="M693" s="27"/>
      <c r="N693" s="28"/>
      <c r="O693" s="28"/>
      <c r="P693" s="28"/>
    </row>
    <row r="694" spans="1:16" ht="18">
      <c r="A694" s="22">
        <v>689</v>
      </c>
      <c r="B694" s="23" t="s">
        <v>117</v>
      </c>
      <c r="C694" s="23" t="s">
        <v>758</v>
      </c>
      <c r="D694" s="24">
        <v>3564074.1244999999</v>
      </c>
      <c r="E694" s="24">
        <v>3582598.6257000002</v>
      </c>
      <c r="F694" s="25">
        <f t="shared" si="10"/>
        <v>7146672.7501999997</v>
      </c>
      <c r="L694" s="27"/>
      <c r="M694" s="27"/>
      <c r="N694" s="28"/>
      <c r="O694" s="28"/>
      <c r="P694" s="28"/>
    </row>
    <row r="695" spans="1:16" ht="18">
      <c r="A695" s="22">
        <v>690</v>
      </c>
      <c r="B695" s="23" t="s">
        <v>117</v>
      </c>
      <c r="C695" s="23" t="s">
        <v>760</v>
      </c>
      <c r="D695" s="24">
        <v>2877431.3086999999</v>
      </c>
      <c r="E695" s="24">
        <v>2892386.9402999999</v>
      </c>
      <c r="F695" s="25">
        <f t="shared" si="10"/>
        <v>5769818.2489999998</v>
      </c>
      <c r="L695" s="27"/>
      <c r="M695" s="27"/>
      <c r="N695" s="28"/>
      <c r="O695" s="28"/>
      <c r="P695" s="28"/>
    </row>
    <row r="696" spans="1:16" ht="36">
      <c r="A696" s="22">
        <v>691</v>
      </c>
      <c r="B696" s="23" t="s">
        <v>117</v>
      </c>
      <c r="C696" s="23" t="s">
        <v>762</v>
      </c>
      <c r="D696" s="24">
        <v>2903580.4851000002</v>
      </c>
      <c r="E696" s="24">
        <v>2918672.0287000001</v>
      </c>
      <c r="F696" s="25">
        <f t="shared" si="10"/>
        <v>5822252.5138000008</v>
      </c>
      <c r="L696" s="27"/>
      <c r="M696" s="27"/>
      <c r="N696" s="28"/>
      <c r="O696" s="28"/>
      <c r="P696" s="28"/>
    </row>
    <row r="697" spans="1:16" ht="18">
      <c r="A697" s="22">
        <v>692</v>
      </c>
      <c r="B697" s="23" t="s">
        <v>117</v>
      </c>
      <c r="C697" s="23" t="s">
        <v>764</v>
      </c>
      <c r="D697" s="24">
        <v>1994889.4896</v>
      </c>
      <c r="E697" s="24">
        <v>2005258.0541999999</v>
      </c>
      <c r="F697" s="25">
        <f t="shared" si="10"/>
        <v>4000147.5438000001</v>
      </c>
      <c r="L697" s="27"/>
      <c r="M697" s="27"/>
      <c r="N697" s="28"/>
      <c r="O697" s="28"/>
      <c r="P697" s="28"/>
    </row>
    <row r="698" spans="1:16" ht="18">
      <c r="A698" s="22">
        <v>693</v>
      </c>
      <c r="B698" s="23" t="s">
        <v>117</v>
      </c>
      <c r="C698" s="23" t="s">
        <v>766</v>
      </c>
      <c r="D698" s="24">
        <v>2454720.0380000002</v>
      </c>
      <c r="E698" s="24">
        <v>2467478.6009999998</v>
      </c>
      <c r="F698" s="25">
        <f t="shared" si="10"/>
        <v>4922198.6390000004</v>
      </c>
      <c r="L698" s="27"/>
      <c r="M698" s="27"/>
      <c r="N698" s="28"/>
      <c r="O698" s="28"/>
      <c r="P698" s="28"/>
    </row>
    <row r="699" spans="1:16" ht="18">
      <c r="A699" s="22">
        <v>694</v>
      </c>
      <c r="B699" s="23" t="s">
        <v>117</v>
      </c>
      <c r="C699" s="23" t="s">
        <v>768</v>
      </c>
      <c r="D699" s="24">
        <v>1945607.6599000001</v>
      </c>
      <c r="E699" s="24">
        <v>1955720.0789999999</v>
      </c>
      <c r="F699" s="25">
        <f t="shared" si="10"/>
        <v>3901327.7389000002</v>
      </c>
      <c r="L699" s="27"/>
      <c r="M699" s="27"/>
      <c r="N699" s="28"/>
      <c r="O699" s="28"/>
      <c r="P699" s="28"/>
    </row>
    <row r="700" spans="1:16" ht="18">
      <c r="A700" s="22">
        <v>695</v>
      </c>
      <c r="B700" s="23" t="s">
        <v>117</v>
      </c>
      <c r="C700" s="23" t="s">
        <v>770</v>
      </c>
      <c r="D700" s="24">
        <v>2104504.2678999999</v>
      </c>
      <c r="E700" s="24">
        <v>2115442.5622</v>
      </c>
      <c r="F700" s="25">
        <f t="shared" si="10"/>
        <v>4219946.8300999999</v>
      </c>
      <c r="L700" s="27"/>
      <c r="M700" s="27"/>
      <c r="N700" s="28"/>
      <c r="O700" s="28"/>
      <c r="P700" s="28"/>
    </row>
    <row r="701" spans="1:16" ht="18">
      <c r="A701" s="22">
        <v>696</v>
      </c>
      <c r="B701" s="23" t="s">
        <v>117</v>
      </c>
      <c r="C701" s="23" t="s">
        <v>772</v>
      </c>
      <c r="D701" s="24">
        <v>2173569.8637999999</v>
      </c>
      <c r="E701" s="24">
        <v>2184867.1310000001</v>
      </c>
      <c r="F701" s="25">
        <f t="shared" si="10"/>
        <v>4358436.9947999995</v>
      </c>
      <c r="L701" s="27"/>
      <c r="M701" s="27"/>
      <c r="N701" s="28"/>
      <c r="O701" s="28"/>
      <c r="P701" s="28"/>
    </row>
    <row r="702" spans="1:16" ht="18">
      <c r="A702" s="22">
        <v>697</v>
      </c>
      <c r="B702" s="23" t="s">
        <v>117</v>
      </c>
      <c r="C702" s="23" t="s">
        <v>774</v>
      </c>
      <c r="D702" s="24">
        <v>4036601.4558000001</v>
      </c>
      <c r="E702" s="24">
        <v>4057581.9478000002</v>
      </c>
      <c r="F702" s="25">
        <f t="shared" si="10"/>
        <v>8094183.4035999998</v>
      </c>
      <c r="L702" s="27"/>
      <c r="M702" s="27"/>
      <c r="N702" s="28"/>
      <c r="O702" s="28"/>
      <c r="P702" s="28"/>
    </row>
    <row r="703" spans="1:16" ht="18">
      <c r="A703" s="22">
        <v>698</v>
      </c>
      <c r="B703" s="23" t="s">
        <v>117</v>
      </c>
      <c r="C703" s="23" t="s">
        <v>776</v>
      </c>
      <c r="D703" s="24">
        <v>2389208.6129999999</v>
      </c>
      <c r="E703" s="24">
        <v>2401626.6762000001</v>
      </c>
      <c r="F703" s="25">
        <f t="shared" si="10"/>
        <v>4790835.2892000005</v>
      </c>
      <c r="L703" s="27"/>
      <c r="M703" s="27"/>
      <c r="N703" s="28"/>
      <c r="O703" s="28"/>
      <c r="P703" s="28"/>
    </row>
    <row r="704" spans="1:16" ht="18">
      <c r="A704" s="22">
        <v>699</v>
      </c>
      <c r="B704" s="23" t="s">
        <v>118</v>
      </c>
      <c r="C704" s="23" t="s">
        <v>780</v>
      </c>
      <c r="D704" s="24">
        <v>2238480.6941</v>
      </c>
      <c r="E704" s="24">
        <v>2250115.3393999999</v>
      </c>
      <c r="F704" s="25">
        <f t="shared" si="10"/>
        <v>4488596.0334999999</v>
      </c>
      <c r="L704" s="27"/>
      <c r="M704" s="27"/>
      <c r="N704" s="28"/>
      <c r="O704" s="28"/>
      <c r="P704" s="28"/>
    </row>
    <row r="705" spans="1:16" ht="18">
      <c r="A705" s="22">
        <v>700</v>
      </c>
      <c r="B705" s="23" t="s">
        <v>118</v>
      </c>
      <c r="C705" s="23" t="s">
        <v>782</v>
      </c>
      <c r="D705" s="24">
        <v>2548141.0929999999</v>
      </c>
      <c r="E705" s="24">
        <v>2561385.2179</v>
      </c>
      <c r="F705" s="25">
        <f t="shared" si="10"/>
        <v>5109526.3108999999</v>
      </c>
      <c r="L705" s="27"/>
      <c r="M705" s="27"/>
      <c r="N705" s="28"/>
      <c r="O705" s="28"/>
      <c r="P705" s="28"/>
    </row>
    <row r="706" spans="1:16" ht="18">
      <c r="A706" s="22">
        <v>701</v>
      </c>
      <c r="B706" s="23" t="s">
        <v>118</v>
      </c>
      <c r="C706" s="23" t="s">
        <v>784</v>
      </c>
      <c r="D706" s="24">
        <v>2746045.6039999998</v>
      </c>
      <c r="E706" s="24">
        <v>2760318.3500999999</v>
      </c>
      <c r="F706" s="25">
        <f t="shared" si="10"/>
        <v>5506363.9540999997</v>
      </c>
      <c r="L706" s="27"/>
      <c r="M706" s="27"/>
      <c r="N706" s="28"/>
      <c r="O706" s="28"/>
      <c r="P706" s="28"/>
    </row>
    <row r="707" spans="1:16" ht="18">
      <c r="A707" s="22">
        <v>702</v>
      </c>
      <c r="B707" s="23" t="s">
        <v>118</v>
      </c>
      <c r="C707" s="23" t="s">
        <v>786</v>
      </c>
      <c r="D707" s="24">
        <v>2981552.8311999999</v>
      </c>
      <c r="E707" s="24">
        <v>2997049.6411000001</v>
      </c>
      <c r="F707" s="25">
        <f t="shared" si="10"/>
        <v>5978602.4723000005</v>
      </c>
      <c r="L707" s="27"/>
      <c r="M707" s="27"/>
      <c r="N707" s="28"/>
      <c r="O707" s="28"/>
      <c r="P707" s="28"/>
    </row>
    <row r="708" spans="1:16" ht="18">
      <c r="A708" s="22">
        <v>703</v>
      </c>
      <c r="B708" s="23" t="s">
        <v>118</v>
      </c>
      <c r="C708" s="23" t="s">
        <v>788</v>
      </c>
      <c r="D708" s="24">
        <v>2804761.4035</v>
      </c>
      <c r="E708" s="24">
        <v>2819339.3287</v>
      </c>
      <c r="F708" s="25">
        <f t="shared" si="10"/>
        <v>5624100.7322000004</v>
      </c>
      <c r="L708" s="27"/>
      <c r="M708" s="27"/>
      <c r="N708" s="28"/>
      <c r="O708" s="28"/>
      <c r="P708" s="28"/>
    </row>
    <row r="709" spans="1:16" ht="18">
      <c r="A709" s="22">
        <v>704</v>
      </c>
      <c r="B709" s="23" t="s">
        <v>118</v>
      </c>
      <c r="C709" s="23" t="s">
        <v>791</v>
      </c>
      <c r="D709" s="24">
        <v>2541431.3047000002</v>
      </c>
      <c r="E709" s="24">
        <v>2554640.5550000002</v>
      </c>
      <c r="F709" s="25">
        <f t="shared" si="10"/>
        <v>5096071.8596999999</v>
      </c>
      <c r="L709" s="27"/>
      <c r="M709" s="27"/>
      <c r="N709" s="28"/>
      <c r="O709" s="28"/>
      <c r="P709" s="28"/>
    </row>
    <row r="710" spans="1:16" ht="18">
      <c r="A710" s="22">
        <v>705</v>
      </c>
      <c r="B710" s="23" t="s">
        <v>118</v>
      </c>
      <c r="C710" s="23" t="s">
        <v>793</v>
      </c>
      <c r="D710" s="24">
        <v>2902677.1954999999</v>
      </c>
      <c r="E710" s="24">
        <v>2917764.0441999999</v>
      </c>
      <c r="F710" s="25">
        <f t="shared" si="10"/>
        <v>5820441.2396999998</v>
      </c>
      <c r="L710" s="27"/>
      <c r="M710" s="27"/>
      <c r="N710" s="28"/>
      <c r="O710" s="28"/>
      <c r="P710" s="28"/>
    </row>
    <row r="711" spans="1:16" ht="18">
      <c r="A711" s="22">
        <v>706</v>
      </c>
      <c r="B711" s="23" t="s">
        <v>118</v>
      </c>
      <c r="C711" s="23" t="s">
        <v>795</v>
      </c>
      <c r="D711" s="24">
        <v>2476885.5713</v>
      </c>
      <c r="E711" s="24">
        <v>2489759.3410999998</v>
      </c>
      <c r="F711" s="25">
        <f t="shared" ref="F711:F774" si="11">D711+E711</f>
        <v>4966644.9123999998</v>
      </c>
      <c r="L711" s="27"/>
      <c r="M711" s="27"/>
      <c r="N711" s="28"/>
      <c r="O711" s="28"/>
      <c r="P711" s="28"/>
    </row>
    <row r="712" spans="1:16" ht="18">
      <c r="A712" s="22">
        <v>707</v>
      </c>
      <c r="B712" s="23" t="s">
        <v>118</v>
      </c>
      <c r="C712" s="23" t="s">
        <v>797</v>
      </c>
      <c r="D712" s="24">
        <v>2803649.9755000002</v>
      </c>
      <c r="E712" s="24">
        <v>2818222.1239</v>
      </c>
      <c r="F712" s="25">
        <f t="shared" si="11"/>
        <v>5621872.0994000006</v>
      </c>
      <c r="L712" s="27"/>
      <c r="M712" s="27"/>
      <c r="N712" s="28"/>
      <c r="O712" s="28"/>
      <c r="P712" s="28"/>
    </row>
    <row r="713" spans="1:16" ht="18">
      <c r="A713" s="22">
        <v>708</v>
      </c>
      <c r="B713" s="23" t="s">
        <v>118</v>
      </c>
      <c r="C713" s="23" t="s">
        <v>799</v>
      </c>
      <c r="D713" s="24">
        <v>2531305.6002000002</v>
      </c>
      <c r="E713" s="24">
        <v>2544462.2215</v>
      </c>
      <c r="F713" s="25">
        <f t="shared" si="11"/>
        <v>5075767.8217000002</v>
      </c>
      <c r="L713" s="27"/>
      <c r="M713" s="27"/>
      <c r="N713" s="28"/>
      <c r="O713" s="28"/>
      <c r="P713" s="28"/>
    </row>
    <row r="714" spans="1:16" ht="18">
      <c r="A714" s="22">
        <v>709</v>
      </c>
      <c r="B714" s="23" t="s">
        <v>118</v>
      </c>
      <c r="C714" s="23" t="s">
        <v>801</v>
      </c>
      <c r="D714" s="24">
        <v>2347297.7006999999</v>
      </c>
      <c r="E714" s="24">
        <v>2359497.9293</v>
      </c>
      <c r="F714" s="25">
        <f t="shared" si="11"/>
        <v>4706795.63</v>
      </c>
      <c r="L714" s="27"/>
      <c r="M714" s="27"/>
      <c r="N714" s="28"/>
      <c r="O714" s="28"/>
      <c r="P714" s="28"/>
    </row>
    <row r="715" spans="1:16" ht="18">
      <c r="A715" s="22">
        <v>710</v>
      </c>
      <c r="B715" s="23" t="s">
        <v>118</v>
      </c>
      <c r="C715" s="23" t="s">
        <v>803</v>
      </c>
      <c r="D715" s="24">
        <v>2794743.5066</v>
      </c>
      <c r="E715" s="24">
        <v>2809269.3631000002</v>
      </c>
      <c r="F715" s="25">
        <f t="shared" si="11"/>
        <v>5604012.8696999997</v>
      </c>
      <c r="L715" s="27"/>
      <c r="M715" s="27"/>
      <c r="N715" s="28"/>
      <c r="O715" s="28"/>
      <c r="P715" s="28"/>
    </row>
    <row r="716" spans="1:16" ht="18">
      <c r="A716" s="22">
        <v>711</v>
      </c>
      <c r="B716" s="23" t="s">
        <v>118</v>
      </c>
      <c r="C716" s="23" t="s">
        <v>805</v>
      </c>
      <c r="D716" s="24">
        <v>2932249.8996000001</v>
      </c>
      <c r="E716" s="24">
        <v>2947490.4542999999</v>
      </c>
      <c r="F716" s="25">
        <f t="shared" si="11"/>
        <v>5879740.3539000005</v>
      </c>
      <c r="L716" s="27"/>
      <c r="M716" s="27"/>
      <c r="N716" s="28"/>
      <c r="O716" s="28"/>
      <c r="P716" s="28"/>
    </row>
    <row r="717" spans="1:16" ht="18">
      <c r="A717" s="22">
        <v>712</v>
      </c>
      <c r="B717" s="23" t="s">
        <v>118</v>
      </c>
      <c r="C717" s="23" t="s">
        <v>807</v>
      </c>
      <c r="D717" s="24">
        <v>2642112.5003999998</v>
      </c>
      <c r="E717" s="24">
        <v>2655845.0474999999</v>
      </c>
      <c r="F717" s="25">
        <f t="shared" si="11"/>
        <v>5297957.5478999997</v>
      </c>
      <c r="L717" s="27"/>
      <c r="M717" s="27"/>
      <c r="N717" s="28"/>
      <c r="O717" s="28"/>
      <c r="P717" s="28"/>
    </row>
    <row r="718" spans="1:16" ht="18">
      <c r="A718" s="22">
        <v>713</v>
      </c>
      <c r="B718" s="23" t="s">
        <v>118</v>
      </c>
      <c r="C718" s="23" t="s">
        <v>809</v>
      </c>
      <c r="D718" s="24">
        <v>2365849.8898</v>
      </c>
      <c r="E718" s="24">
        <v>2378146.5446000001</v>
      </c>
      <c r="F718" s="25">
        <f t="shared" si="11"/>
        <v>4743996.4343999997</v>
      </c>
      <c r="L718" s="27"/>
      <c r="M718" s="27"/>
      <c r="N718" s="28"/>
      <c r="O718" s="28"/>
      <c r="P718" s="28"/>
    </row>
    <row r="719" spans="1:16" ht="18">
      <c r="A719" s="22">
        <v>714</v>
      </c>
      <c r="B719" s="23" t="s">
        <v>118</v>
      </c>
      <c r="C719" s="23" t="s">
        <v>811</v>
      </c>
      <c r="D719" s="24">
        <v>2629022.0469999998</v>
      </c>
      <c r="E719" s="24">
        <v>2642686.5556999999</v>
      </c>
      <c r="F719" s="25">
        <f t="shared" si="11"/>
        <v>5271708.6026999997</v>
      </c>
      <c r="L719" s="27"/>
      <c r="M719" s="27"/>
      <c r="N719" s="28"/>
      <c r="O719" s="28"/>
      <c r="P719" s="28"/>
    </row>
    <row r="720" spans="1:16" ht="18">
      <c r="A720" s="22">
        <v>715</v>
      </c>
      <c r="B720" s="23" t="s">
        <v>118</v>
      </c>
      <c r="C720" s="23" t="s">
        <v>813</v>
      </c>
      <c r="D720" s="24">
        <v>2607783.4964000001</v>
      </c>
      <c r="E720" s="24">
        <v>2621337.6164000002</v>
      </c>
      <c r="F720" s="25">
        <f t="shared" si="11"/>
        <v>5229121.1128000002</v>
      </c>
      <c r="L720" s="27"/>
      <c r="M720" s="27"/>
      <c r="N720" s="28"/>
      <c r="O720" s="28"/>
      <c r="P720" s="28"/>
    </row>
    <row r="721" spans="1:16" ht="18">
      <c r="A721" s="22">
        <v>716</v>
      </c>
      <c r="B721" s="23" t="s">
        <v>118</v>
      </c>
      <c r="C721" s="23" t="s">
        <v>815</v>
      </c>
      <c r="D721" s="24">
        <v>2919978.2398999999</v>
      </c>
      <c r="E721" s="24">
        <v>2935155.0118999998</v>
      </c>
      <c r="F721" s="25">
        <f t="shared" si="11"/>
        <v>5855133.2517999997</v>
      </c>
      <c r="L721" s="27"/>
      <c r="M721" s="27"/>
      <c r="N721" s="28"/>
      <c r="O721" s="28"/>
      <c r="P721" s="28"/>
    </row>
    <row r="722" spans="1:16" ht="18">
      <c r="A722" s="22">
        <v>717</v>
      </c>
      <c r="B722" s="23" t="s">
        <v>118</v>
      </c>
      <c r="C722" s="23" t="s">
        <v>817</v>
      </c>
      <c r="D722" s="24">
        <v>2692102.2618</v>
      </c>
      <c r="E722" s="24">
        <v>2706094.6338999998</v>
      </c>
      <c r="F722" s="25">
        <f t="shared" si="11"/>
        <v>5398196.8957000002</v>
      </c>
      <c r="L722" s="27"/>
      <c r="M722" s="27"/>
      <c r="N722" s="28"/>
      <c r="O722" s="28"/>
      <c r="P722" s="28"/>
    </row>
    <row r="723" spans="1:16" ht="18">
      <c r="A723" s="22">
        <v>718</v>
      </c>
      <c r="B723" s="23" t="s">
        <v>118</v>
      </c>
      <c r="C723" s="23" t="s">
        <v>819</v>
      </c>
      <c r="D723" s="24">
        <v>2449852.3383999998</v>
      </c>
      <c r="E723" s="24">
        <v>2462585.6011999999</v>
      </c>
      <c r="F723" s="25">
        <f t="shared" si="11"/>
        <v>4912437.9396000002</v>
      </c>
      <c r="L723" s="27"/>
      <c r="M723" s="27"/>
      <c r="N723" s="28"/>
      <c r="O723" s="28"/>
      <c r="P723" s="28"/>
    </row>
    <row r="724" spans="1:16" ht="18">
      <c r="A724" s="22">
        <v>719</v>
      </c>
      <c r="B724" s="23" t="s">
        <v>118</v>
      </c>
      <c r="C724" s="23" t="s">
        <v>821</v>
      </c>
      <c r="D724" s="24">
        <v>2525420.8281999999</v>
      </c>
      <c r="E724" s="24">
        <v>2538546.8629999999</v>
      </c>
      <c r="F724" s="25">
        <f t="shared" si="11"/>
        <v>5063967.6911999993</v>
      </c>
      <c r="L724" s="27"/>
      <c r="M724" s="27"/>
      <c r="N724" s="28"/>
      <c r="O724" s="28"/>
      <c r="P724" s="28"/>
    </row>
    <row r="725" spans="1:16" ht="18">
      <c r="A725" s="22">
        <v>720</v>
      </c>
      <c r="B725" s="23" t="s">
        <v>118</v>
      </c>
      <c r="C725" s="23" t="s">
        <v>823</v>
      </c>
      <c r="D725" s="24">
        <v>2429847.2491000001</v>
      </c>
      <c r="E725" s="24">
        <v>2442476.5342000001</v>
      </c>
      <c r="F725" s="25">
        <f t="shared" si="11"/>
        <v>4872323.7833000002</v>
      </c>
      <c r="L725" s="27"/>
      <c r="M725" s="27"/>
      <c r="N725" s="28"/>
      <c r="O725" s="28"/>
      <c r="P725" s="28"/>
    </row>
    <row r="726" spans="1:16" ht="18">
      <c r="A726" s="22">
        <v>721</v>
      </c>
      <c r="B726" s="23" t="s">
        <v>118</v>
      </c>
      <c r="C726" s="23" t="s">
        <v>825</v>
      </c>
      <c r="D726" s="24">
        <v>2277981.2612000001</v>
      </c>
      <c r="E726" s="24">
        <v>2289821.2132000001</v>
      </c>
      <c r="F726" s="25">
        <f t="shared" si="11"/>
        <v>4567802.4744000006</v>
      </c>
      <c r="L726" s="27"/>
      <c r="M726" s="27"/>
      <c r="N726" s="28"/>
      <c r="O726" s="28"/>
      <c r="P726" s="28"/>
    </row>
    <row r="727" spans="1:16" ht="18">
      <c r="A727" s="22">
        <v>722</v>
      </c>
      <c r="B727" s="23" t="s">
        <v>119</v>
      </c>
      <c r="C727" s="23" t="s">
        <v>829</v>
      </c>
      <c r="D727" s="24">
        <v>2261061.5169000002</v>
      </c>
      <c r="E727" s="24">
        <v>2272813.5274999999</v>
      </c>
      <c r="F727" s="25">
        <f t="shared" si="11"/>
        <v>4533875.0444</v>
      </c>
      <c r="L727" s="27"/>
      <c r="M727" s="27"/>
      <c r="N727" s="28"/>
      <c r="O727" s="28"/>
      <c r="P727" s="28"/>
    </row>
    <row r="728" spans="1:16" ht="18">
      <c r="A728" s="22">
        <v>723</v>
      </c>
      <c r="B728" s="23" t="s">
        <v>119</v>
      </c>
      <c r="C728" s="23" t="s">
        <v>831</v>
      </c>
      <c r="D728" s="24">
        <v>3869196.9520999999</v>
      </c>
      <c r="E728" s="24">
        <v>3889307.3484999998</v>
      </c>
      <c r="F728" s="25">
        <f t="shared" si="11"/>
        <v>7758504.3005999997</v>
      </c>
      <c r="L728" s="27"/>
      <c r="M728" s="27"/>
      <c r="N728" s="28"/>
      <c r="O728" s="28"/>
      <c r="P728" s="28"/>
    </row>
    <row r="729" spans="1:16" ht="18">
      <c r="A729" s="22">
        <v>724</v>
      </c>
      <c r="B729" s="23" t="s">
        <v>119</v>
      </c>
      <c r="C729" s="23" t="s">
        <v>833</v>
      </c>
      <c r="D729" s="24">
        <v>2657426.5814</v>
      </c>
      <c r="E729" s="24">
        <v>2671238.7245</v>
      </c>
      <c r="F729" s="25">
        <f t="shared" si="11"/>
        <v>5328665.3059</v>
      </c>
      <c r="L729" s="27"/>
      <c r="M729" s="27"/>
      <c r="N729" s="28"/>
      <c r="O729" s="28"/>
      <c r="P729" s="28"/>
    </row>
    <row r="730" spans="1:16" ht="18">
      <c r="A730" s="22">
        <v>725</v>
      </c>
      <c r="B730" s="23" t="s">
        <v>119</v>
      </c>
      <c r="C730" s="23" t="s">
        <v>835</v>
      </c>
      <c r="D730" s="24">
        <v>3172983.2303999998</v>
      </c>
      <c r="E730" s="24">
        <v>3189475.0118999998</v>
      </c>
      <c r="F730" s="25">
        <f t="shared" si="11"/>
        <v>6362458.2423</v>
      </c>
      <c r="L730" s="27"/>
      <c r="M730" s="27"/>
      <c r="N730" s="28"/>
      <c r="O730" s="28"/>
      <c r="P730" s="28"/>
    </row>
    <row r="731" spans="1:16" ht="18">
      <c r="A731" s="22">
        <v>726</v>
      </c>
      <c r="B731" s="23" t="s">
        <v>119</v>
      </c>
      <c r="C731" s="23" t="s">
        <v>837</v>
      </c>
      <c r="D731" s="24">
        <v>3427918.0495000002</v>
      </c>
      <c r="E731" s="24">
        <v>3445734.8708000001</v>
      </c>
      <c r="F731" s="25">
        <f t="shared" si="11"/>
        <v>6873652.9203000003</v>
      </c>
      <c r="L731" s="27"/>
      <c r="M731" s="27"/>
      <c r="N731" s="28"/>
      <c r="O731" s="28"/>
      <c r="P731" s="28"/>
    </row>
    <row r="732" spans="1:16" ht="18">
      <c r="A732" s="22">
        <v>727</v>
      </c>
      <c r="B732" s="23" t="s">
        <v>119</v>
      </c>
      <c r="C732" s="23" t="s">
        <v>839</v>
      </c>
      <c r="D732" s="24">
        <v>2374691.8437000001</v>
      </c>
      <c r="E732" s="24">
        <v>2387034.4550999999</v>
      </c>
      <c r="F732" s="25">
        <f t="shared" si="11"/>
        <v>4761726.2988</v>
      </c>
      <c r="L732" s="27"/>
      <c r="M732" s="27"/>
      <c r="N732" s="28"/>
      <c r="O732" s="28"/>
      <c r="P732" s="28"/>
    </row>
    <row r="733" spans="1:16" ht="18">
      <c r="A733" s="22">
        <v>728</v>
      </c>
      <c r="B733" s="23" t="s">
        <v>119</v>
      </c>
      <c r="C733" s="23" t="s">
        <v>841</v>
      </c>
      <c r="D733" s="24">
        <v>2284045.3560000001</v>
      </c>
      <c r="E733" s="24">
        <v>2295916.8265</v>
      </c>
      <c r="F733" s="25">
        <f t="shared" si="11"/>
        <v>4579962.1825000001</v>
      </c>
      <c r="L733" s="27"/>
      <c r="M733" s="27"/>
      <c r="N733" s="28"/>
      <c r="O733" s="28"/>
      <c r="P733" s="28"/>
    </row>
    <row r="734" spans="1:16" ht="18">
      <c r="A734" s="22">
        <v>729</v>
      </c>
      <c r="B734" s="23" t="s">
        <v>119</v>
      </c>
      <c r="C734" s="23" t="s">
        <v>843</v>
      </c>
      <c r="D734" s="24">
        <v>3545150.7560000001</v>
      </c>
      <c r="E734" s="24">
        <v>3563576.9018000001</v>
      </c>
      <c r="F734" s="25">
        <f t="shared" si="11"/>
        <v>7108727.6578000002</v>
      </c>
      <c r="L734" s="27"/>
      <c r="M734" s="27"/>
      <c r="N734" s="28"/>
      <c r="O734" s="28"/>
      <c r="P734" s="28"/>
    </row>
    <row r="735" spans="1:16" ht="18">
      <c r="A735" s="22">
        <v>730</v>
      </c>
      <c r="B735" s="23" t="s">
        <v>119</v>
      </c>
      <c r="C735" s="23" t="s">
        <v>845</v>
      </c>
      <c r="D735" s="24">
        <v>2523577.5447999998</v>
      </c>
      <c r="E735" s="24">
        <v>2536693.9989999998</v>
      </c>
      <c r="F735" s="25">
        <f t="shared" si="11"/>
        <v>5060271.5438000001</v>
      </c>
      <c r="L735" s="27"/>
      <c r="M735" s="27"/>
      <c r="N735" s="28"/>
      <c r="O735" s="28"/>
      <c r="P735" s="28"/>
    </row>
    <row r="736" spans="1:16" ht="18">
      <c r="A736" s="22">
        <v>731</v>
      </c>
      <c r="B736" s="23" t="s">
        <v>119</v>
      </c>
      <c r="C736" s="23" t="s">
        <v>848</v>
      </c>
      <c r="D736" s="24">
        <v>2330013.3813</v>
      </c>
      <c r="E736" s="24">
        <v>2342123.7736</v>
      </c>
      <c r="F736" s="25">
        <f t="shared" si="11"/>
        <v>4672137.1548999995</v>
      </c>
      <c r="L736" s="27"/>
      <c r="M736" s="27"/>
      <c r="N736" s="28"/>
      <c r="O736" s="28"/>
      <c r="P736" s="28"/>
    </row>
    <row r="737" spans="1:16" ht="18">
      <c r="A737" s="22">
        <v>732</v>
      </c>
      <c r="B737" s="23" t="s">
        <v>119</v>
      </c>
      <c r="C737" s="23" t="s">
        <v>850</v>
      </c>
      <c r="D737" s="24">
        <v>3477120.9651000001</v>
      </c>
      <c r="E737" s="24">
        <v>3495193.5216999999</v>
      </c>
      <c r="F737" s="25">
        <f t="shared" si="11"/>
        <v>6972314.4868000001</v>
      </c>
      <c r="L737" s="27"/>
      <c r="M737" s="27"/>
      <c r="N737" s="28"/>
      <c r="O737" s="28"/>
      <c r="P737" s="28"/>
    </row>
    <row r="738" spans="1:16" ht="18">
      <c r="A738" s="22">
        <v>733</v>
      </c>
      <c r="B738" s="23" t="s">
        <v>119</v>
      </c>
      <c r="C738" s="23" t="s">
        <v>852</v>
      </c>
      <c r="D738" s="24">
        <v>2752253.6582999998</v>
      </c>
      <c r="E738" s="24">
        <v>2766558.6710999999</v>
      </c>
      <c r="F738" s="25">
        <f t="shared" si="11"/>
        <v>5518812.3293999992</v>
      </c>
      <c r="L738" s="27"/>
      <c r="M738" s="27"/>
      <c r="N738" s="28"/>
      <c r="O738" s="28"/>
      <c r="P738" s="28"/>
    </row>
    <row r="739" spans="1:16" ht="18">
      <c r="A739" s="22">
        <v>734</v>
      </c>
      <c r="B739" s="23" t="s">
        <v>119</v>
      </c>
      <c r="C739" s="23" t="s">
        <v>854</v>
      </c>
      <c r="D739" s="24">
        <v>2365525.2999999998</v>
      </c>
      <c r="E739" s="24">
        <v>2377820.2677000002</v>
      </c>
      <c r="F739" s="25">
        <f t="shared" si="11"/>
        <v>4743345.5677000005</v>
      </c>
      <c r="L739" s="27"/>
      <c r="M739" s="27"/>
      <c r="N739" s="28"/>
      <c r="O739" s="28"/>
      <c r="P739" s="28"/>
    </row>
    <row r="740" spans="1:16" ht="18">
      <c r="A740" s="22">
        <v>735</v>
      </c>
      <c r="B740" s="23" t="s">
        <v>119</v>
      </c>
      <c r="C740" s="23" t="s">
        <v>856</v>
      </c>
      <c r="D740" s="24">
        <v>3388279.034</v>
      </c>
      <c r="E740" s="24">
        <v>3405889.8291000002</v>
      </c>
      <c r="F740" s="25">
        <f t="shared" si="11"/>
        <v>6794168.8630999997</v>
      </c>
      <c r="L740" s="27"/>
      <c r="M740" s="27"/>
      <c r="N740" s="28"/>
      <c r="O740" s="28"/>
      <c r="P740" s="28"/>
    </row>
    <row r="741" spans="1:16" ht="18">
      <c r="A741" s="22">
        <v>736</v>
      </c>
      <c r="B741" s="23" t="s">
        <v>119</v>
      </c>
      <c r="C741" s="23" t="s">
        <v>858</v>
      </c>
      <c r="D741" s="24">
        <v>2246135.2181000002</v>
      </c>
      <c r="E741" s="24">
        <v>2257809.6483</v>
      </c>
      <c r="F741" s="25">
        <f t="shared" si="11"/>
        <v>4503944.8663999997</v>
      </c>
      <c r="L741" s="27"/>
      <c r="M741" s="27"/>
      <c r="N741" s="28"/>
      <c r="O741" s="28"/>
      <c r="P741" s="28"/>
    </row>
    <row r="742" spans="1:16" ht="18">
      <c r="A742" s="22">
        <v>737</v>
      </c>
      <c r="B742" s="23" t="s">
        <v>119</v>
      </c>
      <c r="C742" s="23" t="s">
        <v>860</v>
      </c>
      <c r="D742" s="24">
        <v>2436606.7617000001</v>
      </c>
      <c r="E742" s="24">
        <v>2449271.1798</v>
      </c>
      <c r="F742" s="25">
        <f t="shared" si="11"/>
        <v>4885877.9415000007</v>
      </c>
      <c r="L742" s="27"/>
      <c r="M742" s="27"/>
      <c r="N742" s="28"/>
      <c r="O742" s="28"/>
      <c r="P742" s="28"/>
    </row>
    <row r="743" spans="1:16" ht="18">
      <c r="A743" s="22">
        <v>738</v>
      </c>
      <c r="B743" s="23" t="s">
        <v>120</v>
      </c>
      <c r="C743" s="23" t="s">
        <v>864</v>
      </c>
      <c r="D743" s="24">
        <v>2518088.193</v>
      </c>
      <c r="E743" s="24">
        <v>2531176.1159999999</v>
      </c>
      <c r="F743" s="25">
        <f t="shared" si="11"/>
        <v>5049264.3090000004</v>
      </c>
      <c r="L743" s="27"/>
      <c r="M743" s="27"/>
      <c r="N743" s="28"/>
      <c r="O743" s="28"/>
      <c r="P743" s="28"/>
    </row>
    <row r="744" spans="1:16" ht="18">
      <c r="A744" s="22">
        <v>739</v>
      </c>
      <c r="B744" s="23" t="s">
        <v>120</v>
      </c>
      <c r="C744" s="23" t="s">
        <v>866</v>
      </c>
      <c r="D744" s="24">
        <v>2786513.8846999998</v>
      </c>
      <c r="E744" s="24">
        <v>2800996.9671999998</v>
      </c>
      <c r="F744" s="25">
        <f t="shared" si="11"/>
        <v>5587510.8519000001</v>
      </c>
      <c r="L744" s="27"/>
      <c r="M744" s="27"/>
      <c r="N744" s="28"/>
      <c r="O744" s="28"/>
      <c r="P744" s="28"/>
    </row>
    <row r="745" spans="1:16" ht="18">
      <c r="A745" s="22">
        <v>740</v>
      </c>
      <c r="B745" s="23" t="s">
        <v>120</v>
      </c>
      <c r="C745" s="23" t="s">
        <v>868</v>
      </c>
      <c r="D745" s="24">
        <v>2333119.9408</v>
      </c>
      <c r="E745" s="24">
        <v>2345246.4796000002</v>
      </c>
      <c r="F745" s="25">
        <f t="shared" si="11"/>
        <v>4678366.4204000002</v>
      </c>
      <c r="L745" s="27"/>
      <c r="M745" s="27"/>
      <c r="N745" s="28"/>
      <c r="O745" s="28"/>
      <c r="P745" s="28"/>
    </row>
    <row r="746" spans="1:16" ht="18">
      <c r="A746" s="22">
        <v>741</v>
      </c>
      <c r="B746" s="23" t="s">
        <v>120</v>
      </c>
      <c r="C746" s="23" t="s">
        <v>870</v>
      </c>
      <c r="D746" s="24">
        <v>2612243.7212999999</v>
      </c>
      <c r="E746" s="24">
        <v>2625821.0236</v>
      </c>
      <c r="F746" s="25">
        <f t="shared" si="11"/>
        <v>5238064.7448999994</v>
      </c>
      <c r="L746" s="27"/>
      <c r="M746" s="27"/>
      <c r="N746" s="28"/>
      <c r="O746" s="28"/>
      <c r="P746" s="28"/>
    </row>
    <row r="747" spans="1:16" ht="18">
      <c r="A747" s="22">
        <v>742</v>
      </c>
      <c r="B747" s="23" t="s">
        <v>120</v>
      </c>
      <c r="C747" s="23" t="s">
        <v>872</v>
      </c>
      <c r="D747" s="24">
        <v>3663871.6568999998</v>
      </c>
      <c r="E747" s="24">
        <v>3682914.8621</v>
      </c>
      <c r="F747" s="25">
        <f t="shared" si="11"/>
        <v>7346786.5189999994</v>
      </c>
      <c r="L747" s="27"/>
      <c r="M747" s="27"/>
      <c r="N747" s="28"/>
      <c r="O747" s="28"/>
      <c r="P747" s="28"/>
    </row>
    <row r="748" spans="1:16" ht="18">
      <c r="A748" s="22">
        <v>743</v>
      </c>
      <c r="B748" s="23" t="s">
        <v>120</v>
      </c>
      <c r="C748" s="23" t="s">
        <v>874</v>
      </c>
      <c r="D748" s="24">
        <v>3036403.3075000001</v>
      </c>
      <c r="E748" s="24">
        <v>3052185.2061000001</v>
      </c>
      <c r="F748" s="25">
        <f t="shared" si="11"/>
        <v>6088588.5136000002</v>
      </c>
      <c r="L748" s="27"/>
      <c r="M748" s="27"/>
      <c r="N748" s="28"/>
      <c r="O748" s="28"/>
      <c r="P748" s="28"/>
    </row>
    <row r="749" spans="1:16" ht="18">
      <c r="A749" s="22">
        <v>744</v>
      </c>
      <c r="B749" s="23" t="s">
        <v>120</v>
      </c>
      <c r="C749" s="23" t="s">
        <v>876</v>
      </c>
      <c r="D749" s="24">
        <v>2795525.9715999998</v>
      </c>
      <c r="E749" s="24">
        <v>2810055.895</v>
      </c>
      <c r="F749" s="25">
        <f t="shared" si="11"/>
        <v>5605581.8665999994</v>
      </c>
      <c r="L749" s="27"/>
      <c r="M749" s="27"/>
      <c r="N749" s="28"/>
      <c r="O749" s="28"/>
      <c r="P749" s="28"/>
    </row>
    <row r="750" spans="1:16" ht="18">
      <c r="A750" s="22">
        <v>745</v>
      </c>
      <c r="B750" s="23" t="s">
        <v>120</v>
      </c>
      <c r="C750" s="23" t="s">
        <v>878</v>
      </c>
      <c r="D750" s="24">
        <v>2428738.6694</v>
      </c>
      <c r="E750" s="24">
        <v>2441362.1926000002</v>
      </c>
      <c r="F750" s="25">
        <f t="shared" si="11"/>
        <v>4870100.8619999997</v>
      </c>
      <c r="L750" s="27"/>
      <c r="M750" s="27"/>
      <c r="N750" s="28"/>
      <c r="O750" s="28"/>
      <c r="P750" s="28"/>
    </row>
    <row r="751" spans="1:16" ht="18">
      <c r="A751" s="22">
        <v>746</v>
      </c>
      <c r="B751" s="23" t="s">
        <v>120</v>
      </c>
      <c r="C751" s="23" t="s">
        <v>880</v>
      </c>
      <c r="D751" s="24">
        <v>3203117.6856999998</v>
      </c>
      <c r="E751" s="24">
        <v>3219766.0929</v>
      </c>
      <c r="F751" s="25">
        <f t="shared" si="11"/>
        <v>6422883.7785999998</v>
      </c>
      <c r="L751" s="27"/>
      <c r="M751" s="27"/>
      <c r="N751" s="28"/>
      <c r="O751" s="28"/>
      <c r="P751" s="28"/>
    </row>
    <row r="752" spans="1:16" ht="18">
      <c r="A752" s="22">
        <v>747</v>
      </c>
      <c r="B752" s="23" t="s">
        <v>120</v>
      </c>
      <c r="C752" s="23" t="s">
        <v>882</v>
      </c>
      <c r="D752" s="24">
        <v>2259013.4544000002</v>
      </c>
      <c r="E752" s="24">
        <v>2270754.8199999998</v>
      </c>
      <c r="F752" s="25">
        <f t="shared" si="11"/>
        <v>4529768.2743999995</v>
      </c>
      <c r="L752" s="27"/>
      <c r="M752" s="27"/>
      <c r="N752" s="28"/>
      <c r="O752" s="28"/>
      <c r="P752" s="28"/>
    </row>
    <row r="753" spans="1:16" ht="18">
      <c r="A753" s="22">
        <v>748</v>
      </c>
      <c r="B753" s="23" t="s">
        <v>120</v>
      </c>
      <c r="C753" s="23" t="s">
        <v>884</v>
      </c>
      <c r="D753" s="24">
        <v>2163775.7217000001</v>
      </c>
      <c r="E753" s="24">
        <v>2175022.0830999999</v>
      </c>
      <c r="F753" s="25">
        <f t="shared" si="11"/>
        <v>4338797.8048</v>
      </c>
      <c r="L753" s="27"/>
      <c r="M753" s="27"/>
      <c r="N753" s="28"/>
      <c r="O753" s="28"/>
      <c r="P753" s="28"/>
    </row>
    <row r="754" spans="1:16" ht="18">
      <c r="A754" s="22">
        <v>749</v>
      </c>
      <c r="B754" s="23" t="s">
        <v>120</v>
      </c>
      <c r="C754" s="23" t="s">
        <v>886</v>
      </c>
      <c r="D754" s="24">
        <v>2319898.4725000001</v>
      </c>
      <c r="E754" s="24">
        <v>2331956.2919000001</v>
      </c>
      <c r="F754" s="25">
        <f t="shared" si="11"/>
        <v>4651854.7643999998</v>
      </c>
      <c r="L754" s="27"/>
      <c r="M754" s="27"/>
      <c r="N754" s="28"/>
      <c r="O754" s="28"/>
      <c r="P754" s="28"/>
    </row>
    <row r="755" spans="1:16" ht="18">
      <c r="A755" s="22">
        <v>750</v>
      </c>
      <c r="B755" s="23" t="s">
        <v>120</v>
      </c>
      <c r="C755" s="23" t="s">
        <v>888</v>
      </c>
      <c r="D755" s="24">
        <v>2523163.9706000001</v>
      </c>
      <c r="E755" s="24">
        <v>2536278.2752</v>
      </c>
      <c r="F755" s="25">
        <f t="shared" si="11"/>
        <v>5059442.2457999997</v>
      </c>
      <c r="L755" s="27"/>
      <c r="M755" s="27"/>
      <c r="N755" s="28"/>
      <c r="O755" s="28"/>
      <c r="P755" s="28"/>
    </row>
    <row r="756" spans="1:16" ht="18">
      <c r="A756" s="22">
        <v>751</v>
      </c>
      <c r="B756" s="23" t="s">
        <v>120</v>
      </c>
      <c r="C756" s="23" t="s">
        <v>890</v>
      </c>
      <c r="D756" s="24">
        <v>2776454.9178999998</v>
      </c>
      <c r="E756" s="24">
        <v>2790885.7182999998</v>
      </c>
      <c r="F756" s="25">
        <f t="shared" si="11"/>
        <v>5567340.6361999996</v>
      </c>
      <c r="L756" s="27"/>
      <c r="M756" s="27"/>
      <c r="N756" s="28"/>
      <c r="O756" s="28"/>
      <c r="P756" s="28"/>
    </row>
    <row r="757" spans="1:16" ht="18">
      <c r="A757" s="22">
        <v>752</v>
      </c>
      <c r="B757" s="23" t="s">
        <v>120</v>
      </c>
      <c r="C757" s="23" t="s">
        <v>892</v>
      </c>
      <c r="D757" s="24">
        <v>2575134.1674000002</v>
      </c>
      <c r="E757" s="24">
        <v>2588518.5904000001</v>
      </c>
      <c r="F757" s="25">
        <f t="shared" si="11"/>
        <v>5163652.7577999998</v>
      </c>
      <c r="L757" s="27"/>
      <c r="M757" s="27"/>
      <c r="N757" s="28"/>
      <c r="O757" s="28"/>
      <c r="P757" s="28"/>
    </row>
    <row r="758" spans="1:16" ht="18">
      <c r="A758" s="22">
        <v>753</v>
      </c>
      <c r="B758" s="23" t="s">
        <v>120</v>
      </c>
      <c r="C758" s="23" t="s">
        <v>894</v>
      </c>
      <c r="D758" s="24">
        <v>2683731.1628</v>
      </c>
      <c r="E758" s="24">
        <v>2697680.0257000001</v>
      </c>
      <c r="F758" s="25">
        <f t="shared" si="11"/>
        <v>5381411.1885000002</v>
      </c>
      <c r="L758" s="27"/>
      <c r="M758" s="27"/>
      <c r="N758" s="28"/>
      <c r="O758" s="28"/>
      <c r="P758" s="28"/>
    </row>
    <row r="759" spans="1:16" ht="18">
      <c r="A759" s="22">
        <v>754</v>
      </c>
      <c r="B759" s="23" t="s">
        <v>120</v>
      </c>
      <c r="C759" s="23" t="s">
        <v>896</v>
      </c>
      <c r="D759" s="24">
        <v>2677353.6787</v>
      </c>
      <c r="E759" s="24">
        <v>2691269.3942</v>
      </c>
      <c r="F759" s="25">
        <f t="shared" si="11"/>
        <v>5368623.0729</v>
      </c>
      <c r="L759" s="27"/>
      <c r="M759" s="27"/>
      <c r="N759" s="28"/>
      <c r="O759" s="28"/>
      <c r="P759" s="28"/>
    </row>
    <row r="760" spans="1:16" ht="18">
      <c r="A760" s="22">
        <v>755</v>
      </c>
      <c r="B760" s="23" t="s">
        <v>121</v>
      </c>
      <c r="C760" s="23" t="s">
        <v>899</v>
      </c>
      <c r="D760" s="24">
        <v>2520113.8273999998</v>
      </c>
      <c r="E760" s="24">
        <v>2533212.2787000001</v>
      </c>
      <c r="F760" s="25">
        <f t="shared" si="11"/>
        <v>5053326.1061000004</v>
      </c>
      <c r="L760" s="27"/>
      <c r="M760" s="27"/>
      <c r="N760" s="28"/>
      <c r="O760" s="28"/>
      <c r="P760" s="28"/>
    </row>
    <row r="761" spans="1:16" ht="18">
      <c r="A761" s="22">
        <v>756</v>
      </c>
      <c r="B761" s="23" t="s">
        <v>121</v>
      </c>
      <c r="C761" s="23" t="s">
        <v>901</v>
      </c>
      <c r="D761" s="24">
        <v>2440100.0458999998</v>
      </c>
      <c r="E761" s="24">
        <v>2452782.6205000002</v>
      </c>
      <c r="F761" s="25">
        <f t="shared" si="11"/>
        <v>4892882.6664000005</v>
      </c>
      <c r="L761" s="27"/>
      <c r="M761" s="27"/>
      <c r="N761" s="28"/>
      <c r="O761" s="28"/>
      <c r="P761" s="28"/>
    </row>
    <row r="762" spans="1:16" ht="18">
      <c r="A762" s="22">
        <v>757</v>
      </c>
      <c r="B762" s="23" t="s">
        <v>121</v>
      </c>
      <c r="C762" s="23" t="s">
        <v>903</v>
      </c>
      <c r="D762" s="24">
        <v>2879717.7363</v>
      </c>
      <c r="E762" s="24">
        <v>2894685.2516999999</v>
      </c>
      <c r="F762" s="25">
        <f t="shared" si="11"/>
        <v>5774402.9879999999</v>
      </c>
      <c r="L762" s="27"/>
      <c r="M762" s="27"/>
      <c r="N762" s="28"/>
      <c r="O762" s="28"/>
      <c r="P762" s="28"/>
    </row>
    <row r="763" spans="1:16" ht="18">
      <c r="A763" s="22">
        <v>758</v>
      </c>
      <c r="B763" s="23" t="s">
        <v>121</v>
      </c>
      <c r="C763" s="23" t="s">
        <v>905</v>
      </c>
      <c r="D763" s="24">
        <v>3178368.2664000001</v>
      </c>
      <c r="E763" s="24">
        <v>3194888.037</v>
      </c>
      <c r="F763" s="25">
        <f t="shared" si="11"/>
        <v>6373256.3034000006</v>
      </c>
      <c r="L763" s="27"/>
      <c r="M763" s="27"/>
      <c r="N763" s="28"/>
      <c r="O763" s="28"/>
      <c r="P763" s="28"/>
    </row>
    <row r="764" spans="1:16" ht="18">
      <c r="A764" s="22">
        <v>759</v>
      </c>
      <c r="B764" s="23" t="s">
        <v>121</v>
      </c>
      <c r="C764" s="23" t="s">
        <v>907</v>
      </c>
      <c r="D764" s="24">
        <v>2766430.8517</v>
      </c>
      <c r="E764" s="24">
        <v>2780809.5514000002</v>
      </c>
      <c r="F764" s="25">
        <f t="shared" si="11"/>
        <v>5547240.4031000007</v>
      </c>
      <c r="L764" s="27"/>
      <c r="M764" s="27"/>
      <c r="N764" s="28"/>
      <c r="O764" s="28"/>
      <c r="P764" s="28"/>
    </row>
    <row r="765" spans="1:16" ht="18">
      <c r="A765" s="22">
        <v>760</v>
      </c>
      <c r="B765" s="23" t="s">
        <v>121</v>
      </c>
      <c r="C765" s="23" t="s">
        <v>909</v>
      </c>
      <c r="D765" s="24">
        <v>3841348.6316999998</v>
      </c>
      <c r="E765" s="24">
        <v>3861314.2847000002</v>
      </c>
      <c r="F765" s="25">
        <f t="shared" si="11"/>
        <v>7702662.9164000005</v>
      </c>
      <c r="L765" s="27"/>
      <c r="M765" s="27"/>
      <c r="N765" s="28"/>
      <c r="O765" s="28"/>
      <c r="P765" s="28"/>
    </row>
    <row r="766" spans="1:16" ht="18">
      <c r="A766" s="22">
        <v>761</v>
      </c>
      <c r="B766" s="23" t="s">
        <v>121</v>
      </c>
      <c r="C766" s="23" t="s">
        <v>911</v>
      </c>
      <c r="D766" s="24">
        <v>2917337.6321999999</v>
      </c>
      <c r="E766" s="24">
        <v>2932500.6795000001</v>
      </c>
      <c r="F766" s="25">
        <f t="shared" si="11"/>
        <v>5849838.3116999995</v>
      </c>
      <c r="L766" s="27"/>
      <c r="M766" s="27"/>
      <c r="N766" s="28"/>
      <c r="O766" s="28"/>
      <c r="P766" s="28"/>
    </row>
    <row r="767" spans="1:16" ht="18">
      <c r="A767" s="22">
        <v>762</v>
      </c>
      <c r="B767" s="23" t="s">
        <v>121</v>
      </c>
      <c r="C767" s="23" t="s">
        <v>826</v>
      </c>
      <c r="D767" s="24">
        <v>2646819.5655</v>
      </c>
      <c r="E767" s="24">
        <v>2660576.5780000002</v>
      </c>
      <c r="F767" s="25">
        <f t="shared" si="11"/>
        <v>5307396.1435000002</v>
      </c>
      <c r="L767" s="27"/>
      <c r="M767" s="27"/>
      <c r="N767" s="28"/>
      <c r="O767" s="28"/>
      <c r="P767" s="28"/>
    </row>
    <row r="768" spans="1:16" ht="18">
      <c r="A768" s="22">
        <v>763</v>
      </c>
      <c r="B768" s="23" t="s">
        <v>121</v>
      </c>
      <c r="C768" s="23" t="s">
        <v>914</v>
      </c>
      <c r="D768" s="24">
        <v>2861286.7996999999</v>
      </c>
      <c r="E768" s="24">
        <v>2876158.5192</v>
      </c>
      <c r="F768" s="25">
        <f t="shared" si="11"/>
        <v>5737445.3189000003</v>
      </c>
      <c r="L768" s="27"/>
      <c r="M768" s="27"/>
      <c r="N768" s="28"/>
      <c r="O768" s="28"/>
      <c r="P768" s="28"/>
    </row>
    <row r="769" spans="1:16" ht="18">
      <c r="A769" s="22">
        <v>764</v>
      </c>
      <c r="B769" s="23" t="s">
        <v>121</v>
      </c>
      <c r="C769" s="23" t="s">
        <v>916</v>
      </c>
      <c r="D769" s="24">
        <v>3776665.2283999999</v>
      </c>
      <c r="E769" s="24">
        <v>3796294.6853</v>
      </c>
      <c r="F769" s="25">
        <f t="shared" si="11"/>
        <v>7572959.9136999995</v>
      </c>
      <c r="L769" s="27"/>
      <c r="M769" s="27"/>
      <c r="N769" s="28"/>
      <c r="O769" s="28"/>
      <c r="P769" s="28"/>
    </row>
    <row r="770" spans="1:16" ht="18">
      <c r="A770" s="22">
        <v>765</v>
      </c>
      <c r="B770" s="23" t="s">
        <v>121</v>
      </c>
      <c r="C770" s="23" t="s">
        <v>918</v>
      </c>
      <c r="D770" s="24">
        <v>2358074.1113999998</v>
      </c>
      <c r="E770" s="24">
        <v>2370330.3511000001</v>
      </c>
      <c r="F770" s="25">
        <f t="shared" si="11"/>
        <v>4728404.4625000004</v>
      </c>
      <c r="L770" s="27"/>
      <c r="M770" s="27"/>
      <c r="N770" s="28"/>
      <c r="O770" s="28"/>
      <c r="P770" s="28"/>
    </row>
    <row r="771" spans="1:16" ht="36">
      <c r="A771" s="22">
        <v>766</v>
      </c>
      <c r="B771" s="23" t="s">
        <v>121</v>
      </c>
      <c r="C771" s="23" t="s">
        <v>920</v>
      </c>
      <c r="D771" s="24">
        <v>2723614.5743999998</v>
      </c>
      <c r="E771" s="24">
        <v>2737770.7338</v>
      </c>
      <c r="F771" s="25">
        <f t="shared" si="11"/>
        <v>5461385.3081999999</v>
      </c>
      <c r="L771" s="27"/>
      <c r="M771" s="27"/>
      <c r="N771" s="28"/>
      <c r="O771" s="28"/>
      <c r="P771" s="28"/>
    </row>
    <row r="772" spans="1:16" ht="18">
      <c r="A772" s="22">
        <v>767</v>
      </c>
      <c r="B772" s="23" t="s">
        <v>121</v>
      </c>
      <c r="C772" s="23" t="s">
        <v>922</v>
      </c>
      <c r="D772" s="24">
        <v>2885580.1052999999</v>
      </c>
      <c r="E772" s="24">
        <v>2900578.0907999999</v>
      </c>
      <c r="F772" s="25">
        <f t="shared" si="11"/>
        <v>5786158.1961000003</v>
      </c>
      <c r="L772" s="27"/>
      <c r="M772" s="27"/>
      <c r="N772" s="28"/>
      <c r="O772" s="28"/>
      <c r="P772" s="28"/>
    </row>
    <row r="773" spans="1:16" ht="18">
      <c r="A773" s="22">
        <v>768</v>
      </c>
      <c r="B773" s="23" t="s">
        <v>121</v>
      </c>
      <c r="C773" s="23" t="s">
        <v>924</v>
      </c>
      <c r="D773" s="24">
        <v>3186854.8368000002</v>
      </c>
      <c r="E773" s="24">
        <v>3203418.7168000001</v>
      </c>
      <c r="F773" s="25">
        <f t="shared" si="11"/>
        <v>6390273.5536000002</v>
      </c>
      <c r="L773" s="27"/>
      <c r="M773" s="27"/>
      <c r="N773" s="28"/>
      <c r="O773" s="28"/>
      <c r="P773" s="28"/>
    </row>
    <row r="774" spans="1:16" ht="18">
      <c r="A774" s="22">
        <v>769</v>
      </c>
      <c r="B774" s="23" t="s">
        <v>928</v>
      </c>
      <c r="C774" s="23" t="s">
        <v>929</v>
      </c>
      <c r="D774" s="24">
        <v>2105143.1271000002</v>
      </c>
      <c r="E774" s="24">
        <v>2116084.7420000001</v>
      </c>
      <c r="F774" s="25">
        <f t="shared" si="11"/>
        <v>4221227.8691000007</v>
      </c>
      <c r="L774" s="27"/>
      <c r="M774" s="27"/>
      <c r="N774" s="28"/>
      <c r="O774" s="28"/>
      <c r="P774" s="28"/>
    </row>
    <row r="775" spans="1:16" ht="36">
      <c r="A775" s="22">
        <v>770</v>
      </c>
      <c r="B775" s="23" t="s">
        <v>928</v>
      </c>
      <c r="C775" s="23" t="s">
        <v>931</v>
      </c>
      <c r="D775" s="24">
        <v>5373932.1338</v>
      </c>
      <c r="E775" s="24">
        <v>5401863.4867000002</v>
      </c>
      <c r="F775" s="25">
        <f t="shared" ref="F775:F779" si="12">D775+E775</f>
        <v>10775795.6205</v>
      </c>
      <c r="L775" s="27"/>
      <c r="M775" s="27"/>
      <c r="N775" s="28"/>
      <c r="O775" s="28"/>
      <c r="P775" s="28"/>
    </row>
    <row r="776" spans="1:16" ht="18">
      <c r="A776" s="22">
        <v>771</v>
      </c>
      <c r="B776" s="23" t="s">
        <v>928</v>
      </c>
      <c r="C776" s="23" t="s">
        <v>933</v>
      </c>
      <c r="D776" s="24">
        <v>3026989.0129</v>
      </c>
      <c r="E776" s="24">
        <v>3042721.9802000001</v>
      </c>
      <c r="F776" s="25">
        <f t="shared" si="12"/>
        <v>6069710.9931000005</v>
      </c>
      <c r="L776" s="27"/>
      <c r="M776" s="27"/>
      <c r="N776" s="28"/>
      <c r="O776" s="28"/>
      <c r="P776" s="28"/>
    </row>
    <row r="777" spans="1:16" ht="18">
      <c r="A777" s="22">
        <v>772</v>
      </c>
      <c r="B777" s="23" t="s">
        <v>928</v>
      </c>
      <c r="C777" s="23" t="s">
        <v>935</v>
      </c>
      <c r="D777" s="24">
        <v>2594169.7146000001</v>
      </c>
      <c r="E777" s="24">
        <v>2607653.0762</v>
      </c>
      <c r="F777" s="25">
        <f t="shared" si="12"/>
        <v>5201822.7907999996</v>
      </c>
      <c r="L777" s="27"/>
      <c r="M777" s="27"/>
      <c r="N777" s="28"/>
      <c r="O777" s="28"/>
      <c r="P777" s="28"/>
    </row>
    <row r="778" spans="1:16" ht="18">
      <c r="A778" s="22">
        <v>773</v>
      </c>
      <c r="B778" s="23" t="s">
        <v>928</v>
      </c>
      <c r="C778" s="23" t="s">
        <v>937</v>
      </c>
      <c r="D778" s="24">
        <v>2464902.3350999998</v>
      </c>
      <c r="E778" s="24">
        <v>2477713.8212000001</v>
      </c>
      <c r="F778" s="25">
        <f t="shared" si="12"/>
        <v>4942616.1562999999</v>
      </c>
      <c r="L778" s="27"/>
      <c r="M778" s="27"/>
      <c r="N778" s="28"/>
      <c r="O778" s="28"/>
      <c r="P778" s="28"/>
    </row>
    <row r="779" spans="1:16" ht="18">
      <c r="A779" s="22">
        <v>774</v>
      </c>
      <c r="B779" s="23" t="s">
        <v>928</v>
      </c>
      <c r="C779" s="23" t="s">
        <v>939</v>
      </c>
      <c r="D779" s="24">
        <v>2535492.0882999999</v>
      </c>
      <c r="E779" s="24">
        <v>2548670.4692000002</v>
      </c>
      <c r="F779" s="25">
        <f t="shared" si="12"/>
        <v>5084162.5575000001</v>
      </c>
      <c r="L779" s="27"/>
      <c r="M779" s="27"/>
      <c r="N779" s="28"/>
      <c r="O779" s="28"/>
      <c r="P779" s="28"/>
    </row>
    <row r="780" spans="1:16" ht="18">
      <c r="A780" s="29"/>
      <c r="B780" s="191" t="s">
        <v>43</v>
      </c>
      <c r="C780" s="192"/>
      <c r="D780" s="16">
        <f>SUM(D6:D779)</f>
        <v>1992122524.006201</v>
      </c>
      <c r="E780" s="16">
        <f t="shared" ref="E780:F780" si="13">SUM(E6:E779)</f>
        <v>2002476707.0973997</v>
      </c>
      <c r="F780" s="16">
        <f t="shared" si="13"/>
        <v>3994599231.1036015</v>
      </c>
    </row>
  </sheetData>
  <mergeCells count="4">
    <mergeCell ref="A1:F1"/>
    <mergeCell ref="A2:F2"/>
    <mergeCell ref="A3:F3"/>
    <mergeCell ref="B780:C780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43"/>
  <sheetViews>
    <sheetView workbookViewId="0">
      <selection sqref="A1:E1"/>
    </sheetView>
  </sheetViews>
  <sheetFormatPr defaultColWidth="9" defaultRowHeight="13.2"/>
  <cols>
    <col min="1" max="1" width="5" customWidth="1"/>
    <col min="2" max="3" width="20.33203125" customWidth="1"/>
    <col min="4" max="4" width="22.109375" customWidth="1"/>
    <col min="5" max="5" width="22" customWidth="1"/>
    <col min="6" max="6" width="19.6640625" customWidth="1"/>
    <col min="8" max="8" width="24.88671875" customWidth="1"/>
    <col min="9" max="9" width="23.109375" customWidth="1"/>
  </cols>
  <sheetData>
    <row r="1" spans="1:8" ht="20.399999999999999">
      <c r="A1" s="164" t="s">
        <v>17</v>
      </c>
      <c r="B1" s="164"/>
      <c r="C1" s="164"/>
      <c r="D1" s="164"/>
      <c r="E1" s="164"/>
    </row>
    <row r="2" spans="1:8" ht="20.399999999999999">
      <c r="A2" s="164" t="s">
        <v>62</v>
      </c>
      <c r="B2" s="164"/>
      <c r="C2" s="164"/>
      <c r="D2" s="164"/>
      <c r="E2" s="164"/>
    </row>
    <row r="3" spans="1:8" ht="35.4" customHeight="1">
      <c r="A3" s="198" t="s">
        <v>955</v>
      </c>
      <c r="B3" s="198"/>
      <c r="C3" s="198"/>
      <c r="D3" s="198"/>
      <c r="E3" s="198"/>
    </row>
    <row r="4" spans="1:8" ht="52.2">
      <c r="A4" s="2" t="s">
        <v>949</v>
      </c>
      <c r="B4" s="2" t="s">
        <v>957</v>
      </c>
      <c r="C4" s="3" t="s">
        <v>950</v>
      </c>
      <c r="D4" s="4" t="s">
        <v>951</v>
      </c>
      <c r="E4" s="5" t="s">
        <v>952</v>
      </c>
    </row>
    <row r="5" spans="1:8" ht="15.6">
      <c r="A5" s="6"/>
      <c r="B5" s="6"/>
      <c r="C5" s="143" t="s">
        <v>28</v>
      </c>
      <c r="D5" s="143" t="s">
        <v>28</v>
      </c>
      <c r="E5" s="143" t="s">
        <v>28</v>
      </c>
    </row>
    <row r="6" spans="1:8" ht="18">
      <c r="A6" s="8">
        <v>1</v>
      </c>
      <c r="B6" s="9" t="s">
        <v>86</v>
      </c>
      <c r="C6" s="10">
        <v>41348832.018799998</v>
      </c>
      <c r="D6" s="10">
        <v>41563745.1941</v>
      </c>
      <c r="E6" s="11">
        <f>SUM(C6:D6)</f>
        <v>82912577.212899998</v>
      </c>
      <c r="H6" s="12"/>
    </row>
    <row r="7" spans="1:8" ht="18">
      <c r="A7" s="8">
        <v>2</v>
      </c>
      <c r="B7" s="9" t="s">
        <v>87</v>
      </c>
      <c r="C7" s="10">
        <v>52155617.067299999</v>
      </c>
      <c r="D7" s="10">
        <v>52426699.193000004</v>
      </c>
      <c r="E7" s="11">
        <f t="shared" ref="E7:E42" si="0">SUM(C7:D7)</f>
        <v>104582316.26030001</v>
      </c>
      <c r="H7" s="12"/>
    </row>
    <row r="8" spans="1:8" ht="18">
      <c r="A8" s="8">
        <v>3</v>
      </c>
      <c r="B8" s="9" t="s">
        <v>88</v>
      </c>
      <c r="C8" s="10">
        <v>69468217.1259</v>
      </c>
      <c r="D8" s="10">
        <v>69829282.587799996</v>
      </c>
      <c r="E8" s="11">
        <f t="shared" si="0"/>
        <v>139297499.7137</v>
      </c>
      <c r="H8" s="12"/>
    </row>
    <row r="9" spans="1:8" ht="18">
      <c r="A9" s="8">
        <v>4</v>
      </c>
      <c r="B9" s="9" t="s">
        <v>89</v>
      </c>
      <c r="C9" s="10">
        <v>52437471.551600002</v>
      </c>
      <c r="D9" s="10">
        <v>52710018.633699998</v>
      </c>
      <c r="E9" s="11">
        <f t="shared" si="0"/>
        <v>105147490.18529999</v>
      </c>
      <c r="H9" s="12"/>
    </row>
    <row r="10" spans="1:8" ht="18">
      <c r="A10" s="8">
        <v>5</v>
      </c>
      <c r="B10" s="9" t="s">
        <v>90</v>
      </c>
      <c r="C10" s="10">
        <v>59526906.932599999</v>
      </c>
      <c r="D10" s="10">
        <v>59836301.8046</v>
      </c>
      <c r="E10" s="11">
        <f t="shared" si="0"/>
        <v>119363208.73719999</v>
      </c>
      <c r="H10" s="12"/>
    </row>
    <row r="11" spans="1:8" ht="18">
      <c r="A11" s="8">
        <v>6</v>
      </c>
      <c r="B11" s="9" t="s">
        <v>91</v>
      </c>
      <c r="C11" s="10">
        <v>24229630.004700001</v>
      </c>
      <c r="D11" s="10">
        <v>24355565.0427</v>
      </c>
      <c r="E11" s="11">
        <f t="shared" si="0"/>
        <v>48585195.047399998</v>
      </c>
      <c r="H11" s="12"/>
    </row>
    <row r="12" spans="1:8" ht="18">
      <c r="A12" s="8">
        <v>7</v>
      </c>
      <c r="B12" s="9" t="s">
        <v>92</v>
      </c>
      <c r="C12" s="10">
        <v>64774487.647</v>
      </c>
      <c r="D12" s="10">
        <v>65111157.152099997</v>
      </c>
      <c r="E12" s="11">
        <f t="shared" si="0"/>
        <v>129885644.7991</v>
      </c>
      <c r="H12" s="12"/>
    </row>
    <row r="13" spans="1:8" ht="18">
      <c r="A13" s="8">
        <v>8</v>
      </c>
      <c r="B13" s="9" t="s">
        <v>93</v>
      </c>
      <c r="C13" s="10">
        <v>70325682.218799993</v>
      </c>
      <c r="D13" s="10">
        <v>70691204.409600005</v>
      </c>
      <c r="E13" s="11">
        <f t="shared" si="0"/>
        <v>141016886.6284</v>
      </c>
      <c r="H13" s="12"/>
    </row>
    <row r="14" spans="1:8" ht="18">
      <c r="A14" s="8">
        <v>9</v>
      </c>
      <c r="B14" s="9" t="s">
        <v>94</v>
      </c>
      <c r="C14" s="10">
        <v>45336752.355300002</v>
      </c>
      <c r="D14" s="10">
        <v>45572392.999399997</v>
      </c>
      <c r="E14" s="11">
        <f t="shared" si="0"/>
        <v>90909145.354699999</v>
      </c>
      <c r="H14" s="12"/>
    </row>
    <row r="15" spans="1:8" ht="18">
      <c r="A15" s="8">
        <v>10</v>
      </c>
      <c r="B15" s="9" t="s">
        <v>95</v>
      </c>
      <c r="C15" s="10">
        <v>58092545.857199997</v>
      </c>
      <c r="D15" s="10">
        <v>58394485.546599999</v>
      </c>
      <c r="E15" s="11">
        <f t="shared" si="0"/>
        <v>116487031.4038</v>
      </c>
      <c r="H15" s="12"/>
    </row>
    <row r="16" spans="1:8" ht="18">
      <c r="A16" s="8">
        <v>11</v>
      </c>
      <c r="B16" s="9" t="s">
        <v>96</v>
      </c>
      <c r="C16" s="10">
        <v>33537207.5583</v>
      </c>
      <c r="D16" s="10">
        <v>33711519.3204</v>
      </c>
      <c r="E16" s="11">
        <f t="shared" si="0"/>
        <v>67248726.878700003</v>
      </c>
      <c r="H16" s="12"/>
    </row>
    <row r="17" spans="1:8" ht="18">
      <c r="A17" s="8">
        <v>12</v>
      </c>
      <c r="B17" s="9" t="s">
        <v>97</v>
      </c>
      <c r="C17" s="10">
        <v>44448660.453199998</v>
      </c>
      <c r="D17" s="10">
        <v>44679685.183600001</v>
      </c>
      <c r="E17" s="11">
        <f t="shared" si="0"/>
        <v>89128345.636799991</v>
      </c>
      <c r="H17" s="12"/>
    </row>
    <row r="18" spans="1:8" ht="18">
      <c r="A18" s="8">
        <v>13</v>
      </c>
      <c r="B18" s="9" t="s">
        <v>98</v>
      </c>
      <c r="C18" s="10">
        <v>35293848.301799998</v>
      </c>
      <c r="D18" s="10">
        <v>35477290.315200001</v>
      </c>
      <c r="E18" s="11">
        <f t="shared" si="0"/>
        <v>70771138.616999999</v>
      </c>
      <c r="H18" s="12"/>
    </row>
    <row r="19" spans="1:8" ht="18">
      <c r="A19" s="8">
        <v>14</v>
      </c>
      <c r="B19" s="9" t="s">
        <v>99</v>
      </c>
      <c r="C19" s="10">
        <v>45160499.839100003</v>
      </c>
      <c r="D19" s="10">
        <v>45395224.399499997</v>
      </c>
      <c r="E19" s="11">
        <f t="shared" si="0"/>
        <v>90555724.238600001</v>
      </c>
      <c r="H19" s="12"/>
    </row>
    <row r="20" spans="1:8" ht="18">
      <c r="A20" s="8">
        <v>15</v>
      </c>
      <c r="B20" s="9" t="s">
        <v>100</v>
      </c>
      <c r="C20" s="10">
        <v>30944006.031100001</v>
      </c>
      <c r="D20" s="10">
        <v>31104839.463599999</v>
      </c>
      <c r="E20" s="11">
        <f t="shared" si="0"/>
        <v>62048845.4947</v>
      </c>
      <c r="H20" s="12"/>
    </row>
    <row r="21" spans="1:8" ht="18">
      <c r="A21" s="8">
        <v>16</v>
      </c>
      <c r="B21" s="9" t="s">
        <v>101</v>
      </c>
      <c r="C21" s="10">
        <v>60525115.653700002</v>
      </c>
      <c r="D21" s="10">
        <v>60839698.778399996</v>
      </c>
      <c r="E21" s="11">
        <f t="shared" si="0"/>
        <v>121364814.4321</v>
      </c>
      <c r="H21" s="12"/>
    </row>
    <row r="22" spans="1:8" ht="18">
      <c r="A22" s="8">
        <v>17</v>
      </c>
      <c r="B22" s="9" t="s">
        <v>102</v>
      </c>
      <c r="C22" s="10">
        <v>63587332.6263</v>
      </c>
      <c r="D22" s="10">
        <v>63917831.818099998</v>
      </c>
      <c r="E22" s="11">
        <f t="shared" si="0"/>
        <v>127505164.4444</v>
      </c>
      <c r="H22" s="12"/>
    </row>
    <row r="23" spans="1:8" ht="18">
      <c r="A23" s="8">
        <v>18</v>
      </c>
      <c r="B23" s="9" t="s">
        <v>103</v>
      </c>
      <c r="C23" s="10">
        <v>71509976.625100002</v>
      </c>
      <c r="D23" s="10">
        <v>71881654.261399999</v>
      </c>
      <c r="E23" s="11">
        <f t="shared" si="0"/>
        <v>143391630.8865</v>
      </c>
      <c r="H23" s="12"/>
    </row>
    <row r="24" spans="1:8" ht="18">
      <c r="A24" s="8">
        <v>19</v>
      </c>
      <c r="B24" s="9" t="s">
        <v>104</v>
      </c>
      <c r="C24" s="10">
        <v>113850011.6022</v>
      </c>
      <c r="D24" s="10">
        <v>114441754.25399999</v>
      </c>
      <c r="E24" s="11">
        <f t="shared" si="0"/>
        <v>228291765.85619998</v>
      </c>
      <c r="H24" s="12"/>
    </row>
    <row r="25" spans="1:8" ht="18">
      <c r="A25" s="8">
        <v>20</v>
      </c>
      <c r="B25" s="9" t="s">
        <v>105</v>
      </c>
      <c r="C25" s="10">
        <v>86675951.722599998</v>
      </c>
      <c r="D25" s="10">
        <v>87126455.475799993</v>
      </c>
      <c r="E25" s="11">
        <f t="shared" si="0"/>
        <v>173802407.19839999</v>
      </c>
      <c r="H25" s="12"/>
    </row>
    <row r="26" spans="1:8" ht="18">
      <c r="A26" s="8">
        <v>21</v>
      </c>
      <c r="B26" s="9" t="s">
        <v>106</v>
      </c>
      <c r="C26" s="10">
        <v>54701829.258699998</v>
      </c>
      <c r="D26" s="10">
        <v>54986145.483599998</v>
      </c>
      <c r="E26" s="11">
        <f t="shared" si="0"/>
        <v>109687974.7423</v>
      </c>
      <c r="H26" s="12"/>
    </row>
    <row r="27" spans="1:8" ht="18">
      <c r="A27" s="8">
        <v>22</v>
      </c>
      <c r="B27" s="9" t="s">
        <v>107</v>
      </c>
      <c r="C27" s="10">
        <v>56538347.366499998</v>
      </c>
      <c r="D27" s="10">
        <v>56832209.010799997</v>
      </c>
      <c r="E27" s="11">
        <f t="shared" si="0"/>
        <v>113370556.37729999</v>
      </c>
      <c r="H27" s="12"/>
    </row>
    <row r="28" spans="1:8" ht="18">
      <c r="A28" s="8">
        <v>23</v>
      </c>
      <c r="B28" s="9" t="s">
        <v>108</v>
      </c>
      <c r="C28" s="10">
        <v>40006802.866599999</v>
      </c>
      <c r="D28" s="10">
        <v>40214740.760300003</v>
      </c>
      <c r="E28" s="11">
        <f t="shared" si="0"/>
        <v>80221543.626900002</v>
      </c>
      <c r="H28" s="12"/>
    </row>
    <row r="29" spans="1:8" ht="18">
      <c r="A29" s="8">
        <v>24</v>
      </c>
      <c r="B29" s="9" t="s">
        <v>109</v>
      </c>
      <c r="C29" s="10">
        <v>68151436.1822</v>
      </c>
      <c r="D29" s="10">
        <v>68505657.591399997</v>
      </c>
      <c r="E29" s="11">
        <f t="shared" si="0"/>
        <v>136657093.77359998</v>
      </c>
      <c r="H29" s="12"/>
    </row>
    <row r="30" spans="1:8" ht="18">
      <c r="A30" s="8">
        <v>25</v>
      </c>
      <c r="B30" s="9" t="s">
        <v>110</v>
      </c>
      <c r="C30" s="10">
        <v>35692963.5044</v>
      </c>
      <c r="D30" s="10">
        <v>35878479.944899999</v>
      </c>
      <c r="E30" s="11">
        <f t="shared" si="0"/>
        <v>71571443.449299991</v>
      </c>
      <c r="H30" s="12"/>
    </row>
    <row r="31" spans="1:8" ht="18">
      <c r="A31" s="8">
        <v>26</v>
      </c>
      <c r="B31" s="9" t="s">
        <v>111</v>
      </c>
      <c r="C31" s="10">
        <v>66064922.193700001</v>
      </c>
      <c r="D31" s="10">
        <v>66408298.814900003</v>
      </c>
      <c r="E31" s="11">
        <f t="shared" si="0"/>
        <v>132473221.0086</v>
      </c>
      <c r="H31" s="12"/>
    </row>
    <row r="32" spans="1:8" ht="18">
      <c r="A32" s="8">
        <v>27</v>
      </c>
      <c r="B32" s="9" t="s">
        <v>112</v>
      </c>
      <c r="C32" s="10">
        <v>47130476.626400001</v>
      </c>
      <c r="D32" s="10">
        <v>47375440.266099997</v>
      </c>
      <c r="E32" s="11">
        <f t="shared" si="0"/>
        <v>94505916.892499998</v>
      </c>
      <c r="H32" s="12"/>
    </row>
    <row r="33" spans="1:8" ht="18">
      <c r="A33" s="8">
        <v>28</v>
      </c>
      <c r="B33" s="9" t="s">
        <v>113</v>
      </c>
      <c r="C33" s="10">
        <v>45012586.390000001</v>
      </c>
      <c r="D33" s="10">
        <v>45246542.160899997</v>
      </c>
      <c r="E33" s="11">
        <f t="shared" si="0"/>
        <v>90259128.550899997</v>
      </c>
      <c r="H33" s="12"/>
    </row>
    <row r="34" spans="1:8" ht="18">
      <c r="A34" s="8">
        <v>29</v>
      </c>
      <c r="B34" s="9" t="s">
        <v>114</v>
      </c>
      <c r="C34" s="10">
        <v>60970686.328400001</v>
      </c>
      <c r="D34" s="10">
        <v>61287585.335199997</v>
      </c>
      <c r="E34" s="11">
        <f t="shared" si="0"/>
        <v>122258271.6636</v>
      </c>
      <c r="H34" s="12"/>
    </row>
    <row r="35" spans="1:8" ht="18">
      <c r="A35" s="8">
        <v>30</v>
      </c>
      <c r="B35" s="9" t="s">
        <v>115</v>
      </c>
      <c r="C35" s="10">
        <v>76909763.606099993</v>
      </c>
      <c r="D35" s="10">
        <v>77309506.977500007</v>
      </c>
      <c r="E35" s="11">
        <f t="shared" si="0"/>
        <v>154219270.58359998</v>
      </c>
      <c r="H35" s="12"/>
    </row>
    <row r="36" spans="1:8" ht="18">
      <c r="A36" s="8">
        <v>31</v>
      </c>
      <c r="B36" s="9" t="s">
        <v>116</v>
      </c>
      <c r="C36" s="10">
        <v>48212116.953299999</v>
      </c>
      <c r="D36" s="10">
        <v>48462702.487199999</v>
      </c>
      <c r="E36" s="11">
        <f t="shared" si="0"/>
        <v>96674819.440499991</v>
      </c>
      <c r="H36" s="12"/>
    </row>
    <row r="37" spans="1:8" ht="18">
      <c r="A37" s="8">
        <v>32</v>
      </c>
      <c r="B37" s="9" t="s">
        <v>117</v>
      </c>
      <c r="C37" s="10">
        <v>59761591.6941</v>
      </c>
      <c r="D37" s="10">
        <v>60072206.354999997</v>
      </c>
      <c r="E37" s="11">
        <f t="shared" si="0"/>
        <v>119833798.0491</v>
      </c>
      <c r="H37" s="12"/>
    </row>
    <row r="38" spans="1:8" ht="18">
      <c r="A38" s="8">
        <v>33</v>
      </c>
      <c r="B38" s="9" t="s">
        <v>118</v>
      </c>
      <c r="C38" s="10">
        <v>60189172.4921</v>
      </c>
      <c r="D38" s="10">
        <v>60502009.531199999</v>
      </c>
      <c r="E38" s="11">
        <f t="shared" si="0"/>
        <v>120691182.02329999</v>
      </c>
      <c r="H38" s="12"/>
    </row>
    <row r="39" spans="1:8" ht="18">
      <c r="A39" s="8">
        <v>34</v>
      </c>
      <c r="B39" s="9" t="s">
        <v>119</v>
      </c>
      <c r="C39" s="10">
        <v>45111986.149300002</v>
      </c>
      <c r="D39" s="10">
        <v>45346458.556900002</v>
      </c>
      <c r="E39" s="11">
        <f t="shared" si="0"/>
        <v>90458444.706200004</v>
      </c>
      <c r="H39" s="12"/>
    </row>
    <row r="40" spans="1:8" ht="18">
      <c r="A40" s="8">
        <v>35</v>
      </c>
      <c r="B40" s="9" t="s">
        <v>120</v>
      </c>
      <c r="C40" s="10">
        <v>45356148.576899998</v>
      </c>
      <c r="D40" s="10">
        <v>45591890.0339</v>
      </c>
      <c r="E40" s="11">
        <f t="shared" si="0"/>
        <v>90948038.610799998</v>
      </c>
      <c r="F40" s="13"/>
      <c r="H40" s="12"/>
    </row>
    <row r="41" spans="1:8" ht="18">
      <c r="A41" s="8">
        <v>36</v>
      </c>
      <c r="B41" s="9" t="s">
        <v>121</v>
      </c>
      <c r="C41" s="10">
        <v>40982312.213100001</v>
      </c>
      <c r="D41" s="10">
        <v>41195320.3785</v>
      </c>
      <c r="E41" s="11">
        <f t="shared" si="0"/>
        <v>82177632.591600001</v>
      </c>
      <c r="F41" s="13"/>
      <c r="H41" s="12"/>
    </row>
    <row r="42" spans="1:8" ht="18">
      <c r="A42" s="8">
        <v>37</v>
      </c>
      <c r="B42" s="9" t="s">
        <v>928</v>
      </c>
      <c r="C42" s="10">
        <v>18100628.411800001</v>
      </c>
      <c r="D42" s="10">
        <v>18194707.5755</v>
      </c>
      <c r="E42" s="11">
        <f t="shared" si="0"/>
        <v>36295335.987300001</v>
      </c>
      <c r="F42" s="14"/>
      <c r="H42" s="12"/>
    </row>
    <row r="43" spans="1:8" ht="17.399999999999999">
      <c r="A43" s="199" t="s">
        <v>43</v>
      </c>
      <c r="B43" s="199"/>
      <c r="C43" s="16">
        <f>SUM(C6:C42)</f>
        <v>1992122524.0062001</v>
      </c>
      <c r="D43" s="16">
        <f t="shared" ref="D43:E43" si="1">SUM(D6:D42)</f>
        <v>2002476707.0973995</v>
      </c>
      <c r="E43" s="16">
        <f t="shared" si="1"/>
        <v>3994599231.1035995</v>
      </c>
    </row>
  </sheetData>
  <mergeCells count="4">
    <mergeCell ref="A1:E1"/>
    <mergeCell ref="A2:E2"/>
    <mergeCell ref="A3:E3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MONTHENTRY</vt:lpstr>
      <vt:lpstr>Sum &amp; FG</vt:lpstr>
      <vt:lpstr>State Details</vt:lpstr>
      <vt:lpstr>LG Details</vt:lpstr>
      <vt:lpstr>Ecology to States</vt:lpstr>
      <vt:lpstr>SumSum</vt:lpstr>
      <vt:lpstr>ECOLOGY TO INDIVIDUAL LGCS</vt:lpstr>
      <vt:lpstr>Ecology to LGCs</vt:lpstr>
      <vt:lpstr>acctmonth</vt:lpstr>
      <vt:lpstr>previuosmonth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Lucky Ogidan</cp:lastModifiedBy>
  <cp:lastPrinted>2023-12-19T12:49:00Z</cp:lastPrinted>
  <dcterms:created xsi:type="dcterms:W3CDTF">2003-11-12T08:54:00Z</dcterms:created>
  <dcterms:modified xsi:type="dcterms:W3CDTF">2024-01-29T10:37:34Z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BD0B322157484682A9F1CFBD1A67B887_13</vt:lpwstr>
  </property>
  <property fmtid="{D5CDD505-2E9C-101B-9397-08002B2CF9AE}" pid="3" name="KSOProductBuildVer">
    <vt:lpwstr>1033-12.2.0.13359</vt:lpwstr>
  </property>
</Properties>
</file>