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4A9DFB79-DC30-4D30-83E8-EEB877B75868}" xr6:coauthVersionLast="47" xr6:coauthVersionMax="47" xr10:uidLastSave="{00000000-0000-0000-0000-000000000000}"/>
  <bookViews>
    <workbookView xWindow="33570" yWindow="1665" windowWidth="17280" windowHeight="8880" tabRatio="597" firstSheet="1" activeTab="3" xr2:uid="{00000000-000D-0000-FFFF-FFFF00000000}"/>
  </bookViews>
  <sheets>
    <sheet name="MONTHENTRY" sheetId="8" state="hidden" r:id="rId1"/>
    <sheet name="Sum &amp; FG" sheetId="4" r:id="rId2"/>
    <sheet name="SG Details" sheetId="1" r:id="rId3"/>
    <sheet name="Sheet1" sheetId="20" r:id="rId4"/>
    <sheet name="LGCs Details" sheetId="14" r:id="rId5"/>
    <sheet name="Sumsum" sheetId="12" r:id="rId6"/>
    <sheet name="States Ecology" sheetId="11" r:id="rId7"/>
    <sheet name="eccology individual LGCs" sheetId="13" r:id="rId8"/>
    <sheet name="LGCs Ecology " sheetId="19" r:id="rId9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Details'!$A$1:$R$56</definedName>
    <definedName name="_xlnm.Print_Area" localSheetId="5">Sumsum!$A$1:$K$45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9" l="1"/>
  <c r="C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780" i="13"/>
  <c r="D780" i="13"/>
  <c r="F779" i="13"/>
  <c r="F778" i="13"/>
  <c r="F777" i="13"/>
  <c r="F776" i="13"/>
  <c r="F775" i="13"/>
  <c r="F774" i="13"/>
  <c r="F773" i="13"/>
  <c r="F772" i="13"/>
  <c r="F771" i="13"/>
  <c r="F770" i="13"/>
  <c r="F769" i="13"/>
  <c r="F768" i="13"/>
  <c r="F767" i="13"/>
  <c r="F766" i="13"/>
  <c r="F765" i="13"/>
  <c r="F764" i="13"/>
  <c r="F763" i="13"/>
  <c r="F762" i="13"/>
  <c r="F761" i="13"/>
  <c r="F760" i="13"/>
  <c r="F759" i="13"/>
  <c r="F758" i="13"/>
  <c r="F757" i="13"/>
  <c r="F756" i="13"/>
  <c r="F755" i="13"/>
  <c r="F754" i="13"/>
  <c r="F753" i="13"/>
  <c r="F752" i="13"/>
  <c r="F751" i="13"/>
  <c r="F750" i="13"/>
  <c r="F749" i="13"/>
  <c r="F748" i="13"/>
  <c r="F747" i="13"/>
  <c r="F746" i="13"/>
  <c r="F745" i="13"/>
  <c r="F744" i="13"/>
  <c r="F743" i="13"/>
  <c r="F742" i="13"/>
  <c r="F741" i="13"/>
  <c r="F740" i="13"/>
  <c r="F739" i="13"/>
  <c r="F738" i="13"/>
  <c r="F737" i="13"/>
  <c r="F736" i="13"/>
  <c r="F735" i="13"/>
  <c r="F734" i="13"/>
  <c r="F733" i="13"/>
  <c r="F732" i="13"/>
  <c r="F731" i="13"/>
  <c r="F730" i="13"/>
  <c r="F729" i="13"/>
  <c r="F728" i="13"/>
  <c r="F727" i="13"/>
  <c r="F726" i="13"/>
  <c r="F725" i="13"/>
  <c r="F724" i="13"/>
  <c r="F723" i="13"/>
  <c r="F722" i="13"/>
  <c r="F721" i="13"/>
  <c r="F720" i="13"/>
  <c r="F719" i="13"/>
  <c r="F718" i="13"/>
  <c r="F717" i="13"/>
  <c r="F716" i="13"/>
  <c r="F715" i="13"/>
  <c r="F714" i="13"/>
  <c r="F713" i="13"/>
  <c r="F712" i="13"/>
  <c r="F711" i="13"/>
  <c r="F710" i="13"/>
  <c r="F709" i="13"/>
  <c r="F708" i="13"/>
  <c r="F707" i="13"/>
  <c r="F706" i="13"/>
  <c r="F705" i="13"/>
  <c r="F704" i="13"/>
  <c r="F703" i="13"/>
  <c r="F702" i="13"/>
  <c r="F701" i="13"/>
  <c r="F700" i="13"/>
  <c r="F699" i="13"/>
  <c r="F698" i="13"/>
  <c r="F697" i="13"/>
  <c r="F696" i="13"/>
  <c r="F695" i="13"/>
  <c r="F694" i="13"/>
  <c r="F693" i="13"/>
  <c r="F692" i="13"/>
  <c r="F691" i="13"/>
  <c r="F690" i="13"/>
  <c r="F689" i="13"/>
  <c r="F688" i="13"/>
  <c r="F687" i="13"/>
  <c r="F686" i="13"/>
  <c r="F685" i="13"/>
  <c r="F684" i="13"/>
  <c r="F683" i="13"/>
  <c r="F682" i="13"/>
  <c r="F681" i="13"/>
  <c r="F680" i="13"/>
  <c r="F679" i="13"/>
  <c r="F678" i="13"/>
  <c r="F677" i="13"/>
  <c r="F676" i="13"/>
  <c r="F675" i="13"/>
  <c r="F674" i="13"/>
  <c r="F673" i="13"/>
  <c r="F672" i="13"/>
  <c r="F671" i="13"/>
  <c r="F670" i="13"/>
  <c r="F669" i="13"/>
  <c r="F668" i="13"/>
  <c r="F667" i="13"/>
  <c r="F666" i="13"/>
  <c r="F665" i="13"/>
  <c r="F664" i="13"/>
  <c r="F663" i="13"/>
  <c r="F662" i="13"/>
  <c r="F661" i="13"/>
  <c r="F660" i="13"/>
  <c r="F659" i="13"/>
  <c r="F658" i="13"/>
  <c r="F657" i="13"/>
  <c r="F656" i="13"/>
  <c r="F655" i="13"/>
  <c r="F654" i="13"/>
  <c r="F653" i="13"/>
  <c r="F652" i="13"/>
  <c r="F651" i="13"/>
  <c r="F650" i="13"/>
  <c r="F649" i="13"/>
  <c r="F648" i="13"/>
  <c r="F647" i="13"/>
  <c r="F646" i="13"/>
  <c r="F645" i="13"/>
  <c r="F644" i="13"/>
  <c r="F643" i="13"/>
  <c r="F642" i="13"/>
  <c r="F641" i="13"/>
  <c r="F640" i="13"/>
  <c r="F639" i="13"/>
  <c r="F638" i="13"/>
  <c r="F637" i="13"/>
  <c r="F636" i="13"/>
  <c r="F635" i="13"/>
  <c r="F634" i="13"/>
  <c r="F633" i="13"/>
  <c r="F632" i="13"/>
  <c r="F631" i="13"/>
  <c r="F630" i="13"/>
  <c r="F629" i="13"/>
  <c r="F628" i="13"/>
  <c r="F627" i="13"/>
  <c r="F626" i="13"/>
  <c r="F625" i="13"/>
  <c r="F624" i="13"/>
  <c r="F623" i="13"/>
  <c r="F622" i="13"/>
  <c r="F621" i="13"/>
  <c r="F620" i="13"/>
  <c r="F619" i="13"/>
  <c r="F618" i="13"/>
  <c r="F617" i="13"/>
  <c r="F616" i="13"/>
  <c r="F615" i="13"/>
  <c r="F614" i="13"/>
  <c r="F613" i="13"/>
  <c r="F612" i="13"/>
  <c r="F611" i="13"/>
  <c r="F610" i="13"/>
  <c r="F609" i="13"/>
  <c r="F608" i="13"/>
  <c r="F607" i="13"/>
  <c r="F606" i="13"/>
  <c r="F605" i="13"/>
  <c r="F604" i="13"/>
  <c r="F603" i="13"/>
  <c r="F602" i="13"/>
  <c r="F601" i="13"/>
  <c r="F600" i="13"/>
  <c r="F599" i="13"/>
  <c r="F598" i="13"/>
  <c r="F597" i="13"/>
  <c r="F596" i="13"/>
  <c r="F595" i="13"/>
  <c r="F594" i="13"/>
  <c r="F593" i="13"/>
  <c r="F592" i="13"/>
  <c r="F591" i="13"/>
  <c r="F590" i="13"/>
  <c r="F589" i="13"/>
  <c r="F588" i="13"/>
  <c r="F587" i="13"/>
  <c r="F586" i="13"/>
  <c r="F585" i="13"/>
  <c r="F584" i="13"/>
  <c r="F583" i="13"/>
  <c r="F582" i="13"/>
  <c r="F581" i="13"/>
  <c r="F580" i="13"/>
  <c r="F579" i="13"/>
  <c r="F578" i="13"/>
  <c r="F577" i="13"/>
  <c r="F576" i="13"/>
  <c r="F575" i="13"/>
  <c r="F574" i="13"/>
  <c r="F573" i="13"/>
  <c r="F572" i="13"/>
  <c r="F571" i="13"/>
  <c r="F570" i="13"/>
  <c r="F569" i="13"/>
  <c r="F568" i="13"/>
  <c r="F567" i="13"/>
  <c r="F566" i="13"/>
  <c r="F565" i="13"/>
  <c r="F564" i="13"/>
  <c r="F563" i="13"/>
  <c r="F562" i="13"/>
  <c r="F561" i="13"/>
  <c r="F560" i="13"/>
  <c r="F559" i="13"/>
  <c r="F558" i="13"/>
  <c r="F557" i="13"/>
  <c r="F556" i="13"/>
  <c r="F555" i="13"/>
  <c r="F554" i="13"/>
  <c r="F553" i="13"/>
  <c r="F552" i="13"/>
  <c r="F551" i="13"/>
  <c r="F550" i="13"/>
  <c r="F549" i="13"/>
  <c r="F548" i="13"/>
  <c r="F547" i="13"/>
  <c r="F546" i="13"/>
  <c r="F545" i="13"/>
  <c r="F544" i="13"/>
  <c r="F543" i="13"/>
  <c r="F542" i="13"/>
  <c r="F541" i="13"/>
  <c r="F540" i="13"/>
  <c r="F539" i="13"/>
  <c r="F538" i="13"/>
  <c r="F537" i="13"/>
  <c r="F536" i="13"/>
  <c r="F535" i="13"/>
  <c r="F534" i="13"/>
  <c r="F533" i="13"/>
  <c r="F532" i="13"/>
  <c r="F531" i="13"/>
  <c r="F530" i="13"/>
  <c r="F529" i="13"/>
  <c r="F528" i="13"/>
  <c r="F527" i="13"/>
  <c r="F526" i="13"/>
  <c r="F525" i="13"/>
  <c r="F524" i="13"/>
  <c r="F523" i="13"/>
  <c r="F522" i="13"/>
  <c r="F521" i="13"/>
  <c r="F520" i="13"/>
  <c r="F519" i="13"/>
  <c r="F518" i="13"/>
  <c r="F517" i="13"/>
  <c r="F516" i="13"/>
  <c r="F515" i="13"/>
  <c r="F514" i="13"/>
  <c r="F513" i="13"/>
  <c r="F512" i="13"/>
  <c r="F511" i="13"/>
  <c r="F510" i="13"/>
  <c r="F509" i="13"/>
  <c r="F508" i="13"/>
  <c r="F507" i="13"/>
  <c r="F506" i="13"/>
  <c r="F505" i="13"/>
  <c r="F504" i="13"/>
  <c r="F503" i="13"/>
  <c r="F502" i="13"/>
  <c r="F501" i="13"/>
  <c r="F500" i="13"/>
  <c r="F499" i="13"/>
  <c r="F498" i="13"/>
  <c r="F497" i="13"/>
  <c r="F496" i="13"/>
  <c r="F495" i="13"/>
  <c r="F494" i="13"/>
  <c r="F493" i="13"/>
  <c r="F492" i="13"/>
  <c r="F491" i="13"/>
  <c r="F490" i="13"/>
  <c r="F489" i="13"/>
  <c r="F488" i="13"/>
  <c r="F487" i="13"/>
  <c r="F486" i="13"/>
  <c r="F485" i="13"/>
  <c r="F484" i="13"/>
  <c r="F483" i="13"/>
  <c r="F482" i="13"/>
  <c r="F481" i="13"/>
  <c r="F480" i="13"/>
  <c r="F479" i="13"/>
  <c r="F478" i="13"/>
  <c r="F477" i="13"/>
  <c r="F476" i="13"/>
  <c r="F475" i="13"/>
  <c r="F474" i="13"/>
  <c r="F473" i="13"/>
  <c r="F472" i="13"/>
  <c r="F471" i="13"/>
  <c r="F470" i="13"/>
  <c r="F469" i="13"/>
  <c r="F468" i="13"/>
  <c r="F467" i="13"/>
  <c r="F466" i="13"/>
  <c r="F465" i="13"/>
  <c r="F464" i="13"/>
  <c r="F463" i="13"/>
  <c r="F462" i="13"/>
  <c r="F461" i="13"/>
  <c r="F460" i="13"/>
  <c r="F459" i="13"/>
  <c r="F458" i="13"/>
  <c r="F457" i="13"/>
  <c r="F456" i="13"/>
  <c r="F455" i="13"/>
  <c r="F454" i="13"/>
  <c r="F453" i="13"/>
  <c r="F452" i="13"/>
  <c r="F451" i="13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F436" i="13"/>
  <c r="F435" i="13"/>
  <c r="F434" i="13"/>
  <c r="F433" i="13"/>
  <c r="F432" i="13"/>
  <c r="F431" i="13"/>
  <c r="F430" i="13"/>
  <c r="F429" i="13"/>
  <c r="F428" i="13"/>
  <c r="F427" i="13"/>
  <c r="F426" i="13"/>
  <c r="F425" i="13"/>
  <c r="F424" i="13"/>
  <c r="F423" i="13"/>
  <c r="F422" i="13"/>
  <c r="F421" i="13"/>
  <c r="F420" i="13"/>
  <c r="F419" i="13"/>
  <c r="F418" i="13"/>
  <c r="F417" i="13"/>
  <c r="F416" i="13"/>
  <c r="F415" i="13"/>
  <c r="F414" i="13"/>
  <c r="F413" i="13"/>
  <c r="F412" i="13"/>
  <c r="F411" i="13"/>
  <c r="F410" i="13"/>
  <c r="F409" i="13"/>
  <c r="F408" i="13"/>
  <c r="F407" i="13"/>
  <c r="F406" i="13"/>
  <c r="F405" i="13"/>
  <c r="F404" i="13"/>
  <c r="F403" i="13"/>
  <c r="F402" i="13"/>
  <c r="F401" i="13"/>
  <c r="F400" i="13"/>
  <c r="F399" i="13"/>
  <c r="F398" i="13"/>
  <c r="F397" i="13"/>
  <c r="F396" i="13"/>
  <c r="F395" i="13"/>
  <c r="F394" i="13"/>
  <c r="F393" i="13"/>
  <c r="F392" i="13"/>
  <c r="F391" i="13"/>
  <c r="F390" i="13"/>
  <c r="F389" i="13"/>
  <c r="F388" i="13"/>
  <c r="F387" i="13"/>
  <c r="F386" i="13"/>
  <c r="F385" i="13"/>
  <c r="F384" i="13"/>
  <c r="F383" i="13"/>
  <c r="F382" i="13"/>
  <c r="F381" i="13"/>
  <c r="F380" i="13"/>
  <c r="F379" i="13"/>
  <c r="F378" i="13"/>
  <c r="F377" i="13"/>
  <c r="F376" i="13"/>
  <c r="F375" i="13"/>
  <c r="F374" i="13"/>
  <c r="F373" i="13"/>
  <c r="F372" i="13"/>
  <c r="F371" i="13"/>
  <c r="F370" i="13"/>
  <c r="F369" i="13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780" i="13" s="1"/>
  <c r="D42" i="11"/>
  <c r="C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J43" i="12"/>
  <c r="G43" i="12"/>
  <c r="F43" i="12"/>
  <c r="E43" i="12"/>
  <c r="C43" i="12"/>
  <c r="K42" i="12"/>
  <c r="I42" i="12"/>
  <c r="K41" i="12"/>
  <c r="I41" i="12"/>
  <c r="K40" i="12"/>
  <c r="I40" i="12"/>
  <c r="I39" i="12"/>
  <c r="K39" i="12" s="1"/>
  <c r="K38" i="12"/>
  <c r="I38" i="12"/>
  <c r="H37" i="12"/>
  <c r="I37" i="12" s="1"/>
  <c r="K37" i="12" s="1"/>
  <c r="H36" i="12"/>
  <c r="I36" i="12" s="1"/>
  <c r="K36" i="12" s="1"/>
  <c r="K35" i="12"/>
  <c r="I35" i="12"/>
  <c r="K34" i="12"/>
  <c r="I34" i="12"/>
  <c r="H33" i="12"/>
  <c r="I33" i="12" s="1"/>
  <c r="K33" i="12" s="1"/>
  <c r="K32" i="12"/>
  <c r="I32" i="12"/>
  <c r="I31" i="12"/>
  <c r="K31" i="12" s="1"/>
  <c r="H31" i="12"/>
  <c r="K30" i="12"/>
  <c r="I30" i="12"/>
  <c r="I29" i="12"/>
  <c r="K29" i="12" s="1"/>
  <c r="H28" i="12"/>
  <c r="I28" i="12" s="1"/>
  <c r="K28" i="12" s="1"/>
  <c r="I27" i="12"/>
  <c r="K27" i="12" s="1"/>
  <c r="H27" i="12"/>
  <c r="I26" i="12"/>
  <c r="K26" i="12" s="1"/>
  <c r="H26" i="12"/>
  <c r="I25" i="12"/>
  <c r="K25" i="12" s="1"/>
  <c r="I24" i="12"/>
  <c r="K24" i="12" s="1"/>
  <c r="D24" i="12"/>
  <c r="I23" i="12"/>
  <c r="K23" i="12" s="1"/>
  <c r="K22" i="12"/>
  <c r="I22" i="12"/>
  <c r="H21" i="12"/>
  <c r="I21" i="12" s="1"/>
  <c r="K21" i="12" s="1"/>
  <c r="I20" i="12"/>
  <c r="K20" i="12" s="1"/>
  <c r="K19" i="12"/>
  <c r="I19" i="12"/>
  <c r="I18" i="12"/>
  <c r="K18" i="12" s="1"/>
  <c r="I17" i="12"/>
  <c r="K17" i="12" s="1"/>
  <c r="H17" i="12"/>
  <c r="I16" i="12"/>
  <c r="K16" i="12" s="1"/>
  <c r="D16" i="12"/>
  <c r="D43" i="12" s="1"/>
  <c r="I15" i="12"/>
  <c r="K15" i="12" s="1"/>
  <c r="H15" i="12"/>
  <c r="H14" i="12"/>
  <c r="I14" i="12" s="1"/>
  <c r="K14" i="12" s="1"/>
  <c r="K13" i="12"/>
  <c r="I13" i="12"/>
  <c r="I12" i="12"/>
  <c r="K12" i="12" s="1"/>
  <c r="H12" i="12"/>
  <c r="H11" i="12"/>
  <c r="I11" i="12" s="1"/>
  <c r="K11" i="12" s="1"/>
  <c r="K10" i="12"/>
  <c r="I10" i="12"/>
  <c r="I9" i="12"/>
  <c r="K9" i="12" s="1"/>
  <c r="I8" i="12"/>
  <c r="K8" i="12" s="1"/>
  <c r="H8" i="12"/>
  <c r="I7" i="12"/>
  <c r="K7" i="12" s="1"/>
  <c r="H6" i="12"/>
  <c r="I6" i="12" s="1"/>
  <c r="L413" i="14"/>
  <c r="J413" i="14"/>
  <c r="I413" i="14"/>
  <c r="H413" i="14"/>
  <c r="G413" i="14"/>
  <c r="E413" i="14"/>
  <c r="T412" i="14"/>
  <c r="AA412" i="14" s="1"/>
  <c r="K412" i="14"/>
  <c r="F412" i="14"/>
  <c r="M412" i="14" s="1"/>
  <c r="Z411" i="14"/>
  <c r="Y411" i="14"/>
  <c r="W411" i="14"/>
  <c r="V411" i="14"/>
  <c r="U411" i="14"/>
  <c r="T411" i="14"/>
  <c r="S411" i="14"/>
  <c r="M411" i="14"/>
  <c r="K411" i="14"/>
  <c r="F411" i="14"/>
  <c r="Y410" i="14"/>
  <c r="AA410" i="14" s="1"/>
  <c r="K410" i="14"/>
  <c r="F410" i="14"/>
  <c r="M410" i="14" s="1"/>
  <c r="AA409" i="14"/>
  <c r="Y409" i="14"/>
  <c r="M409" i="14"/>
  <c r="K409" i="14"/>
  <c r="F409" i="14"/>
  <c r="Y408" i="14"/>
  <c r="AA408" i="14" s="1"/>
  <c r="M408" i="14"/>
  <c r="K408" i="14"/>
  <c r="F408" i="14"/>
  <c r="AA407" i="14"/>
  <c r="Y407" i="14"/>
  <c r="K407" i="14"/>
  <c r="F407" i="14"/>
  <c r="M407" i="14" s="1"/>
  <c r="AA406" i="14"/>
  <c r="AA411" i="14" s="1"/>
  <c r="Y406" i="14"/>
  <c r="K406" i="14"/>
  <c r="M406" i="14" s="1"/>
  <c r="F406" i="14"/>
  <c r="AA405" i="14"/>
  <c r="Y405" i="14"/>
  <c r="K405" i="14"/>
  <c r="M405" i="14" s="1"/>
  <c r="F405" i="14"/>
  <c r="Z404" i="14"/>
  <c r="X404" i="14"/>
  <c r="W404" i="14"/>
  <c r="Y404" i="14" s="1"/>
  <c r="V404" i="14"/>
  <c r="U404" i="14"/>
  <c r="T404" i="14"/>
  <c r="S404" i="14"/>
  <c r="M404" i="14"/>
  <c r="K404" i="14"/>
  <c r="F404" i="14"/>
  <c r="Y403" i="14"/>
  <c r="AA403" i="14" s="1"/>
  <c r="M403" i="14"/>
  <c r="K403" i="14"/>
  <c r="F403" i="14"/>
  <c r="AA402" i="14"/>
  <c r="Y402" i="14"/>
  <c r="K402" i="14"/>
  <c r="F402" i="14"/>
  <c r="M402" i="14" s="1"/>
  <c r="AA401" i="14"/>
  <c r="Y401" i="14"/>
  <c r="K401" i="14"/>
  <c r="M401" i="14" s="1"/>
  <c r="F401" i="14"/>
  <c r="AA400" i="14"/>
  <c r="Y400" i="14"/>
  <c r="K400" i="14"/>
  <c r="M400" i="14" s="1"/>
  <c r="F400" i="14"/>
  <c r="Y399" i="14"/>
  <c r="AA399" i="14" s="1"/>
  <c r="K399" i="14"/>
  <c r="F399" i="14"/>
  <c r="M399" i="14" s="1"/>
  <c r="Y398" i="14"/>
  <c r="AA398" i="14" s="1"/>
  <c r="M398" i="14"/>
  <c r="K398" i="14"/>
  <c r="F398" i="14"/>
  <c r="Y397" i="14"/>
  <c r="AA397" i="14" s="1"/>
  <c r="K397" i="14"/>
  <c r="F397" i="14"/>
  <c r="M397" i="14" s="1"/>
  <c r="AA396" i="14"/>
  <c r="Y396" i="14"/>
  <c r="M396" i="14"/>
  <c r="K396" i="14"/>
  <c r="F396" i="14"/>
  <c r="Y395" i="14"/>
  <c r="AA395" i="14" s="1"/>
  <c r="M395" i="14"/>
  <c r="K395" i="14"/>
  <c r="F395" i="14"/>
  <c r="AA394" i="14"/>
  <c r="Y394" i="14"/>
  <c r="K394" i="14"/>
  <c r="F394" i="14"/>
  <c r="M394" i="14" s="1"/>
  <c r="AA393" i="14"/>
  <c r="Y393" i="14"/>
  <c r="K393" i="14"/>
  <c r="M393" i="14" s="1"/>
  <c r="F393" i="14"/>
  <c r="AA392" i="14"/>
  <c r="Y392" i="14"/>
  <c r="K392" i="14"/>
  <c r="M392" i="14" s="1"/>
  <c r="F392" i="14"/>
  <c r="Y391" i="14"/>
  <c r="AA391" i="14" s="1"/>
  <c r="K391" i="14"/>
  <c r="F391" i="14"/>
  <c r="M391" i="14" s="1"/>
  <c r="Y390" i="14"/>
  <c r="AA390" i="14" s="1"/>
  <c r="M390" i="14"/>
  <c r="K390" i="14"/>
  <c r="F390" i="14"/>
  <c r="Z389" i="14"/>
  <c r="X389" i="14"/>
  <c r="W389" i="14"/>
  <c r="Y389" i="14" s="1"/>
  <c r="V389" i="14"/>
  <c r="U389" i="14"/>
  <c r="T389" i="14"/>
  <c r="S389" i="14"/>
  <c r="K389" i="14"/>
  <c r="F389" i="14"/>
  <c r="AA388" i="14"/>
  <c r="Y388" i="14"/>
  <c r="K388" i="14"/>
  <c r="M388" i="14" s="1"/>
  <c r="F388" i="14"/>
  <c r="AA387" i="14"/>
  <c r="Y387" i="14"/>
  <c r="L387" i="14"/>
  <c r="J387" i="14"/>
  <c r="I387" i="14"/>
  <c r="H387" i="14"/>
  <c r="G387" i="14"/>
  <c r="F387" i="14"/>
  <c r="E387" i="14"/>
  <c r="AA386" i="14"/>
  <c r="Y386" i="14"/>
  <c r="K386" i="14"/>
  <c r="M386" i="14" s="1"/>
  <c r="Y385" i="14"/>
  <c r="AA385" i="14" s="1"/>
  <c r="K385" i="14"/>
  <c r="M385" i="14" s="1"/>
  <c r="AA384" i="14"/>
  <c r="Y384" i="14"/>
  <c r="K384" i="14"/>
  <c r="M384" i="14" s="1"/>
  <c r="Y383" i="14"/>
  <c r="AA383" i="14" s="1"/>
  <c r="K383" i="14"/>
  <c r="M383" i="14" s="1"/>
  <c r="AA382" i="14"/>
  <c r="Y382" i="14"/>
  <c r="K382" i="14"/>
  <c r="M382" i="14" s="1"/>
  <c r="Y381" i="14"/>
  <c r="AA381" i="14" s="1"/>
  <c r="K381" i="14"/>
  <c r="M381" i="14" s="1"/>
  <c r="AA380" i="14"/>
  <c r="Y380" i="14"/>
  <c r="K380" i="14"/>
  <c r="M380" i="14" s="1"/>
  <c r="Y379" i="14"/>
  <c r="AA379" i="14" s="1"/>
  <c r="K379" i="14"/>
  <c r="M379" i="14" s="1"/>
  <c r="AA378" i="14"/>
  <c r="Y378" i="14"/>
  <c r="K378" i="14"/>
  <c r="M378" i="14" s="1"/>
  <c r="Y377" i="14"/>
  <c r="AA377" i="14" s="1"/>
  <c r="K377" i="14"/>
  <c r="M377" i="14" s="1"/>
  <c r="AA376" i="14"/>
  <c r="Y376" i="14"/>
  <c r="K376" i="14"/>
  <c r="M376" i="14" s="1"/>
  <c r="Y375" i="14"/>
  <c r="AA375" i="14" s="1"/>
  <c r="K375" i="14"/>
  <c r="M375" i="14" s="1"/>
  <c r="AA374" i="14"/>
  <c r="Y374" i="14"/>
  <c r="K374" i="14"/>
  <c r="M374" i="14" s="1"/>
  <c r="Y373" i="14"/>
  <c r="AA373" i="14" s="1"/>
  <c r="K373" i="14"/>
  <c r="K387" i="14" s="1"/>
  <c r="AA372" i="14"/>
  <c r="Y372" i="14"/>
  <c r="K372" i="14"/>
  <c r="M372" i="14" s="1"/>
  <c r="Z371" i="14"/>
  <c r="X371" i="14"/>
  <c r="W371" i="14"/>
  <c r="Y371" i="14" s="1"/>
  <c r="V371" i="14"/>
  <c r="U371" i="14"/>
  <c r="T371" i="14"/>
  <c r="S371" i="14"/>
  <c r="M371" i="14"/>
  <c r="K371" i="14"/>
  <c r="Y370" i="14"/>
  <c r="AA370" i="14" s="1"/>
  <c r="M370" i="14"/>
  <c r="K370" i="14"/>
  <c r="AA369" i="14"/>
  <c r="Y369" i="14"/>
  <c r="M369" i="14"/>
  <c r="K369" i="14"/>
  <c r="Y368" i="14"/>
  <c r="AA368" i="14" s="1"/>
  <c r="M368" i="14"/>
  <c r="K368" i="14"/>
  <c r="AA367" i="14"/>
  <c r="Y367" i="14"/>
  <c r="M367" i="14"/>
  <c r="K367" i="14"/>
  <c r="Y366" i="14"/>
  <c r="AA366" i="14" s="1"/>
  <c r="M366" i="14"/>
  <c r="K366" i="14"/>
  <c r="AA365" i="14"/>
  <c r="Y365" i="14"/>
  <c r="M365" i="14"/>
  <c r="K365" i="14"/>
  <c r="Y364" i="14"/>
  <c r="AA364" i="14" s="1"/>
  <c r="M364" i="14"/>
  <c r="K364" i="14"/>
  <c r="AA363" i="14"/>
  <c r="Y363" i="14"/>
  <c r="L363" i="14"/>
  <c r="J363" i="14"/>
  <c r="I363" i="14"/>
  <c r="H363" i="14"/>
  <c r="G363" i="14"/>
  <c r="F363" i="14"/>
  <c r="E363" i="14"/>
  <c r="Y362" i="14"/>
  <c r="AA362" i="14" s="1"/>
  <c r="K362" i="14"/>
  <c r="M362" i="14" s="1"/>
  <c r="Y361" i="14"/>
  <c r="AA361" i="14" s="1"/>
  <c r="K361" i="14"/>
  <c r="M361" i="14" s="1"/>
  <c r="Y360" i="14"/>
  <c r="AA360" i="14" s="1"/>
  <c r="K360" i="14"/>
  <c r="M360" i="14" s="1"/>
  <c r="Y359" i="14"/>
  <c r="AA359" i="14" s="1"/>
  <c r="K359" i="14"/>
  <c r="M359" i="14" s="1"/>
  <c r="Y358" i="14"/>
  <c r="AA358" i="14" s="1"/>
  <c r="K358" i="14"/>
  <c r="M358" i="14" s="1"/>
  <c r="Y357" i="14"/>
  <c r="AA357" i="14" s="1"/>
  <c r="K357" i="14"/>
  <c r="M357" i="14" s="1"/>
  <c r="Y356" i="14"/>
  <c r="AA356" i="14" s="1"/>
  <c r="K356" i="14"/>
  <c r="M356" i="14" s="1"/>
  <c r="Y355" i="14"/>
  <c r="AA355" i="14" s="1"/>
  <c r="K355" i="14"/>
  <c r="M355" i="14" s="1"/>
  <c r="Z354" i="14"/>
  <c r="Y354" i="14"/>
  <c r="X354" i="14"/>
  <c r="W354" i="14"/>
  <c r="V354" i="14"/>
  <c r="U354" i="14"/>
  <c r="T354" i="14"/>
  <c r="S354" i="14"/>
  <c r="M354" i="14"/>
  <c r="K354" i="14"/>
  <c r="AA353" i="14"/>
  <c r="Y353" i="14"/>
  <c r="M353" i="14"/>
  <c r="K353" i="14"/>
  <c r="AA352" i="14"/>
  <c r="Y352" i="14"/>
  <c r="M352" i="14"/>
  <c r="K352" i="14"/>
  <c r="AA351" i="14"/>
  <c r="Y351" i="14"/>
  <c r="M351" i="14"/>
  <c r="K351" i="14"/>
  <c r="AA350" i="14"/>
  <c r="Y350" i="14"/>
  <c r="M350" i="14"/>
  <c r="K350" i="14"/>
  <c r="AA349" i="14"/>
  <c r="Y349" i="14"/>
  <c r="M349" i="14"/>
  <c r="K349" i="14"/>
  <c r="AA348" i="14"/>
  <c r="Y348" i="14"/>
  <c r="M348" i="14"/>
  <c r="K348" i="14"/>
  <c r="AA347" i="14"/>
  <c r="Y347" i="14"/>
  <c r="M347" i="14"/>
  <c r="K347" i="14"/>
  <c r="AA346" i="14"/>
  <c r="Y346" i="14"/>
  <c r="M346" i="14"/>
  <c r="K346" i="14"/>
  <c r="AA345" i="14"/>
  <c r="Y345" i="14"/>
  <c r="M345" i="14"/>
  <c r="K345" i="14"/>
  <c r="AA344" i="14"/>
  <c r="Y344" i="14"/>
  <c r="M344" i="14"/>
  <c r="K344" i="14"/>
  <c r="AA343" i="14"/>
  <c r="Y343" i="14"/>
  <c r="M343" i="14"/>
  <c r="K343" i="14"/>
  <c r="AA342" i="14"/>
  <c r="Y342" i="14"/>
  <c r="M342" i="14"/>
  <c r="K342" i="14"/>
  <c r="AA341" i="14"/>
  <c r="Y341" i="14"/>
  <c r="M341" i="14"/>
  <c r="K341" i="14"/>
  <c r="AA340" i="14"/>
  <c r="Y340" i="14"/>
  <c r="M340" i="14"/>
  <c r="K340" i="14"/>
  <c r="AA339" i="14"/>
  <c r="Y339" i="14"/>
  <c r="M339" i="14"/>
  <c r="K339" i="14"/>
  <c r="AA338" i="14"/>
  <c r="Y338" i="14"/>
  <c r="M338" i="14"/>
  <c r="K338" i="14"/>
  <c r="AA337" i="14"/>
  <c r="Y337" i="14"/>
  <c r="M337" i="14"/>
  <c r="K337" i="14"/>
  <c r="AA336" i="14"/>
  <c r="Y336" i="14"/>
  <c r="M336" i="14"/>
  <c r="M363" i="14" s="1"/>
  <c r="K336" i="14"/>
  <c r="K363" i="14" s="1"/>
  <c r="AA335" i="14"/>
  <c r="Y335" i="14"/>
  <c r="L335" i="14"/>
  <c r="I335" i="14"/>
  <c r="H335" i="14"/>
  <c r="G335" i="14"/>
  <c r="F335" i="14"/>
  <c r="E335" i="14"/>
  <c r="Y334" i="14"/>
  <c r="AA334" i="14" s="1"/>
  <c r="K334" i="14"/>
  <c r="M334" i="14" s="1"/>
  <c r="J334" i="14"/>
  <c r="AA333" i="14"/>
  <c r="Y333" i="14"/>
  <c r="J333" i="14"/>
  <c r="K333" i="14" s="1"/>
  <c r="M333" i="14" s="1"/>
  <c r="Y332" i="14"/>
  <c r="AA332" i="14" s="1"/>
  <c r="M332" i="14"/>
  <c r="K332" i="14"/>
  <c r="J332" i="14"/>
  <c r="AA331" i="14"/>
  <c r="Y331" i="14"/>
  <c r="J331" i="14"/>
  <c r="K331" i="14" s="1"/>
  <c r="M331" i="14" s="1"/>
  <c r="Z330" i="14"/>
  <c r="X330" i="14"/>
  <c r="W330" i="14"/>
  <c r="V330" i="14"/>
  <c r="U330" i="14"/>
  <c r="T330" i="14"/>
  <c r="S330" i="14"/>
  <c r="J330" i="14"/>
  <c r="K330" i="14" s="1"/>
  <c r="M330" i="14" s="1"/>
  <c r="Y329" i="14"/>
  <c r="AA329" i="14" s="1"/>
  <c r="X329" i="14"/>
  <c r="J329" i="14"/>
  <c r="K329" i="14" s="1"/>
  <c r="M329" i="14" s="1"/>
  <c r="Y328" i="14"/>
  <c r="AA328" i="14" s="1"/>
  <c r="X328" i="14"/>
  <c r="J328" i="14"/>
  <c r="K328" i="14" s="1"/>
  <c r="M328" i="14" s="1"/>
  <c r="AA327" i="14"/>
  <c r="Y327" i="14"/>
  <c r="X327" i="14"/>
  <c r="J327" i="14"/>
  <c r="K327" i="14" s="1"/>
  <c r="M327" i="14" s="1"/>
  <c r="Y326" i="14"/>
  <c r="AA326" i="14" s="1"/>
  <c r="X326" i="14"/>
  <c r="J326" i="14"/>
  <c r="K326" i="14" s="1"/>
  <c r="M326" i="14" s="1"/>
  <c r="Y325" i="14"/>
  <c r="AA325" i="14" s="1"/>
  <c r="X325" i="14"/>
  <c r="J325" i="14"/>
  <c r="K325" i="14" s="1"/>
  <c r="M325" i="14" s="1"/>
  <c r="Y324" i="14"/>
  <c r="AA324" i="14" s="1"/>
  <c r="X324" i="14"/>
  <c r="J324" i="14"/>
  <c r="K324" i="14" s="1"/>
  <c r="M324" i="14" s="1"/>
  <c r="Y323" i="14"/>
  <c r="AA323" i="14" s="1"/>
  <c r="X323" i="14"/>
  <c r="J323" i="14"/>
  <c r="K323" i="14" s="1"/>
  <c r="M323" i="14" s="1"/>
  <c r="X322" i="14"/>
  <c r="Y322" i="14" s="1"/>
  <c r="AA322" i="14" s="1"/>
  <c r="M322" i="14"/>
  <c r="J322" i="14"/>
  <c r="K322" i="14" s="1"/>
  <c r="Y321" i="14"/>
  <c r="AA321" i="14" s="1"/>
  <c r="X321" i="14"/>
  <c r="K321" i="14"/>
  <c r="M321" i="14" s="1"/>
  <c r="J321" i="14"/>
  <c r="Y320" i="14"/>
  <c r="AA320" i="14" s="1"/>
  <c r="X320" i="14"/>
  <c r="J320" i="14"/>
  <c r="K320" i="14" s="1"/>
  <c r="M320" i="14" s="1"/>
  <c r="AA319" i="14"/>
  <c r="Y319" i="14"/>
  <c r="X319" i="14"/>
  <c r="M319" i="14"/>
  <c r="J319" i="14"/>
  <c r="K319" i="14" s="1"/>
  <c r="Y318" i="14"/>
  <c r="AA318" i="14" s="1"/>
  <c r="X318" i="14"/>
  <c r="J318" i="14"/>
  <c r="K318" i="14" s="1"/>
  <c r="M318" i="14" s="1"/>
  <c r="Y317" i="14"/>
  <c r="AA317" i="14" s="1"/>
  <c r="X317" i="14"/>
  <c r="J317" i="14"/>
  <c r="K317" i="14" s="1"/>
  <c r="M317" i="14" s="1"/>
  <c r="Y316" i="14"/>
  <c r="AA316" i="14" s="1"/>
  <c r="X316" i="14"/>
  <c r="J316" i="14"/>
  <c r="K316" i="14" s="1"/>
  <c r="M316" i="14" s="1"/>
  <c r="Y315" i="14"/>
  <c r="AA315" i="14" s="1"/>
  <c r="X315" i="14"/>
  <c r="J315" i="14"/>
  <c r="K315" i="14" s="1"/>
  <c r="M315" i="14" s="1"/>
  <c r="Y314" i="14"/>
  <c r="AA314" i="14" s="1"/>
  <c r="X314" i="14"/>
  <c r="M314" i="14"/>
  <c r="J314" i="14"/>
  <c r="K314" i="14" s="1"/>
  <c r="Y313" i="14"/>
  <c r="AA313" i="14" s="1"/>
  <c r="X313" i="14"/>
  <c r="J313" i="14"/>
  <c r="K313" i="14" s="1"/>
  <c r="M313" i="14" s="1"/>
  <c r="Y312" i="14"/>
  <c r="AA312" i="14" s="1"/>
  <c r="X312" i="14"/>
  <c r="J312" i="14"/>
  <c r="K312" i="14" s="1"/>
  <c r="M312" i="14" s="1"/>
  <c r="Y311" i="14"/>
  <c r="AA311" i="14" s="1"/>
  <c r="X311" i="14"/>
  <c r="J311" i="14"/>
  <c r="K311" i="14" s="1"/>
  <c r="M311" i="14" s="1"/>
  <c r="X310" i="14"/>
  <c r="Y310" i="14" s="1"/>
  <c r="AA310" i="14" s="1"/>
  <c r="J310" i="14"/>
  <c r="K310" i="14" s="1"/>
  <c r="M310" i="14" s="1"/>
  <c r="Y309" i="14"/>
  <c r="AA309" i="14" s="1"/>
  <c r="X309" i="14"/>
  <c r="J309" i="14"/>
  <c r="K309" i="14" s="1"/>
  <c r="M309" i="14" s="1"/>
  <c r="Y308" i="14"/>
  <c r="AA308" i="14" s="1"/>
  <c r="X308" i="14"/>
  <c r="J308" i="14"/>
  <c r="AA307" i="14"/>
  <c r="Y307" i="14"/>
  <c r="X307" i="14"/>
  <c r="L307" i="14"/>
  <c r="J307" i="14"/>
  <c r="I307" i="14"/>
  <c r="H307" i="14"/>
  <c r="G307" i="14"/>
  <c r="F307" i="14"/>
  <c r="E307" i="14"/>
  <c r="Z306" i="14"/>
  <c r="W306" i="14"/>
  <c r="V306" i="14"/>
  <c r="U306" i="14"/>
  <c r="T306" i="14"/>
  <c r="S306" i="14"/>
  <c r="M306" i="14"/>
  <c r="K306" i="14"/>
  <c r="X305" i="14"/>
  <c r="Y305" i="14" s="1"/>
  <c r="AA305" i="14" s="1"/>
  <c r="K305" i="14"/>
  <c r="M305" i="14" s="1"/>
  <c r="Y304" i="14"/>
  <c r="AA304" i="14" s="1"/>
  <c r="X304" i="14"/>
  <c r="M304" i="14"/>
  <c r="K304" i="14"/>
  <c r="Y303" i="14"/>
  <c r="AA303" i="14" s="1"/>
  <c r="X303" i="14"/>
  <c r="K303" i="14"/>
  <c r="M303" i="14" s="1"/>
  <c r="Y302" i="14"/>
  <c r="AA302" i="14" s="1"/>
  <c r="X302" i="14"/>
  <c r="M302" i="14"/>
  <c r="K302" i="14"/>
  <c r="X301" i="14"/>
  <c r="Y301" i="14" s="1"/>
  <c r="AA301" i="14" s="1"/>
  <c r="K301" i="14"/>
  <c r="M301" i="14" s="1"/>
  <c r="AA300" i="14"/>
  <c r="Y300" i="14"/>
  <c r="X300" i="14"/>
  <c r="M300" i="14"/>
  <c r="K300" i="14"/>
  <c r="X299" i="14"/>
  <c r="Y299" i="14" s="1"/>
  <c r="AA299" i="14" s="1"/>
  <c r="K299" i="14"/>
  <c r="M299" i="14" s="1"/>
  <c r="AA298" i="14"/>
  <c r="Y298" i="14"/>
  <c r="X298" i="14"/>
  <c r="M298" i="14"/>
  <c r="K298" i="14"/>
  <c r="X297" i="14"/>
  <c r="Y297" i="14" s="1"/>
  <c r="AA297" i="14" s="1"/>
  <c r="K297" i="14"/>
  <c r="M297" i="14" s="1"/>
  <c r="Y296" i="14"/>
  <c r="AA296" i="14" s="1"/>
  <c r="X296" i="14"/>
  <c r="K296" i="14"/>
  <c r="X295" i="14"/>
  <c r="Y295" i="14" s="1"/>
  <c r="AA295" i="14" s="1"/>
  <c r="L295" i="14"/>
  <c r="J295" i="14"/>
  <c r="I295" i="14"/>
  <c r="H295" i="14"/>
  <c r="G295" i="14"/>
  <c r="F295" i="14"/>
  <c r="E295" i="14"/>
  <c r="X294" i="14"/>
  <c r="Y294" i="14" s="1"/>
  <c r="AA294" i="14" s="1"/>
  <c r="K294" i="14"/>
  <c r="M294" i="14" s="1"/>
  <c r="Y293" i="14"/>
  <c r="AA293" i="14" s="1"/>
  <c r="X293" i="14"/>
  <c r="M293" i="14"/>
  <c r="K293" i="14"/>
  <c r="X292" i="14"/>
  <c r="Y292" i="14" s="1"/>
  <c r="AA292" i="14" s="1"/>
  <c r="K292" i="14"/>
  <c r="M292" i="14" s="1"/>
  <c r="Y291" i="14"/>
  <c r="AA291" i="14" s="1"/>
  <c r="X291" i="14"/>
  <c r="M291" i="14"/>
  <c r="K291" i="14"/>
  <c r="Y290" i="14"/>
  <c r="AA290" i="14" s="1"/>
  <c r="X290" i="14"/>
  <c r="K290" i="14"/>
  <c r="M290" i="14" s="1"/>
  <c r="Y289" i="14"/>
  <c r="X289" i="14"/>
  <c r="K289" i="14"/>
  <c r="M289" i="14" s="1"/>
  <c r="Z288" i="14"/>
  <c r="X288" i="14"/>
  <c r="W288" i="14"/>
  <c r="V288" i="14"/>
  <c r="U288" i="14"/>
  <c r="T288" i="14"/>
  <c r="S288" i="14"/>
  <c r="K288" i="14"/>
  <c r="M288" i="14" s="1"/>
  <c r="Y287" i="14"/>
  <c r="AA287" i="14" s="1"/>
  <c r="K287" i="14"/>
  <c r="M287" i="14" s="1"/>
  <c r="Y286" i="14"/>
  <c r="AA286" i="14" s="1"/>
  <c r="K286" i="14"/>
  <c r="M286" i="14" s="1"/>
  <c r="Y285" i="14"/>
  <c r="AA285" i="14" s="1"/>
  <c r="M285" i="14"/>
  <c r="K285" i="14"/>
  <c r="Y284" i="14"/>
  <c r="AA284" i="14" s="1"/>
  <c r="K284" i="14"/>
  <c r="M284" i="14" s="1"/>
  <c r="Y283" i="14"/>
  <c r="AA283" i="14" s="1"/>
  <c r="M283" i="14"/>
  <c r="K283" i="14"/>
  <c r="AA282" i="14"/>
  <c r="Y282" i="14"/>
  <c r="K282" i="14"/>
  <c r="M282" i="14" s="1"/>
  <c r="Y281" i="14"/>
  <c r="AA281" i="14" s="1"/>
  <c r="K281" i="14"/>
  <c r="M281" i="14" s="1"/>
  <c r="AA280" i="14"/>
  <c r="Y280" i="14"/>
  <c r="K280" i="14"/>
  <c r="M280" i="14" s="1"/>
  <c r="Y279" i="14"/>
  <c r="AA279" i="14" s="1"/>
  <c r="K279" i="14"/>
  <c r="M279" i="14" s="1"/>
  <c r="Y278" i="14"/>
  <c r="AA278" i="14" s="1"/>
  <c r="K278" i="14"/>
  <c r="Y277" i="14"/>
  <c r="AA277" i="14" s="1"/>
  <c r="L277" i="14"/>
  <c r="J277" i="14"/>
  <c r="I277" i="14"/>
  <c r="H277" i="14"/>
  <c r="G277" i="14"/>
  <c r="F277" i="14"/>
  <c r="E277" i="14"/>
  <c r="Y276" i="14"/>
  <c r="AA276" i="14" s="1"/>
  <c r="M276" i="14"/>
  <c r="K276" i="14"/>
  <c r="AA275" i="14"/>
  <c r="Y275" i="14"/>
  <c r="K275" i="14"/>
  <c r="M275" i="14" s="1"/>
  <c r="Y274" i="14"/>
  <c r="AA274" i="14" s="1"/>
  <c r="M274" i="14"/>
  <c r="K274" i="14"/>
  <c r="AA273" i="14"/>
  <c r="Y273" i="14"/>
  <c r="K273" i="14"/>
  <c r="M273" i="14" s="1"/>
  <c r="Y272" i="14"/>
  <c r="AA272" i="14" s="1"/>
  <c r="M272" i="14"/>
  <c r="K272" i="14"/>
  <c r="AA271" i="14"/>
  <c r="Y271" i="14"/>
  <c r="K271" i="14"/>
  <c r="M271" i="14" s="1"/>
  <c r="Y270" i="14"/>
  <c r="AA270" i="14" s="1"/>
  <c r="M270" i="14"/>
  <c r="K270" i="14"/>
  <c r="AA269" i="14"/>
  <c r="Y269" i="14"/>
  <c r="K269" i="14"/>
  <c r="M269" i="14" s="1"/>
  <c r="Y268" i="14"/>
  <c r="AA268" i="14" s="1"/>
  <c r="M268" i="14"/>
  <c r="K268" i="14"/>
  <c r="AA267" i="14"/>
  <c r="Y267" i="14"/>
  <c r="K267" i="14"/>
  <c r="M267" i="14" s="1"/>
  <c r="Y266" i="14"/>
  <c r="AA266" i="14" s="1"/>
  <c r="M266" i="14"/>
  <c r="K266" i="14"/>
  <c r="AA265" i="14"/>
  <c r="Y265" i="14"/>
  <c r="K265" i="14"/>
  <c r="M265" i="14" s="1"/>
  <c r="Y264" i="14"/>
  <c r="AA264" i="14" s="1"/>
  <c r="M264" i="14"/>
  <c r="K264" i="14"/>
  <c r="AA263" i="14"/>
  <c r="Y263" i="14"/>
  <c r="K263" i="14"/>
  <c r="M263" i="14" s="1"/>
  <c r="Y262" i="14"/>
  <c r="AA262" i="14" s="1"/>
  <c r="M262" i="14"/>
  <c r="K262" i="14"/>
  <c r="AA261" i="14"/>
  <c r="Y261" i="14"/>
  <c r="K261" i="14"/>
  <c r="K277" i="14" s="1"/>
  <c r="Y260" i="14"/>
  <c r="AA260" i="14" s="1"/>
  <c r="L260" i="14"/>
  <c r="I260" i="14"/>
  <c r="H260" i="14"/>
  <c r="G260" i="14"/>
  <c r="F260" i="14"/>
  <c r="E260" i="14"/>
  <c r="Y259" i="14"/>
  <c r="AA259" i="14" s="1"/>
  <c r="J259" i="14"/>
  <c r="K259" i="14" s="1"/>
  <c r="M259" i="14" s="1"/>
  <c r="AA258" i="14"/>
  <c r="Y258" i="14"/>
  <c r="M258" i="14"/>
  <c r="J258" i="14"/>
  <c r="K258" i="14" s="1"/>
  <c r="Y257" i="14"/>
  <c r="AA257" i="14" s="1"/>
  <c r="J257" i="14"/>
  <c r="K257" i="14" s="1"/>
  <c r="M257" i="14" s="1"/>
  <c r="AA256" i="14"/>
  <c r="Y256" i="14"/>
  <c r="M256" i="14"/>
  <c r="J256" i="14"/>
  <c r="K256" i="14" s="1"/>
  <c r="Y255" i="14"/>
  <c r="K255" i="14"/>
  <c r="M255" i="14" s="1"/>
  <c r="J255" i="14"/>
  <c r="Z254" i="14"/>
  <c r="X254" i="14"/>
  <c r="W254" i="14"/>
  <c r="V254" i="14"/>
  <c r="U254" i="14"/>
  <c r="T254" i="14"/>
  <c r="S254" i="14"/>
  <c r="K254" i="14"/>
  <c r="M254" i="14" s="1"/>
  <c r="J254" i="14"/>
  <c r="Y253" i="14"/>
  <c r="AA253" i="14" s="1"/>
  <c r="J253" i="14"/>
  <c r="K253" i="14" s="1"/>
  <c r="M253" i="14" s="1"/>
  <c r="Y252" i="14"/>
  <c r="AA252" i="14" s="1"/>
  <c r="K252" i="14"/>
  <c r="M252" i="14" s="1"/>
  <c r="J252" i="14"/>
  <c r="AA251" i="14"/>
  <c r="Y251" i="14"/>
  <c r="J251" i="14"/>
  <c r="K251" i="14" s="1"/>
  <c r="M251" i="14" s="1"/>
  <c r="AA250" i="14"/>
  <c r="Y250" i="14"/>
  <c r="M250" i="14"/>
  <c r="K250" i="14"/>
  <c r="J250" i="14"/>
  <c r="AA249" i="14"/>
  <c r="Y249" i="14"/>
  <c r="M249" i="14"/>
  <c r="K249" i="14"/>
  <c r="J249" i="14"/>
  <c r="AA248" i="14"/>
  <c r="Y248" i="14"/>
  <c r="K248" i="14"/>
  <c r="M248" i="14" s="1"/>
  <c r="J248" i="14"/>
  <c r="Y247" i="14"/>
  <c r="AA247" i="14" s="1"/>
  <c r="M247" i="14"/>
  <c r="J247" i="14"/>
  <c r="K247" i="14" s="1"/>
  <c r="Y246" i="14"/>
  <c r="AA246" i="14" s="1"/>
  <c r="J246" i="14"/>
  <c r="K246" i="14" s="1"/>
  <c r="M246" i="14" s="1"/>
  <c r="Y245" i="14"/>
  <c r="AA245" i="14" s="1"/>
  <c r="M245" i="14"/>
  <c r="J245" i="14"/>
  <c r="K245" i="14" s="1"/>
  <c r="Y244" i="14"/>
  <c r="AA244" i="14" s="1"/>
  <c r="J244" i="14"/>
  <c r="K244" i="14" s="1"/>
  <c r="M244" i="14" s="1"/>
  <c r="AA243" i="14"/>
  <c r="Y243" i="14"/>
  <c r="J243" i="14"/>
  <c r="AA242" i="14"/>
  <c r="Y242" i="14"/>
  <c r="K242" i="14"/>
  <c r="M242" i="14" s="1"/>
  <c r="J242" i="14"/>
  <c r="AA241" i="14"/>
  <c r="Y241" i="14"/>
  <c r="L241" i="14"/>
  <c r="J241" i="14"/>
  <c r="I241" i="14"/>
  <c r="H241" i="14"/>
  <c r="G241" i="14"/>
  <c r="E241" i="14"/>
  <c r="Y240" i="14"/>
  <c r="AA240" i="14" s="1"/>
  <c r="K240" i="14"/>
  <c r="M240" i="14" s="1"/>
  <c r="F240" i="14"/>
  <c r="Y239" i="14"/>
  <c r="AA239" i="14" s="1"/>
  <c r="M239" i="14"/>
  <c r="K239" i="14"/>
  <c r="F239" i="14"/>
  <c r="Y238" i="14"/>
  <c r="AA238" i="14" s="1"/>
  <c r="K238" i="14"/>
  <c r="F238" i="14"/>
  <c r="Y237" i="14"/>
  <c r="AA237" i="14" s="1"/>
  <c r="K237" i="14"/>
  <c r="M237" i="14" s="1"/>
  <c r="F237" i="14"/>
  <c r="Y236" i="14"/>
  <c r="AA236" i="14" s="1"/>
  <c r="K236" i="14"/>
  <c r="F236" i="14"/>
  <c r="M236" i="14" s="1"/>
  <c r="AA235" i="14"/>
  <c r="Y235" i="14"/>
  <c r="M235" i="14"/>
  <c r="K235" i="14"/>
  <c r="F235" i="14"/>
  <c r="AA234" i="14"/>
  <c r="Y234" i="14"/>
  <c r="M234" i="14"/>
  <c r="K234" i="14"/>
  <c r="F234" i="14"/>
  <c r="AA233" i="14"/>
  <c r="Y233" i="14"/>
  <c r="K233" i="14"/>
  <c r="M233" i="14" s="1"/>
  <c r="F233" i="14"/>
  <c r="AA232" i="14"/>
  <c r="Y232" i="14"/>
  <c r="K232" i="14"/>
  <c r="M232" i="14" s="1"/>
  <c r="F232" i="14"/>
  <c r="Y231" i="14"/>
  <c r="AA231" i="14" s="1"/>
  <c r="K231" i="14"/>
  <c r="F231" i="14"/>
  <c r="Y230" i="14"/>
  <c r="AA230" i="14" s="1"/>
  <c r="K230" i="14"/>
  <c r="F230" i="14"/>
  <c r="M230" i="14" s="1"/>
  <c r="AA229" i="14"/>
  <c r="Y229" i="14"/>
  <c r="M229" i="14"/>
  <c r="K229" i="14"/>
  <c r="F229" i="14"/>
  <c r="Y228" i="14"/>
  <c r="AA228" i="14" s="1"/>
  <c r="K228" i="14"/>
  <c r="K241" i="14" s="1"/>
  <c r="F228" i="14"/>
  <c r="Y227" i="14"/>
  <c r="AA227" i="14" s="1"/>
  <c r="L227" i="14"/>
  <c r="I227" i="14"/>
  <c r="H227" i="14"/>
  <c r="G227" i="14"/>
  <c r="F227" i="14"/>
  <c r="E227" i="14"/>
  <c r="Y226" i="14"/>
  <c r="AA226" i="14" s="1"/>
  <c r="J226" i="14"/>
  <c r="K226" i="14" s="1"/>
  <c r="M226" i="14" s="1"/>
  <c r="AA225" i="14"/>
  <c r="Y225" i="14"/>
  <c r="J225" i="14"/>
  <c r="K225" i="14" s="1"/>
  <c r="M225" i="14" s="1"/>
  <c r="Y224" i="14"/>
  <c r="Y254" i="14" s="1"/>
  <c r="J224" i="14"/>
  <c r="K224" i="14" s="1"/>
  <c r="M224" i="14" s="1"/>
  <c r="Z223" i="14"/>
  <c r="W223" i="14"/>
  <c r="V223" i="14"/>
  <c r="U223" i="14"/>
  <c r="T223" i="14"/>
  <c r="S223" i="14"/>
  <c r="K223" i="14"/>
  <c r="M223" i="14" s="1"/>
  <c r="J223" i="14"/>
  <c r="Y222" i="14"/>
  <c r="AA222" i="14" s="1"/>
  <c r="X222" i="14"/>
  <c r="K222" i="14"/>
  <c r="M222" i="14" s="1"/>
  <c r="J222" i="14"/>
  <c r="Y221" i="14"/>
  <c r="AA221" i="14" s="1"/>
  <c r="X221" i="14"/>
  <c r="J221" i="14"/>
  <c r="K221" i="14" s="1"/>
  <c r="M221" i="14" s="1"/>
  <c r="AA220" i="14"/>
  <c r="X220" i="14"/>
  <c r="Y220" i="14" s="1"/>
  <c r="M220" i="14"/>
  <c r="K220" i="14"/>
  <c r="J220" i="14"/>
  <c r="X219" i="14"/>
  <c r="Y219" i="14" s="1"/>
  <c r="AA219" i="14" s="1"/>
  <c r="K219" i="14"/>
  <c r="M219" i="14" s="1"/>
  <c r="J219" i="14"/>
  <c r="Y218" i="14"/>
  <c r="AA218" i="14" s="1"/>
  <c r="X218" i="14"/>
  <c r="M218" i="14"/>
  <c r="K218" i="14"/>
  <c r="J218" i="14"/>
  <c r="X217" i="14"/>
  <c r="Y217" i="14" s="1"/>
  <c r="AA217" i="14" s="1"/>
  <c r="M217" i="14"/>
  <c r="J217" i="14"/>
  <c r="K217" i="14" s="1"/>
  <c r="X216" i="14"/>
  <c r="Y216" i="14" s="1"/>
  <c r="AA216" i="14" s="1"/>
  <c r="J216" i="14"/>
  <c r="K216" i="14" s="1"/>
  <c r="M216" i="14" s="1"/>
  <c r="X215" i="14"/>
  <c r="Y215" i="14" s="1"/>
  <c r="AA215" i="14" s="1"/>
  <c r="J215" i="14"/>
  <c r="K215" i="14" s="1"/>
  <c r="M215" i="14" s="1"/>
  <c r="X214" i="14"/>
  <c r="Y214" i="14" s="1"/>
  <c r="AA214" i="14" s="1"/>
  <c r="M214" i="14"/>
  <c r="K214" i="14"/>
  <c r="J214" i="14"/>
  <c r="X213" i="14"/>
  <c r="Y213" i="14" s="1"/>
  <c r="AA213" i="14" s="1"/>
  <c r="J213" i="14"/>
  <c r="K213" i="14" s="1"/>
  <c r="M213" i="14" s="1"/>
  <c r="X212" i="14"/>
  <c r="Y212" i="14" s="1"/>
  <c r="AA212" i="14" s="1"/>
  <c r="J212" i="14"/>
  <c r="K212" i="14" s="1"/>
  <c r="M212" i="14" s="1"/>
  <c r="Y211" i="14"/>
  <c r="AA211" i="14" s="1"/>
  <c r="X211" i="14"/>
  <c r="J211" i="14"/>
  <c r="K211" i="14" s="1"/>
  <c r="M211" i="14" s="1"/>
  <c r="X210" i="14"/>
  <c r="Y210" i="14" s="1"/>
  <c r="AA210" i="14" s="1"/>
  <c r="K210" i="14"/>
  <c r="M210" i="14" s="1"/>
  <c r="J210" i="14"/>
  <c r="Y209" i="14"/>
  <c r="AA209" i="14" s="1"/>
  <c r="X209" i="14"/>
  <c r="K209" i="14"/>
  <c r="M209" i="14" s="1"/>
  <c r="J209" i="14"/>
  <c r="AA208" i="14"/>
  <c r="X208" i="14"/>
  <c r="Y208" i="14" s="1"/>
  <c r="K208" i="14"/>
  <c r="M208" i="14" s="1"/>
  <c r="J208" i="14"/>
  <c r="Y207" i="14"/>
  <c r="AA207" i="14" s="1"/>
  <c r="X207" i="14"/>
  <c r="K207" i="14"/>
  <c r="M207" i="14" s="1"/>
  <c r="J207" i="14"/>
  <c r="Y206" i="14"/>
  <c r="AA206" i="14" s="1"/>
  <c r="X206" i="14"/>
  <c r="K206" i="14"/>
  <c r="M206" i="14" s="1"/>
  <c r="J206" i="14"/>
  <c r="AA205" i="14"/>
  <c r="Y205" i="14"/>
  <c r="Y223" i="14" s="1"/>
  <c r="X205" i="14"/>
  <c r="J205" i="14"/>
  <c r="K205" i="14" s="1"/>
  <c r="M205" i="14" s="1"/>
  <c r="Z204" i="14"/>
  <c r="Y204" i="14"/>
  <c r="X204" i="14"/>
  <c r="W204" i="14"/>
  <c r="V204" i="14"/>
  <c r="U204" i="14"/>
  <c r="T204" i="14"/>
  <c r="S204" i="14"/>
  <c r="J204" i="14"/>
  <c r="K204" i="14" s="1"/>
  <c r="M204" i="14" s="1"/>
  <c r="AA203" i="14"/>
  <c r="Y203" i="14"/>
  <c r="J203" i="14"/>
  <c r="K203" i="14" s="1"/>
  <c r="M203" i="14" s="1"/>
  <c r="Y202" i="14"/>
  <c r="AA202" i="14" s="1"/>
  <c r="K202" i="14"/>
  <c r="J202" i="14"/>
  <c r="Y201" i="14"/>
  <c r="AA201" i="14" s="1"/>
  <c r="L201" i="14"/>
  <c r="I201" i="14"/>
  <c r="H201" i="14"/>
  <c r="G201" i="14"/>
  <c r="F201" i="14"/>
  <c r="E201" i="14"/>
  <c r="Y200" i="14"/>
  <c r="AA200" i="14" s="1"/>
  <c r="J200" i="14"/>
  <c r="K200" i="14" s="1"/>
  <c r="M200" i="14" s="1"/>
  <c r="AA199" i="14"/>
  <c r="Y199" i="14"/>
  <c r="M199" i="14"/>
  <c r="J199" i="14"/>
  <c r="K199" i="14" s="1"/>
  <c r="Y198" i="14"/>
  <c r="AA198" i="14" s="1"/>
  <c r="K198" i="14"/>
  <c r="M198" i="14" s="1"/>
  <c r="J198" i="14"/>
  <c r="AA197" i="14"/>
  <c r="Y197" i="14"/>
  <c r="J197" i="14"/>
  <c r="K197" i="14" s="1"/>
  <c r="M197" i="14" s="1"/>
  <c r="Y196" i="14"/>
  <c r="AA196" i="14" s="1"/>
  <c r="M196" i="14"/>
  <c r="K196" i="14"/>
  <c r="J196" i="14"/>
  <c r="Y195" i="14"/>
  <c r="AA195" i="14" s="1"/>
  <c r="J195" i="14"/>
  <c r="K195" i="14" s="1"/>
  <c r="M195" i="14" s="1"/>
  <c r="AA194" i="14"/>
  <c r="Y194" i="14"/>
  <c r="K194" i="14"/>
  <c r="M194" i="14" s="1"/>
  <c r="J194" i="14"/>
  <c r="Y193" i="14"/>
  <c r="AA193" i="14" s="1"/>
  <c r="K193" i="14"/>
  <c r="M193" i="14" s="1"/>
  <c r="J193" i="14"/>
  <c r="Y192" i="14"/>
  <c r="AA192" i="14" s="1"/>
  <c r="J192" i="14"/>
  <c r="K192" i="14" s="1"/>
  <c r="M192" i="14" s="1"/>
  <c r="AA191" i="14"/>
  <c r="Y191" i="14"/>
  <c r="J191" i="14"/>
  <c r="K191" i="14" s="1"/>
  <c r="M191" i="14" s="1"/>
  <c r="Y190" i="14"/>
  <c r="AA190" i="14" s="1"/>
  <c r="J190" i="14"/>
  <c r="K190" i="14" s="1"/>
  <c r="M190" i="14" s="1"/>
  <c r="AA189" i="14"/>
  <c r="Y189" i="14"/>
  <c r="M189" i="14"/>
  <c r="J189" i="14"/>
  <c r="K189" i="14" s="1"/>
  <c r="Y188" i="14"/>
  <c r="AA188" i="14" s="1"/>
  <c r="M188" i="14"/>
  <c r="K188" i="14"/>
  <c r="J188" i="14"/>
  <c r="AA187" i="14"/>
  <c r="Y187" i="14"/>
  <c r="J187" i="14"/>
  <c r="K187" i="14" s="1"/>
  <c r="M187" i="14" s="1"/>
  <c r="AA186" i="14"/>
  <c r="Y186" i="14"/>
  <c r="K186" i="14"/>
  <c r="M186" i="14" s="1"/>
  <c r="J186" i="14"/>
  <c r="Y185" i="14"/>
  <c r="AA185" i="14" s="1"/>
  <c r="J185" i="14"/>
  <c r="K185" i="14" s="1"/>
  <c r="M185" i="14" s="1"/>
  <c r="Y184" i="14"/>
  <c r="AA184" i="14" s="1"/>
  <c r="M184" i="14"/>
  <c r="K184" i="14"/>
  <c r="J184" i="14"/>
  <c r="Z183" i="14"/>
  <c r="W183" i="14"/>
  <c r="V183" i="14"/>
  <c r="U183" i="14"/>
  <c r="T183" i="14"/>
  <c r="S183" i="14"/>
  <c r="M183" i="14"/>
  <c r="K183" i="14"/>
  <c r="J183" i="14"/>
  <c r="AA182" i="14"/>
  <c r="X182" i="14"/>
  <c r="Y182" i="14" s="1"/>
  <c r="L182" i="14"/>
  <c r="J182" i="14"/>
  <c r="I182" i="14"/>
  <c r="H182" i="14"/>
  <c r="G182" i="14"/>
  <c r="F182" i="14"/>
  <c r="E182" i="14"/>
  <c r="Y181" i="14"/>
  <c r="AA181" i="14" s="1"/>
  <c r="X181" i="14"/>
  <c r="K181" i="14"/>
  <c r="M181" i="14" s="1"/>
  <c r="X180" i="14"/>
  <c r="Y180" i="14" s="1"/>
  <c r="AA180" i="14" s="1"/>
  <c r="M180" i="14"/>
  <c r="K180" i="14"/>
  <c r="X179" i="14"/>
  <c r="Y179" i="14" s="1"/>
  <c r="AA179" i="14" s="1"/>
  <c r="M179" i="14"/>
  <c r="K179" i="14"/>
  <c r="AA178" i="14"/>
  <c r="Y178" i="14"/>
  <c r="X178" i="14"/>
  <c r="M178" i="14"/>
  <c r="K178" i="14"/>
  <c r="Y177" i="14"/>
  <c r="AA177" i="14" s="1"/>
  <c r="X177" i="14"/>
  <c r="M177" i="14"/>
  <c r="K177" i="14"/>
  <c r="Y176" i="14"/>
  <c r="AA176" i="14" s="1"/>
  <c r="X176" i="14"/>
  <c r="K176" i="14"/>
  <c r="M176" i="14" s="1"/>
  <c r="Y175" i="14"/>
  <c r="AA175" i="14" s="1"/>
  <c r="X175" i="14"/>
  <c r="K175" i="14"/>
  <c r="M175" i="14" s="1"/>
  <c r="X174" i="14"/>
  <c r="Y174" i="14" s="1"/>
  <c r="AA174" i="14" s="1"/>
  <c r="K174" i="14"/>
  <c r="M174" i="14" s="1"/>
  <c r="X173" i="14"/>
  <c r="Y173" i="14" s="1"/>
  <c r="AA173" i="14" s="1"/>
  <c r="K173" i="14"/>
  <c r="M173" i="14" s="1"/>
  <c r="AA172" i="14"/>
  <c r="X172" i="14"/>
  <c r="Y172" i="14" s="1"/>
  <c r="M172" i="14"/>
  <c r="K172" i="14"/>
  <c r="X171" i="14"/>
  <c r="Y171" i="14" s="1"/>
  <c r="AA171" i="14" s="1"/>
  <c r="M171" i="14"/>
  <c r="K171" i="14"/>
  <c r="AA170" i="14"/>
  <c r="Y170" i="14"/>
  <c r="X170" i="14"/>
  <c r="M170" i="14"/>
  <c r="K170" i="14"/>
  <c r="Y169" i="14"/>
  <c r="AA169" i="14" s="1"/>
  <c r="X169" i="14"/>
  <c r="K169" i="14"/>
  <c r="M169" i="14" s="1"/>
  <c r="Y168" i="14"/>
  <c r="AA168" i="14" s="1"/>
  <c r="X168" i="14"/>
  <c r="K168" i="14"/>
  <c r="M168" i="14" s="1"/>
  <c r="Y167" i="14"/>
  <c r="AA167" i="14" s="1"/>
  <c r="X167" i="14"/>
  <c r="K167" i="14"/>
  <c r="M167" i="14" s="1"/>
  <c r="X166" i="14"/>
  <c r="Y166" i="14" s="1"/>
  <c r="AA166" i="14" s="1"/>
  <c r="K166" i="14"/>
  <c r="M166" i="14" s="1"/>
  <c r="AA165" i="14"/>
  <c r="X165" i="14"/>
  <c r="Y165" i="14" s="1"/>
  <c r="K165" i="14"/>
  <c r="M165" i="14" s="1"/>
  <c r="AA164" i="14"/>
  <c r="X164" i="14"/>
  <c r="Y164" i="14" s="1"/>
  <c r="M164" i="14"/>
  <c r="K164" i="14"/>
  <c r="X163" i="14"/>
  <c r="Y163" i="14" s="1"/>
  <c r="AA163" i="14" s="1"/>
  <c r="M163" i="14"/>
  <c r="K163" i="14"/>
  <c r="Y162" i="14"/>
  <c r="AA162" i="14" s="1"/>
  <c r="X162" i="14"/>
  <c r="M162" i="14"/>
  <c r="K162" i="14"/>
  <c r="Y161" i="14"/>
  <c r="AA161" i="14" s="1"/>
  <c r="X161" i="14"/>
  <c r="M161" i="14"/>
  <c r="K161" i="14"/>
  <c r="Y160" i="14"/>
  <c r="AA160" i="14" s="1"/>
  <c r="X160" i="14"/>
  <c r="K160" i="14"/>
  <c r="M160" i="14" s="1"/>
  <c r="X159" i="14"/>
  <c r="Y159" i="14" s="1"/>
  <c r="AA159" i="14" s="1"/>
  <c r="K159" i="14"/>
  <c r="M159" i="14" s="1"/>
  <c r="X158" i="14"/>
  <c r="K158" i="14"/>
  <c r="M158" i="14" s="1"/>
  <c r="Z157" i="14"/>
  <c r="X157" i="14"/>
  <c r="W157" i="14"/>
  <c r="V157" i="14"/>
  <c r="U157" i="14"/>
  <c r="T157" i="14"/>
  <c r="S157" i="14"/>
  <c r="K157" i="14"/>
  <c r="M157" i="14" s="1"/>
  <c r="Y156" i="14"/>
  <c r="AA156" i="14" s="1"/>
  <c r="M156" i="14"/>
  <c r="K156" i="14"/>
  <c r="AA155" i="14"/>
  <c r="Y155" i="14"/>
  <c r="K155" i="14"/>
  <c r="M155" i="14" s="1"/>
  <c r="M182" i="14" s="1"/>
  <c r="Y154" i="14"/>
  <c r="AA154" i="14" s="1"/>
  <c r="L154" i="14"/>
  <c r="I154" i="14"/>
  <c r="H154" i="14"/>
  <c r="G154" i="14"/>
  <c r="F154" i="14"/>
  <c r="E154" i="14"/>
  <c r="Y153" i="14"/>
  <c r="AA153" i="14" s="1"/>
  <c r="J153" i="14"/>
  <c r="K153" i="14" s="1"/>
  <c r="M153" i="14" s="1"/>
  <c r="Y152" i="14"/>
  <c r="AA152" i="14" s="1"/>
  <c r="M152" i="14"/>
  <c r="J152" i="14"/>
  <c r="K152" i="14" s="1"/>
  <c r="AA151" i="14"/>
  <c r="Y151" i="14"/>
  <c r="J151" i="14"/>
  <c r="K151" i="14" s="1"/>
  <c r="M151" i="14" s="1"/>
  <c r="AA150" i="14"/>
  <c r="Y150" i="14"/>
  <c r="M150" i="14"/>
  <c r="K150" i="14"/>
  <c r="J150" i="14"/>
  <c r="AA149" i="14"/>
  <c r="Y149" i="14"/>
  <c r="K149" i="14"/>
  <c r="M149" i="14" s="1"/>
  <c r="J149" i="14"/>
  <c r="Y148" i="14"/>
  <c r="AA148" i="14" s="1"/>
  <c r="K148" i="14"/>
  <c r="M148" i="14" s="1"/>
  <c r="J148" i="14"/>
  <c r="Y147" i="14"/>
  <c r="AA147" i="14" s="1"/>
  <c r="J147" i="14"/>
  <c r="K147" i="14" s="1"/>
  <c r="M147" i="14" s="1"/>
  <c r="Y146" i="14"/>
  <c r="AA146" i="14" s="1"/>
  <c r="J146" i="14"/>
  <c r="K146" i="14" s="1"/>
  <c r="M146" i="14" s="1"/>
  <c r="Y145" i="14"/>
  <c r="M145" i="14"/>
  <c r="J145" i="14"/>
  <c r="K145" i="14" s="1"/>
  <c r="Y144" i="14"/>
  <c r="AA144" i="14" s="1"/>
  <c r="J144" i="14"/>
  <c r="K144" i="14" s="1"/>
  <c r="M144" i="14" s="1"/>
  <c r="Z143" i="14"/>
  <c r="X143" i="14"/>
  <c r="W143" i="14"/>
  <c r="V143" i="14"/>
  <c r="U143" i="14"/>
  <c r="T143" i="14"/>
  <c r="S143" i="14"/>
  <c r="K143" i="14"/>
  <c r="M143" i="14" s="1"/>
  <c r="J143" i="14"/>
  <c r="Y142" i="14"/>
  <c r="AA142" i="14" s="1"/>
  <c r="K142" i="14"/>
  <c r="M142" i="14" s="1"/>
  <c r="J142" i="14"/>
  <c r="Y141" i="14"/>
  <c r="AA141" i="14" s="1"/>
  <c r="J141" i="14"/>
  <c r="K141" i="14" s="1"/>
  <c r="M141" i="14" s="1"/>
  <c r="Y140" i="14"/>
  <c r="AA140" i="14" s="1"/>
  <c r="J140" i="14"/>
  <c r="K140" i="14" s="1"/>
  <c r="M140" i="14" s="1"/>
  <c r="Y139" i="14"/>
  <c r="AA139" i="14" s="1"/>
  <c r="M139" i="14"/>
  <c r="J139" i="14"/>
  <c r="K139" i="14" s="1"/>
  <c r="AA138" i="14"/>
  <c r="Y138" i="14"/>
  <c r="J138" i="14"/>
  <c r="K138" i="14" s="1"/>
  <c r="M138" i="14" s="1"/>
  <c r="AA137" i="14"/>
  <c r="Y137" i="14"/>
  <c r="M137" i="14"/>
  <c r="K137" i="14"/>
  <c r="J137" i="14"/>
  <c r="AA136" i="14"/>
  <c r="Y136" i="14"/>
  <c r="K136" i="14"/>
  <c r="M136" i="14" s="1"/>
  <c r="J136" i="14"/>
  <c r="Y135" i="14"/>
  <c r="AA135" i="14" s="1"/>
  <c r="K135" i="14"/>
  <c r="M135" i="14" s="1"/>
  <c r="J135" i="14"/>
  <c r="Y134" i="14"/>
  <c r="AA134" i="14" s="1"/>
  <c r="J134" i="14"/>
  <c r="K134" i="14" s="1"/>
  <c r="M134" i="14" s="1"/>
  <c r="Y133" i="14"/>
  <c r="AA133" i="14" s="1"/>
  <c r="J133" i="14"/>
  <c r="K133" i="14" s="1"/>
  <c r="M133" i="14" s="1"/>
  <c r="Y132" i="14"/>
  <c r="AA132" i="14" s="1"/>
  <c r="M132" i="14"/>
  <c r="J132" i="14"/>
  <c r="K132" i="14" s="1"/>
  <c r="Y131" i="14"/>
  <c r="AA131" i="14" s="1"/>
  <c r="J131" i="14"/>
  <c r="K131" i="14" s="1"/>
  <c r="M131" i="14" s="1"/>
  <c r="AA130" i="14"/>
  <c r="Y130" i="14"/>
  <c r="L130" i="14"/>
  <c r="I130" i="14"/>
  <c r="H130" i="14"/>
  <c r="G130" i="14"/>
  <c r="F130" i="14"/>
  <c r="E130" i="14"/>
  <c r="Y129" i="14"/>
  <c r="AA129" i="14" s="1"/>
  <c r="M129" i="14"/>
  <c r="J129" i="14"/>
  <c r="K129" i="14" s="1"/>
  <c r="AA128" i="14"/>
  <c r="Y128" i="14"/>
  <c r="J128" i="14"/>
  <c r="K128" i="14" s="1"/>
  <c r="M128" i="14" s="1"/>
  <c r="AA127" i="14"/>
  <c r="Y127" i="14"/>
  <c r="K127" i="14"/>
  <c r="M127" i="14" s="1"/>
  <c r="J127" i="14"/>
  <c r="AA126" i="14"/>
  <c r="Y126" i="14"/>
  <c r="K126" i="14"/>
  <c r="M126" i="14" s="1"/>
  <c r="J126" i="14"/>
  <c r="Y125" i="14"/>
  <c r="AA125" i="14" s="1"/>
  <c r="K125" i="14"/>
  <c r="M125" i="14" s="1"/>
  <c r="J125" i="14"/>
  <c r="Y124" i="14"/>
  <c r="AA124" i="14" s="1"/>
  <c r="J124" i="14"/>
  <c r="K124" i="14" s="1"/>
  <c r="M124" i="14" s="1"/>
  <c r="Y123" i="14"/>
  <c r="AA123" i="14" s="1"/>
  <c r="J123" i="14"/>
  <c r="K123" i="14" s="1"/>
  <c r="M123" i="14" s="1"/>
  <c r="Z122" i="14"/>
  <c r="W122" i="14"/>
  <c r="V122" i="14"/>
  <c r="U122" i="14"/>
  <c r="T122" i="14"/>
  <c r="S122" i="14"/>
  <c r="K122" i="14"/>
  <c r="J122" i="14"/>
  <c r="X121" i="14"/>
  <c r="Y121" i="14" s="1"/>
  <c r="AA121" i="14" s="1"/>
  <c r="L121" i="14"/>
  <c r="J121" i="14"/>
  <c r="I121" i="14"/>
  <c r="H121" i="14"/>
  <c r="G121" i="14"/>
  <c r="F121" i="14"/>
  <c r="E121" i="14"/>
  <c r="X120" i="14"/>
  <c r="Y120" i="14" s="1"/>
  <c r="AA120" i="14" s="1"/>
  <c r="K120" i="14"/>
  <c r="M120" i="14" s="1"/>
  <c r="X119" i="14"/>
  <c r="Y119" i="14" s="1"/>
  <c r="AA119" i="14" s="1"/>
  <c r="K119" i="14"/>
  <c r="M119" i="14" s="1"/>
  <c r="AA118" i="14"/>
  <c r="X118" i="14"/>
  <c r="Y118" i="14" s="1"/>
  <c r="K118" i="14"/>
  <c r="M118" i="14" s="1"/>
  <c r="X117" i="14"/>
  <c r="Y117" i="14" s="1"/>
  <c r="AA117" i="14" s="1"/>
  <c r="M117" i="14"/>
  <c r="K117" i="14"/>
  <c r="AA116" i="14"/>
  <c r="X116" i="14"/>
  <c r="Y116" i="14" s="1"/>
  <c r="M116" i="14"/>
  <c r="K116" i="14"/>
  <c r="Y115" i="14"/>
  <c r="AA115" i="14" s="1"/>
  <c r="X115" i="14"/>
  <c r="M115" i="14"/>
  <c r="K115" i="14"/>
  <c r="AA114" i="14"/>
  <c r="Y114" i="14"/>
  <c r="X114" i="14"/>
  <c r="K114" i="14"/>
  <c r="M114" i="14" s="1"/>
  <c r="Y113" i="14"/>
  <c r="AA113" i="14" s="1"/>
  <c r="X113" i="14"/>
  <c r="M113" i="14"/>
  <c r="K113" i="14"/>
  <c r="Y112" i="14"/>
  <c r="AA112" i="14" s="1"/>
  <c r="X112" i="14"/>
  <c r="K112" i="14"/>
  <c r="M112" i="14" s="1"/>
  <c r="Y111" i="14"/>
  <c r="AA111" i="14" s="1"/>
  <c r="X111" i="14"/>
  <c r="K111" i="14"/>
  <c r="M111" i="14" s="1"/>
  <c r="AA110" i="14"/>
  <c r="X110" i="14"/>
  <c r="Y110" i="14" s="1"/>
  <c r="K110" i="14"/>
  <c r="M110" i="14" s="1"/>
  <c r="X109" i="14"/>
  <c r="Y109" i="14" s="1"/>
  <c r="AA109" i="14" s="1"/>
  <c r="M109" i="14"/>
  <c r="K109" i="14"/>
  <c r="X108" i="14"/>
  <c r="Y108" i="14" s="1"/>
  <c r="AA108" i="14" s="1"/>
  <c r="M108" i="14"/>
  <c r="K108" i="14"/>
  <c r="Y107" i="14"/>
  <c r="AA107" i="14" s="1"/>
  <c r="X107" i="14"/>
  <c r="M107" i="14"/>
  <c r="K107" i="14"/>
  <c r="AA106" i="14"/>
  <c r="Y106" i="14"/>
  <c r="X106" i="14"/>
  <c r="K106" i="14"/>
  <c r="M106" i="14" s="1"/>
  <c r="Z105" i="14"/>
  <c r="W105" i="14"/>
  <c r="V105" i="14"/>
  <c r="U105" i="14"/>
  <c r="T105" i="14"/>
  <c r="S105" i="14"/>
  <c r="M105" i="14"/>
  <c r="K105" i="14"/>
  <c r="Y104" i="14"/>
  <c r="AA104" i="14" s="1"/>
  <c r="X104" i="14"/>
  <c r="M104" i="14"/>
  <c r="K104" i="14"/>
  <c r="Y103" i="14"/>
  <c r="AA103" i="14" s="1"/>
  <c r="X103" i="14"/>
  <c r="M103" i="14"/>
  <c r="K103" i="14"/>
  <c r="X102" i="14"/>
  <c r="Y102" i="14" s="1"/>
  <c r="AA102" i="14" s="1"/>
  <c r="M102" i="14"/>
  <c r="K102" i="14"/>
  <c r="X101" i="14"/>
  <c r="Y101" i="14" s="1"/>
  <c r="AA101" i="14" s="1"/>
  <c r="K101" i="14"/>
  <c r="M101" i="14" s="1"/>
  <c r="M121" i="14" s="1"/>
  <c r="X100" i="14"/>
  <c r="Y100" i="14" s="1"/>
  <c r="AA100" i="14" s="1"/>
  <c r="L100" i="14"/>
  <c r="J100" i="14"/>
  <c r="I100" i="14"/>
  <c r="H100" i="14"/>
  <c r="G100" i="14"/>
  <c r="E100" i="14"/>
  <c r="Y99" i="14"/>
  <c r="AA99" i="14" s="1"/>
  <c r="X99" i="14"/>
  <c r="M99" i="14"/>
  <c r="K99" i="14"/>
  <c r="Y98" i="14"/>
  <c r="AA98" i="14" s="1"/>
  <c r="X98" i="14"/>
  <c r="K98" i="14"/>
  <c r="M98" i="14" s="1"/>
  <c r="AA97" i="14"/>
  <c r="Y97" i="14"/>
  <c r="X97" i="14"/>
  <c r="K97" i="14"/>
  <c r="M97" i="14" s="1"/>
  <c r="AA96" i="14"/>
  <c r="X96" i="14"/>
  <c r="Y96" i="14" s="1"/>
  <c r="K96" i="14"/>
  <c r="M96" i="14" s="1"/>
  <c r="AA95" i="14"/>
  <c r="Y95" i="14"/>
  <c r="X95" i="14"/>
  <c r="M95" i="14"/>
  <c r="K95" i="14"/>
  <c r="X94" i="14"/>
  <c r="Y94" i="14" s="1"/>
  <c r="AA94" i="14" s="1"/>
  <c r="M94" i="14"/>
  <c r="K94" i="14"/>
  <c r="Y93" i="14"/>
  <c r="AA93" i="14" s="1"/>
  <c r="X93" i="14"/>
  <c r="K93" i="14"/>
  <c r="M93" i="14" s="1"/>
  <c r="AA92" i="14"/>
  <c r="Y92" i="14"/>
  <c r="X92" i="14"/>
  <c r="K92" i="14"/>
  <c r="M92" i="14" s="1"/>
  <c r="Y91" i="14"/>
  <c r="AA91" i="14" s="1"/>
  <c r="X91" i="14"/>
  <c r="K91" i="14"/>
  <c r="M91" i="14" s="1"/>
  <c r="AA90" i="14"/>
  <c r="Y90" i="14"/>
  <c r="X90" i="14"/>
  <c r="K90" i="14"/>
  <c r="M90" i="14" s="1"/>
  <c r="X89" i="14"/>
  <c r="Y89" i="14" s="1"/>
  <c r="AA89" i="14" s="1"/>
  <c r="M89" i="14"/>
  <c r="K89" i="14"/>
  <c r="X88" i="14"/>
  <c r="Y88" i="14" s="1"/>
  <c r="AA88" i="14" s="1"/>
  <c r="K88" i="14"/>
  <c r="M88" i="14" s="1"/>
  <c r="AA87" i="14"/>
  <c r="Y87" i="14"/>
  <c r="X87" i="14"/>
  <c r="K87" i="14"/>
  <c r="M87" i="14" s="1"/>
  <c r="X86" i="14"/>
  <c r="Y86" i="14" s="1"/>
  <c r="AA86" i="14" s="1"/>
  <c r="M86" i="14"/>
  <c r="K86" i="14"/>
  <c r="X85" i="14"/>
  <c r="Y85" i="14" s="1"/>
  <c r="AA85" i="14" s="1"/>
  <c r="M85" i="14"/>
  <c r="K85" i="14"/>
  <c r="Y84" i="14"/>
  <c r="X84" i="14"/>
  <c r="X105" i="14" s="1"/>
  <c r="M84" i="14"/>
  <c r="K84" i="14"/>
  <c r="Z83" i="14"/>
  <c r="W83" i="14"/>
  <c r="V83" i="14"/>
  <c r="U83" i="14"/>
  <c r="T83" i="14"/>
  <c r="S83" i="14"/>
  <c r="M83" i="14"/>
  <c r="K83" i="14"/>
  <c r="Y82" i="14"/>
  <c r="AA82" i="14" s="1"/>
  <c r="X82" i="14"/>
  <c r="M82" i="14"/>
  <c r="K82" i="14"/>
  <c r="Y81" i="14"/>
  <c r="AA81" i="14" s="1"/>
  <c r="X81" i="14"/>
  <c r="K81" i="14"/>
  <c r="M81" i="14" s="1"/>
  <c r="AA80" i="14"/>
  <c r="Y80" i="14"/>
  <c r="X80" i="14"/>
  <c r="K80" i="14"/>
  <c r="M80" i="14" s="1"/>
  <c r="X79" i="14"/>
  <c r="Y79" i="14" s="1"/>
  <c r="AA79" i="14" s="1"/>
  <c r="M79" i="14"/>
  <c r="K79" i="14"/>
  <c r="K100" i="14" s="1"/>
  <c r="X78" i="14"/>
  <c r="Y78" i="14" s="1"/>
  <c r="AA78" i="14" s="1"/>
  <c r="L78" i="14"/>
  <c r="I78" i="14"/>
  <c r="H78" i="14"/>
  <c r="G78" i="14"/>
  <c r="F78" i="14"/>
  <c r="E78" i="14"/>
  <c r="Y77" i="14"/>
  <c r="AA77" i="14" s="1"/>
  <c r="X77" i="14"/>
  <c r="J77" i="14"/>
  <c r="K77" i="14" s="1"/>
  <c r="M77" i="14" s="1"/>
  <c r="X76" i="14"/>
  <c r="Y76" i="14" s="1"/>
  <c r="AA76" i="14" s="1"/>
  <c r="M76" i="14"/>
  <c r="K76" i="14"/>
  <c r="J76" i="14"/>
  <c r="X75" i="14"/>
  <c r="Y75" i="14" s="1"/>
  <c r="AA75" i="14" s="1"/>
  <c r="J75" i="14"/>
  <c r="K75" i="14" s="1"/>
  <c r="M75" i="14" s="1"/>
  <c r="AA74" i="14"/>
  <c r="Y74" i="14"/>
  <c r="X74" i="14"/>
  <c r="K74" i="14"/>
  <c r="M74" i="14" s="1"/>
  <c r="J74" i="14"/>
  <c r="Y73" i="14"/>
  <c r="AA73" i="14" s="1"/>
  <c r="X73" i="14"/>
  <c r="J73" i="14"/>
  <c r="K73" i="14" s="1"/>
  <c r="M73" i="14" s="1"/>
  <c r="X72" i="14"/>
  <c r="Y72" i="14" s="1"/>
  <c r="AA72" i="14" s="1"/>
  <c r="M72" i="14"/>
  <c r="K72" i="14"/>
  <c r="J72" i="14"/>
  <c r="X71" i="14"/>
  <c r="Y71" i="14" s="1"/>
  <c r="AA71" i="14" s="1"/>
  <c r="J71" i="14"/>
  <c r="K71" i="14" s="1"/>
  <c r="M71" i="14" s="1"/>
  <c r="AA70" i="14"/>
  <c r="Y70" i="14"/>
  <c r="X70" i="14"/>
  <c r="K70" i="14"/>
  <c r="M70" i="14" s="1"/>
  <c r="J70" i="14"/>
  <c r="Y69" i="14"/>
  <c r="AA69" i="14" s="1"/>
  <c r="X69" i="14"/>
  <c r="J69" i="14"/>
  <c r="K69" i="14" s="1"/>
  <c r="M69" i="14" s="1"/>
  <c r="X68" i="14"/>
  <c r="Y68" i="14" s="1"/>
  <c r="AA68" i="14" s="1"/>
  <c r="M68" i="14"/>
  <c r="K68" i="14"/>
  <c r="J68" i="14"/>
  <c r="X67" i="14"/>
  <c r="Y67" i="14" s="1"/>
  <c r="AA67" i="14" s="1"/>
  <c r="J67" i="14"/>
  <c r="K67" i="14" s="1"/>
  <c r="M67" i="14" s="1"/>
  <c r="AA66" i="14"/>
  <c r="Y66" i="14"/>
  <c r="X66" i="14"/>
  <c r="K66" i="14"/>
  <c r="M66" i="14" s="1"/>
  <c r="J66" i="14"/>
  <c r="Y65" i="14"/>
  <c r="AA65" i="14" s="1"/>
  <c r="X65" i="14"/>
  <c r="J65" i="14"/>
  <c r="K65" i="14" s="1"/>
  <c r="M65" i="14" s="1"/>
  <c r="X64" i="14"/>
  <c r="Y64" i="14" s="1"/>
  <c r="AA64" i="14" s="1"/>
  <c r="M64" i="14"/>
  <c r="K64" i="14"/>
  <c r="J64" i="14"/>
  <c r="X63" i="14"/>
  <c r="Y63" i="14" s="1"/>
  <c r="AA63" i="14" s="1"/>
  <c r="J63" i="14"/>
  <c r="K63" i="14" s="1"/>
  <c r="M63" i="14" s="1"/>
  <c r="AA62" i="14"/>
  <c r="Y62" i="14"/>
  <c r="X62" i="14"/>
  <c r="K62" i="14"/>
  <c r="M62" i="14" s="1"/>
  <c r="J62" i="14"/>
  <c r="Z61" i="14"/>
  <c r="X61" i="14"/>
  <c r="W61" i="14"/>
  <c r="V61" i="14"/>
  <c r="U61" i="14"/>
  <c r="T61" i="14"/>
  <c r="S61" i="14"/>
  <c r="M61" i="14"/>
  <c r="K61" i="14"/>
  <c r="J61" i="14"/>
  <c r="Y60" i="14"/>
  <c r="AA60" i="14" s="1"/>
  <c r="J60" i="14"/>
  <c r="K60" i="14" s="1"/>
  <c r="M60" i="14" s="1"/>
  <c r="AA59" i="14"/>
  <c r="Y59" i="14"/>
  <c r="J59" i="14"/>
  <c r="K59" i="14" s="1"/>
  <c r="M59" i="14" s="1"/>
  <c r="AA58" i="14"/>
  <c r="Y58" i="14"/>
  <c r="K58" i="14"/>
  <c r="M58" i="14" s="1"/>
  <c r="J58" i="14"/>
  <c r="AA57" i="14"/>
  <c r="Y57" i="14"/>
  <c r="K57" i="14"/>
  <c r="M57" i="14" s="1"/>
  <c r="J57" i="14"/>
  <c r="Y56" i="14"/>
  <c r="AA56" i="14" s="1"/>
  <c r="M56" i="14"/>
  <c r="K56" i="14"/>
  <c r="J56" i="14"/>
  <c r="Y55" i="14"/>
  <c r="AA55" i="14" s="1"/>
  <c r="J55" i="14"/>
  <c r="K55" i="14" s="1"/>
  <c r="M55" i="14" s="1"/>
  <c r="AA54" i="14"/>
  <c r="Y54" i="14"/>
  <c r="J54" i="14"/>
  <c r="K54" i="14" s="1"/>
  <c r="M54" i="14" s="1"/>
  <c r="Y53" i="14"/>
  <c r="AA53" i="14" s="1"/>
  <c r="M53" i="14"/>
  <c r="K53" i="14"/>
  <c r="J53" i="14"/>
  <c r="Y52" i="14"/>
  <c r="AA52" i="14" s="1"/>
  <c r="J52" i="14"/>
  <c r="K52" i="14" s="1"/>
  <c r="M52" i="14" s="1"/>
  <c r="AA51" i="14"/>
  <c r="Y51" i="14"/>
  <c r="J51" i="14"/>
  <c r="K51" i="14" s="1"/>
  <c r="M51" i="14" s="1"/>
  <c r="AA50" i="14"/>
  <c r="Y50" i="14"/>
  <c r="K50" i="14"/>
  <c r="M50" i="14" s="1"/>
  <c r="J50" i="14"/>
  <c r="AA49" i="14"/>
  <c r="Y49" i="14"/>
  <c r="K49" i="14"/>
  <c r="M49" i="14" s="1"/>
  <c r="J49" i="14"/>
  <c r="Y48" i="14"/>
  <c r="AA48" i="14" s="1"/>
  <c r="M48" i="14"/>
  <c r="K48" i="14"/>
  <c r="J48" i="14"/>
  <c r="Y47" i="14"/>
  <c r="AA47" i="14" s="1"/>
  <c r="J47" i="14"/>
  <c r="K47" i="14" s="1"/>
  <c r="AA46" i="14"/>
  <c r="Y46" i="14"/>
  <c r="L46" i="14"/>
  <c r="J46" i="14"/>
  <c r="I46" i="14"/>
  <c r="H46" i="14"/>
  <c r="G46" i="14"/>
  <c r="F46" i="14"/>
  <c r="E46" i="14"/>
  <c r="Y45" i="14"/>
  <c r="AA45" i="14" s="1"/>
  <c r="K45" i="14"/>
  <c r="M45" i="14" s="1"/>
  <c r="AA44" i="14"/>
  <c r="Y44" i="14"/>
  <c r="M44" i="14"/>
  <c r="K44" i="14"/>
  <c r="Y43" i="14"/>
  <c r="AA43" i="14" s="1"/>
  <c r="K43" i="14"/>
  <c r="M43" i="14" s="1"/>
  <c r="AA42" i="14"/>
  <c r="Y42" i="14"/>
  <c r="M42" i="14"/>
  <c r="K42" i="14"/>
  <c r="Y41" i="14"/>
  <c r="AA41" i="14" s="1"/>
  <c r="K41" i="14"/>
  <c r="M41" i="14" s="1"/>
  <c r="AA40" i="14"/>
  <c r="Y40" i="14"/>
  <c r="M40" i="14"/>
  <c r="K40" i="14"/>
  <c r="Y39" i="14"/>
  <c r="AA39" i="14" s="1"/>
  <c r="K39" i="14"/>
  <c r="M39" i="14" s="1"/>
  <c r="AA38" i="14"/>
  <c r="Y38" i="14"/>
  <c r="M38" i="14"/>
  <c r="K38" i="14"/>
  <c r="Y37" i="14"/>
  <c r="AA37" i="14" s="1"/>
  <c r="K37" i="14"/>
  <c r="M37" i="14" s="1"/>
  <c r="AA36" i="14"/>
  <c r="Y36" i="14"/>
  <c r="M36" i="14"/>
  <c r="K36" i="14"/>
  <c r="Y35" i="14"/>
  <c r="AA35" i="14" s="1"/>
  <c r="K35" i="14"/>
  <c r="M35" i="14" s="1"/>
  <c r="AA34" i="14"/>
  <c r="Y34" i="14"/>
  <c r="M34" i="14"/>
  <c r="K34" i="14"/>
  <c r="Y33" i="14"/>
  <c r="AA33" i="14" s="1"/>
  <c r="K33" i="14"/>
  <c r="M33" i="14" s="1"/>
  <c r="AA32" i="14"/>
  <c r="Y32" i="14"/>
  <c r="M32" i="14"/>
  <c r="K32" i="14"/>
  <c r="Y31" i="14"/>
  <c r="AA31" i="14" s="1"/>
  <c r="K31" i="14"/>
  <c r="M31" i="14" s="1"/>
  <c r="AA30" i="14"/>
  <c r="Y30" i="14"/>
  <c r="M30" i="14"/>
  <c r="K30" i="14"/>
  <c r="Y29" i="14"/>
  <c r="AA29" i="14" s="1"/>
  <c r="K29" i="14"/>
  <c r="M29" i="14" s="1"/>
  <c r="AA28" i="14"/>
  <c r="Y28" i="14"/>
  <c r="M28" i="14"/>
  <c r="K28" i="14"/>
  <c r="Y27" i="14"/>
  <c r="AA27" i="14" s="1"/>
  <c r="K27" i="14"/>
  <c r="K46" i="14" s="1"/>
  <c r="AA26" i="14"/>
  <c r="Z26" i="14"/>
  <c r="Y26" i="14"/>
  <c r="W26" i="14"/>
  <c r="V26" i="14"/>
  <c r="U26" i="14"/>
  <c r="T26" i="14"/>
  <c r="S26" i="14"/>
  <c r="M26" i="14"/>
  <c r="K26" i="14"/>
  <c r="Y25" i="14"/>
  <c r="T25" i="14"/>
  <c r="AA25" i="14" s="1"/>
  <c r="M25" i="14"/>
  <c r="K25" i="14"/>
  <c r="Y24" i="14"/>
  <c r="AA24" i="14" s="1"/>
  <c r="T24" i="14"/>
  <c r="L24" i="14"/>
  <c r="I24" i="14"/>
  <c r="H24" i="14"/>
  <c r="G24" i="14"/>
  <c r="F24" i="14"/>
  <c r="E24" i="14"/>
  <c r="Y23" i="14"/>
  <c r="T23" i="14"/>
  <c r="AA23" i="14" s="1"/>
  <c r="J23" i="14"/>
  <c r="K23" i="14" s="1"/>
  <c r="M23" i="14" s="1"/>
  <c r="AA22" i="14"/>
  <c r="Y22" i="14"/>
  <c r="T22" i="14"/>
  <c r="K22" i="14"/>
  <c r="M22" i="14" s="1"/>
  <c r="J22" i="14"/>
  <c r="Y21" i="14"/>
  <c r="AA21" i="14" s="1"/>
  <c r="T21" i="14"/>
  <c r="J21" i="14"/>
  <c r="K21" i="14" s="1"/>
  <c r="M21" i="14" s="1"/>
  <c r="Y20" i="14"/>
  <c r="T20" i="14"/>
  <c r="AA20" i="14" s="1"/>
  <c r="M20" i="14"/>
  <c r="K20" i="14"/>
  <c r="J20" i="14"/>
  <c r="Y19" i="14"/>
  <c r="T19" i="14"/>
  <c r="AA19" i="14" s="1"/>
  <c r="J19" i="14"/>
  <c r="K19" i="14" s="1"/>
  <c r="M19" i="14" s="1"/>
  <c r="AA18" i="14"/>
  <c r="Y18" i="14"/>
  <c r="T18" i="14"/>
  <c r="K18" i="14"/>
  <c r="M18" i="14" s="1"/>
  <c r="J18" i="14"/>
  <c r="Y17" i="14"/>
  <c r="AA17" i="14" s="1"/>
  <c r="T17" i="14"/>
  <c r="J17" i="14"/>
  <c r="K17" i="14" s="1"/>
  <c r="M17" i="14" s="1"/>
  <c r="Y16" i="14"/>
  <c r="T16" i="14"/>
  <c r="AA16" i="14" s="1"/>
  <c r="M16" i="14"/>
  <c r="K16" i="14"/>
  <c r="J16" i="14"/>
  <c r="Y15" i="14"/>
  <c r="T15" i="14"/>
  <c r="AA15" i="14" s="1"/>
  <c r="J15" i="14"/>
  <c r="K15" i="14" s="1"/>
  <c r="M15" i="14" s="1"/>
  <c r="AA14" i="14"/>
  <c r="Y14" i="14"/>
  <c r="T14" i="14"/>
  <c r="K14" i="14"/>
  <c r="M14" i="14" s="1"/>
  <c r="J14" i="14"/>
  <c r="Y13" i="14"/>
  <c r="AA13" i="14" s="1"/>
  <c r="T13" i="14"/>
  <c r="J13" i="14"/>
  <c r="K13" i="14" s="1"/>
  <c r="M13" i="14" s="1"/>
  <c r="Y12" i="14"/>
  <c r="T12" i="14"/>
  <c r="AA12" i="14" s="1"/>
  <c r="M12" i="14"/>
  <c r="K12" i="14"/>
  <c r="J12" i="14"/>
  <c r="Y11" i="14"/>
  <c r="T11" i="14"/>
  <c r="AA11" i="14" s="1"/>
  <c r="J11" i="14"/>
  <c r="K11" i="14" s="1"/>
  <c r="M11" i="14" s="1"/>
  <c r="AA10" i="14"/>
  <c r="Y10" i="14"/>
  <c r="T10" i="14"/>
  <c r="K10" i="14"/>
  <c r="M10" i="14" s="1"/>
  <c r="J10" i="14"/>
  <c r="Y9" i="14"/>
  <c r="AA9" i="14" s="1"/>
  <c r="T9" i="14"/>
  <c r="J9" i="14"/>
  <c r="K9" i="14" s="1"/>
  <c r="M9" i="14" s="1"/>
  <c r="Y8" i="14"/>
  <c r="T8" i="14"/>
  <c r="AA8" i="14" s="1"/>
  <c r="M8" i="14"/>
  <c r="K8" i="14"/>
  <c r="J8" i="14"/>
  <c r="Y7" i="14"/>
  <c r="T7" i="14"/>
  <c r="AA7" i="14" s="1"/>
  <c r="J7" i="14"/>
  <c r="J24" i="14" s="1"/>
  <c r="G51" i="1"/>
  <c r="Q46" i="1"/>
  <c r="P46" i="1"/>
  <c r="M46" i="1"/>
  <c r="L46" i="1"/>
  <c r="K46" i="1"/>
  <c r="H46" i="1"/>
  <c r="G46" i="1"/>
  <c r="E46" i="1"/>
  <c r="D46" i="1"/>
  <c r="S45" i="1"/>
  <c r="R45" i="1"/>
  <c r="O45" i="1"/>
  <c r="I45" i="1"/>
  <c r="J45" i="1" s="1"/>
  <c r="T45" i="1" s="1"/>
  <c r="F45" i="1"/>
  <c r="R44" i="1"/>
  <c r="O44" i="1"/>
  <c r="I44" i="1"/>
  <c r="F44" i="1"/>
  <c r="S44" i="1" s="1"/>
  <c r="R43" i="1"/>
  <c r="O43" i="1"/>
  <c r="I43" i="1"/>
  <c r="F43" i="1"/>
  <c r="J43" i="1" s="1"/>
  <c r="T43" i="1" s="1"/>
  <c r="T42" i="1"/>
  <c r="S42" i="1"/>
  <c r="R42" i="1"/>
  <c r="O42" i="1"/>
  <c r="J42" i="1"/>
  <c r="I42" i="1"/>
  <c r="F42" i="1"/>
  <c r="T41" i="1"/>
  <c r="S41" i="1"/>
  <c r="R41" i="1"/>
  <c r="O41" i="1"/>
  <c r="N41" i="1"/>
  <c r="J41" i="1"/>
  <c r="I41" i="1"/>
  <c r="F41" i="1"/>
  <c r="T40" i="1"/>
  <c r="S40" i="1"/>
  <c r="R40" i="1"/>
  <c r="O40" i="1"/>
  <c r="N40" i="1"/>
  <c r="J40" i="1"/>
  <c r="I40" i="1"/>
  <c r="F40" i="1"/>
  <c r="S39" i="1"/>
  <c r="R39" i="1"/>
  <c r="O39" i="1"/>
  <c r="I39" i="1"/>
  <c r="F39" i="1"/>
  <c r="J39" i="1" s="1"/>
  <c r="T39" i="1" s="1"/>
  <c r="S38" i="1"/>
  <c r="R38" i="1"/>
  <c r="O38" i="1"/>
  <c r="I38" i="1"/>
  <c r="F38" i="1"/>
  <c r="J38" i="1" s="1"/>
  <c r="T38" i="1" s="1"/>
  <c r="R37" i="1"/>
  <c r="O37" i="1"/>
  <c r="N37" i="1"/>
  <c r="I37" i="1"/>
  <c r="F37" i="1"/>
  <c r="S37" i="1" s="1"/>
  <c r="R36" i="1"/>
  <c r="O36" i="1"/>
  <c r="T36" i="1" s="1"/>
  <c r="J36" i="1"/>
  <c r="I36" i="1"/>
  <c r="F36" i="1"/>
  <c r="S36" i="1" s="1"/>
  <c r="S35" i="1"/>
  <c r="R35" i="1"/>
  <c r="N35" i="1"/>
  <c r="O35" i="1" s="1"/>
  <c r="T35" i="1" s="1"/>
  <c r="J35" i="1"/>
  <c r="I35" i="1"/>
  <c r="F35" i="1"/>
  <c r="S34" i="1"/>
  <c r="R34" i="1"/>
  <c r="O34" i="1"/>
  <c r="J34" i="1"/>
  <c r="T34" i="1" s="1"/>
  <c r="I34" i="1"/>
  <c r="F34" i="1"/>
  <c r="S33" i="1"/>
  <c r="R33" i="1"/>
  <c r="O33" i="1"/>
  <c r="I33" i="1"/>
  <c r="J33" i="1" s="1"/>
  <c r="T33" i="1" s="1"/>
  <c r="F33" i="1"/>
  <c r="R32" i="1"/>
  <c r="O32" i="1"/>
  <c r="N32" i="1"/>
  <c r="I32" i="1"/>
  <c r="J32" i="1" s="1"/>
  <c r="T32" i="1" s="1"/>
  <c r="F32" i="1"/>
  <c r="S32" i="1" s="1"/>
  <c r="R31" i="1"/>
  <c r="O31" i="1"/>
  <c r="N31" i="1"/>
  <c r="I31" i="1"/>
  <c r="J31" i="1" s="1"/>
  <c r="T31" i="1" s="1"/>
  <c r="F31" i="1"/>
  <c r="S31" i="1" s="1"/>
  <c r="R30" i="1"/>
  <c r="O30" i="1"/>
  <c r="N30" i="1"/>
  <c r="I30" i="1"/>
  <c r="J30" i="1" s="1"/>
  <c r="T30" i="1" s="1"/>
  <c r="F30" i="1"/>
  <c r="S30" i="1" s="1"/>
  <c r="R29" i="1"/>
  <c r="O29" i="1"/>
  <c r="I29" i="1"/>
  <c r="F29" i="1"/>
  <c r="S29" i="1" s="1"/>
  <c r="R28" i="1"/>
  <c r="O28" i="1"/>
  <c r="I28" i="1"/>
  <c r="F28" i="1"/>
  <c r="J28" i="1" s="1"/>
  <c r="T28" i="1" s="1"/>
  <c r="T27" i="1"/>
  <c r="S27" i="1"/>
  <c r="R27" i="1"/>
  <c r="O27" i="1"/>
  <c r="J27" i="1"/>
  <c r="I27" i="1"/>
  <c r="F27" i="1"/>
  <c r="S26" i="1"/>
  <c r="R26" i="1"/>
  <c r="O26" i="1"/>
  <c r="I26" i="1"/>
  <c r="F26" i="1"/>
  <c r="J26" i="1" s="1"/>
  <c r="T26" i="1" s="1"/>
  <c r="S25" i="1"/>
  <c r="R25" i="1"/>
  <c r="O25" i="1"/>
  <c r="N25" i="1"/>
  <c r="I25" i="1"/>
  <c r="F25" i="1"/>
  <c r="J25" i="1" s="1"/>
  <c r="T25" i="1" s="1"/>
  <c r="S24" i="1"/>
  <c r="R24" i="1"/>
  <c r="O24" i="1"/>
  <c r="I24" i="1"/>
  <c r="F24" i="1"/>
  <c r="J24" i="1" s="1"/>
  <c r="T24" i="1" s="1"/>
  <c r="R23" i="1"/>
  <c r="O23" i="1"/>
  <c r="T23" i="1" s="1"/>
  <c r="J23" i="1"/>
  <c r="I23" i="1"/>
  <c r="F23" i="1"/>
  <c r="S23" i="1" s="1"/>
  <c r="S22" i="1"/>
  <c r="R22" i="1"/>
  <c r="O22" i="1"/>
  <c r="J22" i="1"/>
  <c r="T22" i="1" s="1"/>
  <c r="I22" i="1"/>
  <c r="F22" i="1"/>
  <c r="S21" i="1"/>
  <c r="R21" i="1"/>
  <c r="N21" i="1"/>
  <c r="O21" i="1" s="1"/>
  <c r="O46" i="1" s="1"/>
  <c r="J21" i="1"/>
  <c r="T21" i="1" s="1"/>
  <c r="I21" i="1"/>
  <c r="F21" i="1"/>
  <c r="S20" i="1"/>
  <c r="R20" i="1"/>
  <c r="O20" i="1"/>
  <c r="I20" i="1"/>
  <c r="J20" i="1" s="1"/>
  <c r="T20" i="1" s="1"/>
  <c r="F20" i="1"/>
  <c r="R19" i="1"/>
  <c r="O19" i="1"/>
  <c r="N19" i="1"/>
  <c r="I19" i="1"/>
  <c r="J19" i="1" s="1"/>
  <c r="T19" i="1" s="1"/>
  <c r="F19" i="1"/>
  <c r="S19" i="1" s="1"/>
  <c r="R18" i="1"/>
  <c r="O18" i="1"/>
  <c r="N18" i="1"/>
  <c r="I18" i="1"/>
  <c r="J18" i="1" s="1"/>
  <c r="T18" i="1" s="1"/>
  <c r="F18" i="1"/>
  <c r="S18" i="1" s="1"/>
  <c r="R17" i="1"/>
  <c r="O17" i="1"/>
  <c r="I17" i="1"/>
  <c r="F17" i="1"/>
  <c r="S17" i="1" s="1"/>
  <c r="R16" i="1"/>
  <c r="O16" i="1"/>
  <c r="N16" i="1"/>
  <c r="I16" i="1"/>
  <c r="F16" i="1"/>
  <c r="J16" i="1" s="1"/>
  <c r="T16" i="1" s="1"/>
  <c r="R15" i="1"/>
  <c r="O15" i="1"/>
  <c r="N15" i="1"/>
  <c r="I15" i="1"/>
  <c r="F15" i="1"/>
  <c r="J15" i="1" s="1"/>
  <c r="T15" i="1" s="1"/>
  <c r="R14" i="1"/>
  <c r="O14" i="1"/>
  <c r="I14" i="1"/>
  <c r="F14" i="1"/>
  <c r="J14" i="1" s="1"/>
  <c r="T14" i="1" s="1"/>
  <c r="T13" i="1"/>
  <c r="S13" i="1"/>
  <c r="R13" i="1"/>
  <c r="O13" i="1"/>
  <c r="J13" i="1"/>
  <c r="I13" i="1"/>
  <c r="F13" i="1"/>
  <c r="T12" i="1"/>
  <c r="S12" i="1"/>
  <c r="R12" i="1"/>
  <c r="O12" i="1"/>
  <c r="N12" i="1"/>
  <c r="J12" i="1"/>
  <c r="I12" i="1"/>
  <c r="F12" i="1"/>
  <c r="S11" i="1"/>
  <c r="R11" i="1"/>
  <c r="O11" i="1"/>
  <c r="I11" i="1"/>
  <c r="F11" i="1"/>
  <c r="J11" i="1" s="1"/>
  <c r="T11" i="1" s="1"/>
  <c r="S10" i="1"/>
  <c r="R10" i="1"/>
  <c r="R46" i="1" s="1"/>
  <c r="O10" i="1"/>
  <c r="N10" i="1"/>
  <c r="I10" i="1"/>
  <c r="I46" i="1" s="1"/>
  <c r="F10" i="1"/>
  <c r="J10" i="1" s="1"/>
  <c r="H36" i="4"/>
  <c r="G36" i="4"/>
  <c r="F36" i="4"/>
  <c r="D36" i="4"/>
  <c r="C36" i="4"/>
  <c r="I35" i="4"/>
  <c r="E35" i="4"/>
  <c r="E34" i="4"/>
  <c r="I34" i="4" s="1"/>
  <c r="I33" i="4"/>
  <c r="E33" i="4"/>
  <c r="E32" i="4"/>
  <c r="I32" i="4" s="1"/>
  <c r="I31" i="4"/>
  <c r="I36" i="4" s="1"/>
  <c r="E31" i="4"/>
  <c r="F24" i="4"/>
  <c r="E24" i="4"/>
  <c r="G23" i="4"/>
  <c r="G22" i="4"/>
  <c r="G21" i="4"/>
  <c r="D20" i="4"/>
  <c r="G20" i="4" s="1"/>
  <c r="C20" i="4"/>
  <c r="C24" i="4" s="1"/>
  <c r="G19" i="4"/>
  <c r="G18" i="4"/>
  <c r="G17" i="4"/>
  <c r="G16" i="4"/>
  <c r="G15" i="4"/>
  <c r="G14" i="4"/>
  <c r="G13" i="4"/>
  <c r="G24" i="4" s="1"/>
  <c r="G12" i="4"/>
  <c r="G11" i="4"/>
  <c r="G10" i="4"/>
  <c r="G9" i="4"/>
  <c r="G8" i="4"/>
  <c r="G7" i="4"/>
  <c r="G5" i="8"/>
  <c r="C5" i="8" s="1"/>
  <c r="B6" i="8" s="1"/>
  <c r="F5" i="8"/>
  <c r="F17" i="8" s="1"/>
  <c r="C1" i="8"/>
  <c r="B1" i="8"/>
  <c r="F8" i="8" l="1"/>
  <c r="F19" i="8"/>
  <c r="F10" i="8"/>
  <c r="F11" i="8"/>
  <c r="F12" i="8"/>
  <c r="F14" i="8"/>
  <c r="F15" i="8"/>
  <c r="F16" i="8"/>
  <c r="F6" i="8"/>
  <c r="F18" i="8"/>
  <c r="Y83" i="14"/>
  <c r="AA83" i="14"/>
  <c r="M154" i="14"/>
  <c r="AA61" i="14"/>
  <c r="M47" i="14"/>
  <c r="M78" i="14" s="1"/>
  <c r="K78" i="14"/>
  <c r="T10" i="1"/>
  <c r="AA143" i="14"/>
  <c r="D24" i="4"/>
  <c r="E36" i="4"/>
  <c r="S14" i="1"/>
  <c r="S46" i="1" s="1"/>
  <c r="S15" i="1"/>
  <c r="S16" i="1"/>
  <c r="S28" i="1"/>
  <c r="J37" i="1"/>
  <c r="T37" i="1" s="1"/>
  <c r="S43" i="1"/>
  <c r="S413" i="14"/>
  <c r="X122" i="14"/>
  <c r="X183" i="14"/>
  <c r="Y158" i="14"/>
  <c r="AA204" i="14"/>
  <c r="J227" i="14"/>
  <c r="X223" i="14"/>
  <c r="Y330" i="14"/>
  <c r="Y61" i="14"/>
  <c r="J78" i="14"/>
  <c r="M100" i="14"/>
  <c r="J130" i="14"/>
  <c r="M202" i="14"/>
  <c r="M227" i="14" s="1"/>
  <c r="K227" i="14"/>
  <c r="AA330" i="14"/>
  <c r="F46" i="1"/>
  <c r="N46" i="1"/>
  <c r="Y105" i="14"/>
  <c r="AA122" i="14"/>
  <c r="Y122" i="14"/>
  <c r="AA145" i="14"/>
  <c r="AA157" i="14" s="1"/>
  <c r="Y157" i="14"/>
  <c r="AA223" i="14"/>
  <c r="M278" i="14"/>
  <c r="M295" i="14" s="1"/>
  <c r="K295" i="14"/>
  <c r="K7" i="14"/>
  <c r="X83" i="14"/>
  <c r="AA84" i="14"/>
  <c r="AA105" i="14" s="1"/>
  <c r="K130" i="14"/>
  <c r="J154" i="14"/>
  <c r="J201" i="14"/>
  <c r="J17" i="1"/>
  <c r="T17" i="1" s="1"/>
  <c r="J29" i="1"/>
  <c r="T29" i="1" s="1"/>
  <c r="J44" i="1"/>
  <c r="T44" i="1" s="1"/>
  <c r="W413" i="14"/>
  <c r="M27" i="14"/>
  <c r="M46" i="14" s="1"/>
  <c r="M122" i="14"/>
  <c r="M130" i="14" s="1"/>
  <c r="K154" i="14"/>
  <c r="M201" i="14"/>
  <c r="K201" i="14"/>
  <c r="M231" i="14"/>
  <c r="X306" i="14"/>
  <c r="K6" i="12"/>
  <c r="K43" i="12" s="1"/>
  <c r="I43" i="12"/>
  <c r="Y288" i="14"/>
  <c r="K121" i="14"/>
  <c r="M413" i="14"/>
  <c r="B5" i="8"/>
  <c r="F9" i="8"/>
  <c r="F13" i="8"/>
  <c r="Z413" i="14"/>
  <c r="Y143" i="14"/>
  <c r="K182" i="14"/>
  <c r="AA224" i="14"/>
  <c r="AA254" i="14" s="1"/>
  <c r="J260" i="14"/>
  <c r="X413" i="14" s="1"/>
  <c r="K243" i="14"/>
  <c r="M261" i="14"/>
  <c r="M277" i="14" s="1"/>
  <c r="AA404" i="14"/>
  <c r="E43" i="19"/>
  <c r="M238" i="14"/>
  <c r="J335" i="14"/>
  <c r="K308" i="14"/>
  <c r="AA389" i="14"/>
  <c r="E42" i="11"/>
  <c r="F241" i="14"/>
  <c r="T413" i="14" s="1"/>
  <c r="Y306" i="14"/>
  <c r="AA289" i="14"/>
  <c r="AA306" i="14" s="1"/>
  <c r="AA371" i="14"/>
  <c r="F413" i="14"/>
  <c r="AA255" i="14"/>
  <c r="AA288" i="14" s="1"/>
  <c r="K307" i="14"/>
  <c r="M228" i="14"/>
  <c r="M241" i="14" s="1"/>
  <c r="M296" i="14"/>
  <c r="M307" i="14" s="1"/>
  <c r="AA354" i="14"/>
  <c r="M373" i="14"/>
  <c r="M387" i="14" s="1"/>
  <c r="M389" i="14"/>
  <c r="K413" i="14"/>
  <c r="H43" i="12"/>
  <c r="AA158" i="14" l="1"/>
  <c r="AA183" i="14" s="1"/>
  <c r="Y183" i="14"/>
  <c r="K260" i="14"/>
  <c r="M243" i="14"/>
  <c r="M260" i="14" s="1"/>
  <c r="B17" i="8"/>
  <c r="B9" i="8"/>
  <c r="B16" i="8"/>
  <c r="B12" i="8"/>
  <c r="B8" i="8"/>
  <c r="B19" i="8"/>
  <c r="B15" i="8"/>
  <c r="B11" i="8"/>
  <c r="B18" i="8"/>
  <c r="B14" i="8"/>
  <c r="B10" i="8"/>
  <c r="B13" i="8"/>
  <c r="K24" i="14"/>
  <c r="M7" i="14"/>
  <c r="M24" i="14" s="1"/>
  <c r="T46" i="1"/>
  <c r="K335" i="14"/>
  <c r="M308" i="14"/>
  <c r="M335" i="14" s="1"/>
  <c r="J46" i="1"/>
  <c r="Y413" i="14" l="1"/>
  <c r="AA413" i="14" s="1"/>
</calcChain>
</file>

<file path=xl/sharedStrings.xml><?xml version="1.0" encoding="utf-8"?>
<sst xmlns="http://schemas.openxmlformats.org/spreadsheetml/2006/main" count="3115" uniqueCount="958">
  <si>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</si>
  <si>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</si>
  <si>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</si>
  <si>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</si>
  <si>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</si>
  <si>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</si>
  <si>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</si>
  <si>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</si>
  <si>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</si>
  <si>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</si>
  <si>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</si>
  <si>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</si>
  <si>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</si>
  <si>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</si>
  <si>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</si>
  <si>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</si>
  <si>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</si>
  <si>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</si>
  <si>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</si>
  <si>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</si>
  <si>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June, 2023 Shared in July, 2023</t>
  </si>
  <si>
    <t>S/n</t>
  </si>
  <si>
    <t>Beneficiaries</t>
  </si>
  <si>
    <t>Statutory</t>
  </si>
  <si>
    <t>Exchange Gain Allocation</t>
  </si>
  <si>
    <t>Electronic Money Transfer Levy (EMTL)</t>
  </si>
  <si>
    <t>VAT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</si>
  <si>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</si>
  <si>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</si>
  <si>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</si>
  <si>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</si>
  <si>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</si>
  <si>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</si>
  <si>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</si>
  <si>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</si>
  <si>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</si>
  <si>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FIRS Refund on Cost of Collection</t>
  </si>
  <si>
    <t>NUPRC Refund on Cost of Collection</t>
  </si>
  <si>
    <t>NUPRC Refund on Cost of Collection on Exchange Rate Differential</t>
  </si>
  <si>
    <t>13% Derivation Refund to Oil Producing States on Withdrawal from ECA</t>
  </si>
  <si>
    <t>13% Refunds on Subsidy and Priority Projects  2023</t>
  </si>
  <si>
    <t>Transfer to NMDPRA</t>
  </si>
  <si>
    <t>Transfer to Non-Oil Account</t>
  </si>
  <si>
    <t>Transfer to FIRS Priority Project</t>
  </si>
  <si>
    <t>13% Derivation Refunds on Subsidy, Priority Projects from 1999 to 2021</t>
  </si>
  <si>
    <t>North East Development Commission</t>
  </si>
  <si>
    <t>TOTAL</t>
  </si>
  <si>
    <t>Table II</t>
  </si>
  <si>
    <t>Distribution of Revenue Allocation to FGN by Federation Account Allocation Committee for the Month of June, 2023 Shared in July, 2023</t>
  </si>
  <si>
    <t>4=2-3</t>
  </si>
  <si>
    <t>8=4+5+6+7</t>
  </si>
  <si>
    <t>Gross Statutory Allocation</t>
  </si>
  <si>
    <t>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</si>
  <si>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</si>
  <si>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</si>
  <si>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</si>
  <si>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</si>
  <si>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</si>
  <si>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</si>
  <si>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</si>
  <si>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</si>
  <si>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</si>
  <si>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Dr. (Mrs) Zainab S. Ahmed</t>
  </si>
  <si>
    <t>Hon. Minister of  Finance, Budget and National Planning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</si>
  <si>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</si>
  <si>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</si>
  <si>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</si>
  <si>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</si>
  <si>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June,  2032 shared in July, 2023</t>
  </si>
  <si>
    <t>6=4+5</t>
  </si>
  <si>
    <t>10=6-(7+8+9)</t>
  </si>
  <si>
    <t>20=6+11+12+13+16+17+19</t>
  </si>
  <si>
    <t>21=10+11+12+13+16+19</t>
  </si>
  <si>
    <t>No. of LGCs</t>
  </si>
  <si>
    <t>Statutory Allocation</t>
  </si>
  <si>
    <t>13% Share of Derivation (Net)</t>
  </si>
  <si>
    <t>Gross Total</t>
  </si>
  <si>
    <t>Deductions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</si>
  <si>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</si>
  <si>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</si>
  <si>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</si>
  <si>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</si>
  <si>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</si>
  <si>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</si>
  <si>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</si>
  <si>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</si>
  <si>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</si>
  <si>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</si>
  <si>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</si>
  <si>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</si>
  <si>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</si>
  <si>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</si>
  <si>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</si>
  <si>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</si>
  <si>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</si>
  <si>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</si>
  <si>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</si>
  <si>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</si>
  <si>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</si>
  <si>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</si>
  <si>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</si>
  <si>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</si>
  <si>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</si>
  <si>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</si>
  <si>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</si>
  <si>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</si>
  <si>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</si>
  <si>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</si>
  <si>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</si>
  <si>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</si>
  <si>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</si>
  <si>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</si>
  <si>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</si>
  <si>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</si>
  <si>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</si>
  <si>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</si>
  <si>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</si>
  <si>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</si>
  <si>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</si>
  <si>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</si>
  <si>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</si>
  <si>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</si>
  <si>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</si>
  <si>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</si>
  <si>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</si>
  <si>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 (States/LGCs)</t>
  </si>
  <si>
    <t xml:space="preserve"> </t>
  </si>
  <si>
    <t>Office of the Accountant-General of the Federation</t>
  </si>
  <si>
    <t xml:space="preserve"> Distribution  of Revenue Allocation to Local Government Councils by Federation Account Allocation Committee for the Month of June,  2023 shared in July, 2023</t>
  </si>
  <si>
    <t>States</t>
  </si>
  <si>
    <t>Local Government Councils</t>
  </si>
  <si>
    <t>EXCHANGE DIFFERENCE</t>
  </si>
  <si>
    <t>Total Ecological Funds</t>
  </si>
  <si>
    <t>Value Added Tax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</si>
  <si>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</si>
  <si>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</si>
  <si>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</si>
  <si>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</si>
  <si>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</si>
  <si>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</si>
  <si>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</si>
  <si>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</si>
  <si>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</si>
  <si>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</si>
  <si>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</si>
  <si>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</si>
  <si>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</si>
  <si>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</si>
  <si>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</si>
  <si>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</si>
  <si>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</si>
  <si>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</si>
  <si>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</si>
  <si>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</si>
  <si>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</si>
  <si>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</si>
  <si>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</si>
  <si>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</si>
  <si>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</si>
  <si>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</si>
  <si>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</si>
  <si>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</si>
  <si>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</si>
  <si>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</si>
  <si>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</si>
  <si>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</si>
  <si>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</si>
  <si>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</si>
  <si>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</si>
  <si>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</si>
  <si>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</si>
  <si>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</si>
  <si>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</si>
  <si>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</si>
  <si>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</si>
  <si>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KANO STATE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</si>
  <si>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</si>
  <si>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</si>
  <si>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</si>
  <si>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</si>
  <si>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</si>
  <si>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</si>
  <si>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</si>
  <si>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</si>
  <si>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</si>
  <si>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</si>
  <si>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</si>
  <si>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</si>
  <si>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</si>
  <si>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</si>
  <si>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</si>
  <si>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</si>
  <si>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</si>
  <si>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</si>
  <si>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</si>
  <si>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</si>
  <si>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</si>
  <si>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</si>
  <si>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</si>
  <si>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</si>
  <si>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</si>
  <si>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</si>
  <si>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</si>
  <si>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</si>
  <si>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</si>
  <si>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</si>
  <si>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</si>
  <si>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</si>
  <si>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</si>
  <si>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</si>
  <si>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</si>
  <si>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</si>
  <si>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</si>
  <si>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</si>
  <si>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</si>
  <si>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</si>
  <si>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</si>
  <si>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</si>
  <si>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</si>
  <si>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</si>
  <si>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</si>
  <si>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</si>
  <si>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</si>
  <si>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</si>
  <si>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</si>
  <si>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</si>
  <si>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</si>
  <si>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</si>
  <si>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</si>
  <si>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</si>
  <si>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</si>
  <si>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</si>
  <si>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</si>
  <si>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</si>
  <si>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</si>
  <si>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</si>
  <si>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</si>
  <si>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</si>
  <si>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</si>
  <si>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</si>
  <si>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</si>
  <si>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</si>
  <si>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</si>
  <si>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</si>
  <si>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</si>
  <si>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</si>
  <si>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</si>
  <si>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KEBBI STATE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</si>
  <si>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</si>
  <si>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</si>
  <si>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</si>
  <si>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</si>
  <si>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</si>
  <si>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</si>
  <si>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</si>
  <si>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</si>
  <si>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</si>
  <si>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</si>
  <si>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</si>
  <si>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</si>
  <si>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</si>
  <si>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</si>
  <si>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</si>
  <si>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</si>
  <si>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</si>
  <si>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</si>
  <si>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</si>
  <si>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</si>
  <si>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</si>
  <si>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</si>
  <si>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</si>
  <si>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</si>
  <si>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</si>
  <si>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</si>
  <si>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</si>
  <si>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</si>
  <si>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</si>
  <si>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</si>
  <si>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</si>
  <si>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</si>
  <si>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</si>
  <si>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</si>
  <si>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</si>
  <si>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</si>
  <si>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</si>
  <si>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</si>
  <si>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</si>
  <si>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</si>
  <si>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</si>
  <si>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</si>
  <si>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</si>
  <si>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</si>
  <si>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</si>
  <si>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</si>
  <si>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</si>
  <si>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</si>
  <si>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</si>
  <si>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</si>
  <si>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</si>
  <si>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</si>
  <si>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</si>
  <si>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</si>
  <si>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</si>
  <si>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</si>
  <si>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</si>
  <si>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</si>
  <si>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</si>
  <si>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</si>
  <si>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</si>
  <si>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</si>
  <si>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</si>
  <si>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</si>
  <si>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</si>
  <si>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</si>
  <si>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</si>
  <si>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</si>
  <si>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</si>
  <si>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</si>
  <si>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</si>
  <si>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</si>
  <si>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</si>
  <si>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</si>
  <si>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</si>
  <si>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</si>
  <si>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</si>
  <si>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</si>
  <si>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</si>
  <si>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</si>
  <si>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</si>
  <si>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</si>
  <si>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</si>
  <si>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</si>
  <si>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</si>
  <si>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STATE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</si>
  <si>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</si>
  <si>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</si>
  <si>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</si>
  <si>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</si>
  <si>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</si>
  <si>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</si>
  <si>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</si>
  <si>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</si>
  <si>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</si>
  <si>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</si>
  <si>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</si>
  <si>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</si>
  <si>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</si>
  <si>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</si>
  <si>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</si>
  <si>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</si>
  <si>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</si>
  <si>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</si>
  <si>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</si>
  <si>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</si>
  <si>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</si>
  <si>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</si>
  <si>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</si>
  <si>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</si>
  <si>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</si>
  <si>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</si>
  <si>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</si>
  <si>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</si>
  <si>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</si>
  <si>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</si>
  <si>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</si>
  <si>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</si>
  <si>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</si>
  <si>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STATE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</si>
  <si>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</si>
  <si>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</si>
  <si>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</si>
  <si>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</si>
  <si>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</si>
  <si>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</si>
  <si>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</si>
  <si>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</si>
  <si>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</si>
  <si>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</si>
  <si>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</si>
  <si>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</si>
  <si>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</si>
  <si>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</si>
  <si>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</si>
  <si>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</si>
  <si>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</si>
  <si>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</si>
  <si>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</si>
  <si>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</si>
  <si>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</si>
  <si>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</si>
  <si>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</si>
  <si>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</si>
  <si>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</si>
  <si>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</si>
  <si>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</si>
  <si>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</si>
  <si>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</si>
  <si>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</si>
  <si>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</si>
  <si>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</si>
  <si>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</si>
  <si>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</si>
  <si>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</si>
  <si>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</si>
  <si>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</si>
  <si>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</si>
  <si>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</si>
  <si>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</si>
  <si>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</si>
  <si>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</si>
  <si>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</si>
  <si>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</si>
  <si>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</si>
  <si>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</si>
  <si>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</si>
  <si>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</si>
  <si>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</si>
  <si>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</si>
  <si>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</si>
  <si>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</si>
  <si>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</si>
  <si>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</si>
  <si>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</si>
  <si>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</si>
  <si>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</si>
  <si>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</si>
  <si>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</si>
  <si>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</si>
  <si>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</si>
  <si>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</si>
  <si>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</si>
  <si>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</si>
  <si>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</si>
  <si>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</si>
  <si>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</si>
  <si>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</si>
  <si>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</si>
  <si>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</si>
  <si>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</si>
  <si>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</si>
  <si>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</si>
  <si>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</si>
  <si>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</si>
  <si>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</si>
  <si>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</si>
  <si>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</si>
  <si>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</si>
  <si>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</si>
  <si>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</si>
  <si>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</si>
  <si>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</si>
  <si>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</si>
  <si>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</si>
  <si>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</si>
  <si>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</si>
  <si>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</si>
  <si>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</si>
  <si>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</si>
  <si>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</si>
  <si>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</si>
  <si>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</si>
  <si>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</si>
  <si>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</si>
  <si>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</si>
  <si>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</si>
  <si>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</si>
  <si>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</si>
  <si>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</si>
  <si>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</si>
  <si>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</si>
  <si>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</si>
  <si>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</si>
  <si>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</si>
  <si>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</si>
  <si>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</si>
  <si>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</si>
  <si>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</si>
  <si>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</si>
  <si>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</si>
  <si>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</si>
  <si>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</si>
  <si>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</si>
  <si>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</si>
  <si>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</si>
  <si>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</si>
  <si>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</si>
  <si>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</si>
  <si>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</si>
  <si>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</si>
  <si>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</si>
  <si>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</si>
  <si>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</si>
  <si>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</si>
  <si>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</si>
  <si>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</si>
  <si>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</si>
  <si>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</si>
  <si>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</si>
  <si>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</si>
  <si>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</si>
  <si>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</si>
  <si>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</si>
  <si>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</si>
  <si>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</si>
  <si>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</si>
  <si>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</si>
  <si>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</si>
  <si>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</si>
  <si>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</si>
  <si>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</si>
  <si>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</si>
  <si>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</si>
  <si>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</si>
  <si>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</si>
  <si>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</si>
  <si>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</si>
  <si>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</si>
  <si>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</si>
  <si>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</si>
  <si>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</si>
  <si>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</si>
  <si>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</si>
  <si>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</si>
  <si>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</si>
  <si>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</si>
  <si>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</si>
  <si>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</si>
  <si>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</si>
  <si>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</si>
  <si>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</si>
  <si>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</si>
  <si>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</si>
  <si>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</si>
  <si>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</si>
  <si>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</si>
  <si>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</si>
  <si>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</si>
  <si>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</si>
  <si>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</si>
  <si>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</si>
  <si>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</si>
  <si>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</si>
  <si>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</si>
  <si>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</si>
  <si>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</si>
  <si>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</si>
  <si>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</si>
  <si>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</si>
  <si>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</si>
  <si>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</si>
  <si>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</si>
  <si>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</si>
  <si>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</si>
  <si>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</si>
  <si>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</si>
  <si>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</si>
  <si>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</si>
  <si>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</si>
  <si>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</si>
  <si>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</si>
  <si>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</si>
  <si>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</si>
  <si>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</si>
  <si>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</si>
  <si>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</si>
  <si>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</si>
  <si>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</si>
  <si>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</si>
  <si>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</si>
  <si>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</si>
  <si>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</si>
  <si>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</si>
  <si>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</si>
  <si>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</si>
  <si>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</si>
  <si>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</si>
  <si>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</si>
  <si>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</si>
  <si>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</si>
  <si>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</si>
  <si>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</si>
  <si>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</si>
  <si>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</si>
  <si>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</si>
  <si>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</si>
  <si>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</si>
  <si>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</si>
  <si>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</si>
  <si>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</si>
  <si>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</si>
  <si>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</si>
  <si>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</si>
  <si>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</si>
  <si>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</si>
  <si>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</si>
  <si>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</si>
  <si>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</si>
  <si>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</si>
  <si>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</si>
  <si>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</si>
  <si>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</si>
  <si>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</si>
  <si>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</si>
  <si>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</si>
  <si>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</si>
  <si>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</si>
  <si>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</si>
  <si>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</si>
  <si>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</si>
  <si>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</si>
  <si>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</si>
  <si>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</si>
  <si>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</si>
  <si>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</si>
  <si>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</si>
  <si>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</si>
  <si>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</si>
  <si>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</si>
  <si>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</si>
  <si>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</si>
  <si>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</si>
  <si>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</si>
  <si>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</si>
  <si>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</si>
  <si>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</si>
  <si>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</si>
  <si>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</si>
  <si>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</si>
  <si>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</si>
  <si>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</si>
  <si>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</si>
  <si>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</si>
  <si>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</si>
  <si>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</si>
  <si>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</si>
  <si>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</si>
  <si>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</si>
  <si>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</si>
  <si>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</si>
  <si>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</si>
  <si>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</si>
  <si>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</si>
  <si>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</si>
  <si>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</si>
  <si>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</si>
  <si>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</si>
  <si>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</si>
  <si>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</si>
  <si>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</si>
  <si>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</si>
  <si>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</si>
  <si>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</si>
  <si>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</si>
  <si>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</si>
  <si>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</si>
  <si>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</si>
  <si>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</si>
  <si>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</si>
  <si>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</si>
  <si>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</si>
  <si>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</si>
  <si>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</si>
  <si>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</si>
  <si>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</si>
  <si>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</si>
  <si>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</si>
  <si>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</si>
  <si>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</si>
  <si>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</si>
  <si>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</si>
  <si>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</si>
  <si>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</si>
  <si>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</si>
  <si>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</si>
  <si>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</si>
  <si>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</si>
  <si>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</si>
  <si>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</si>
  <si>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</si>
  <si>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</si>
  <si>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</si>
  <si>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</si>
  <si>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</si>
  <si>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</si>
  <si>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</si>
  <si>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</si>
  <si>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</si>
  <si>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</si>
  <si>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</si>
  <si>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</si>
  <si>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</si>
  <si>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</si>
  <si>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</si>
  <si>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</si>
  <si>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</si>
  <si>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</si>
  <si>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</si>
  <si>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</si>
  <si>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</si>
  <si>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</si>
  <si>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</si>
  <si>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</si>
  <si>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</si>
  <si>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</si>
  <si>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</si>
  <si>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</si>
  <si>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</si>
  <si>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</si>
  <si>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</si>
  <si>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</si>
  <si>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</si>
  <si>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</si>
  <si>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</si>
  <si>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</si>
  <si>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</si>
  <si>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</si>
  <si>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</si>
  <si>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</si>
  <si>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</si>
  <si>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</si>
  <si>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</si>
  <si>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</si>
  <si>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</si>
  <si>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</si>
  <si>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</si>
  <si>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</si>
  <si>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</si>
  <si>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</si>
  <si>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</si>
  <si>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</si>
  <si>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</si>
  <si>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</si>
  <si>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</si>
  <si>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</si>
  <si>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</si>
  <si>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</si>
  <si>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</si>
  <si>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</si>
  <si>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</si>
  <si>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</si>
  <si>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</si>
  <si>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</si>
  <si>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</si>
  <si>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</si>
  <si>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</si>
  <si>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</si>
  <si>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</si>
  <si>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</si>
  <si>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</si>
  <si>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</si>
  <si>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</si>
  <si>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</si>
  <si>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</si>
  <si>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</si>
  <si>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</si>
  <si>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</si>
  <si>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</si>
  <si>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</si>
  <si>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</si>
  <si>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</si>
  <si>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</si>
  <si>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</si>
  <si>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</si>
  <si>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</si>
  <si>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</si>
  <si>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</si>
  <si>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</si>
  <si>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</si>
  <si>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</si>
  <si>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</si>
  <si>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</si>
  <si>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</si>
  <si>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</si>
  <si>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</si>
  <si>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</si>
  <si>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</si>
  <si>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</si>
  <si>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</si>
  <si>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</si>
  <si>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</si>
  <si>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</si>
  <si>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</si>
  <si>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</si>
  <si>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</si>
  <si>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</si>
  <si>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</si>
  <si>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</si>
  <si>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</si>
  <si>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</si>
  <si>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</si>
  <si>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</si>
  <si>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</si>
  <si>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</si>
  <si>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</si>
  <si>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</si>
  <si>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</si>
  <si>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</si>
  <si>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</si>
  <si>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</si>
  <si>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</si>
  <si>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</si>
  <si>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</si>
  <si>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</si>
  <si>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</si>
  <si>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</si>
  <si>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</si>
  <si>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</si>
  <si>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</si>
  <si>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</si>
  <si>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</si>
  <si>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</si>
  <si>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</si>
  <si>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</si>
  <si>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</si>
  <si>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</si>
  <si>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</si>
  <si>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</si>
  <si>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</si>
  <si>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</si>
  <si>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</si>
  <si>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</si>
  <si>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</si>
  <si>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</si>
  <si>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</si>
  <si>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</si>
  <si>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</si>
  <si>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</si>
  <si>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</si>
  <si>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</si>
  <si>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</si>
  <si>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</si>
  <si>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</si>
  <si>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</si>
  <si>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</si>
  <si>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</si>
  <si>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</si>
  <si>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</si>
  <si>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</si>
  <si>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</si>
  <si>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</si>
  <si>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</si>
  <si>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</si>
  <si>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</si>
  <si>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</si>
  <si>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</si>
  <si>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</si>
  <si>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</si>
  <si>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</si>
  <si>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</si>
  <si>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</si>
  <si>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</si>
  <si>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</si>
  <si>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</si>
  <si>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</si>
  <si>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</si>
  <si>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</si>
  <si>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</si>
  <si>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</si>
  <si>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</si>
  <si>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</si>
  <si>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</si>
  <si>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</si>
  <si>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</si>
  <si>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</si>
  <si>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</si>
  <si>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</si>
  <si>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</si>
  <si>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</si>
  <si>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</si>
  <si>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</si>
  <si>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</si>
  <si>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</si>
  <si>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</si>
  <si>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</si>
  <si>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</si>
  <si>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</si>
  <si>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</si>
  <si>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</si>
  <si>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</si>
  <si>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</si>
  <si>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</si>
  <si>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</si>
  <si>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</si>
  <si>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</si>
  <si>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</si>
  <si>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</si>
  <si>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</si>
  <si>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</si>
  <si>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</si>
  <si>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</si>
  <si>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</si>
  <si>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</si>
  <si>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</si>
  <si>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</si>
  <si>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</si>
  <si>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</si>
  <si>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</si>
  <si>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</si>
  <si>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</si>
  <si>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</si>
  <si>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</si>
  <si>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</si>
  <si>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</si>
  <si>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</si>
  <si>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</si>
  <si>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</si>
  <si>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</si>
  <si>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</si>
  <si>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</si>
  <si>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</si>
  <si>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</si>
  <si>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</si>
  <si>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</si>
  <si>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</si>
  <si>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</si>
  <si>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</si>
  <si>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</si>
  <si>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</si>
  <si>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</si>
  <si>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</si>
  <si>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</si>
  <si>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</si>
  <si>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</si>
  <si>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</si>
  <si>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</si>
  <si>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</si>
  <si>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</si>
  <si>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</si>
  <si>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</si>
  <si>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</si>
  <si>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</si>
  <si>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</si>
  <si>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</si>
  <si>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</si>
  <si>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</si>
  <si>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</si>
  <si>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 ABUJA TOTAL</t>
  </si>
  <si>
    <t>KUMBOTSO</t>
  </si>
  <si>
    <t>GRAND TOTAL</t>
  </si>
  <si>
    <t>Grand Total</t>
  </si>
  <si>
    <t>Summary of Distribution of Revenue Allocation to Local Government Councils by Federation Account Allocation Committee for the month of June, 2023 Shared in July, 2023</t>
  </si>
  <si>
    <t>EMTL</t>
  </si>
  <si>
    <t>Exchange Gain</t>
  </si>
  <si>
    <t>Total Ecology Fund</t>
  </si>
  <si>
    <t>Transfer of 50% to NDDC/HYPPADEC</t>
  </si>
  <si>
    <t>Net Total Ecology Fund</t>
  </si>
  <si>
    <t>Total Net Allocation</t>
  </si>
  <si>
    <r>
      <rPr>
        <b/>
        <sz val="14"/>
        <rFont val="Times New Roman"/>
        <charset val="134"/>
      </rPr>
      <t xml:space="preserve">Details of Distribution of Ecology Revenue Allocation to States by Federation Account Allocation Committee for the month of 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June, 2023 Shared in July, 2023</t>
    </r>
  </si>
  <si>
    <t>S/N</t>
  </si>
  <si>
    <t>Details of Distribution of Ecology Revenue Allocation to Individuals LGCS by Federation Account Allocation Committee for the month of  June, 2023 Shared in July , 2023</t>
  </si>
  <si>
    <t>S/NO</t>
  </si>
  <si>
    <t>STATE</t>
  </si>
  <si>
    <t>LOCAL GOVERNMENTS</t>
  </si>
  <si>
    <t>STATUTORY REVENUE</t>
  </si>
  <si>
    <t>EXCHANGE GAIN</t>
  </si>
  <si>
    <r>
      <rPr>
        <b/>
        <sz val="14"/>
        <rFont val="Times New Roman"/>
        <charset val="134"/>
      </rPr>
      <t xml:space="preserve">Details of Distribution of Ecology Revenue Allocation to LGCs by Federation Account Allocation Committee for the month of 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June, 2023 Shared in July, 2023</t>
    </r>
  </si>
  <si>
    <t>FCT, ABUJA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</si>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</sst>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#,##0.00;\-&quot; &quot;#,##0.00"/>
    <numFmt numFmtId="165" formatCode="#,##0.00_ ;\-#,##0.00\ "/>
    <numFmt numFmtId="166" formatCode="_-* #,##0.00_-;\-* #,##0.00_-;_-* &quot;-&quot;??_-;_-@_-"/>
  </numFmts>
  <fonts count="30">
    <font>
      <sz val="10"/>
      <name val="Arial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4"/>
      <color indexed="8"/>
      <name val="Times New Roman"/>
      <charset val="134"/>
    </font>
    <font>
      <sz val="14"/>
      <color indexed="8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20"/>
      <name val="Arial"/>
      <charset val="134"/>
    </font>
    <font>
      <b/>
      <u/>
      <sz val="16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sz val="10"/>
      <name val="Times New Roman"/>
      <charset val="134"/>
    </font>
    <font>
      <sz val="18"/>
      <name val="Times New Roman"/>
      <charset val="134"/>
    </font>
    <font>
      <b/>
      <sz val="20"/>
      <name val="Times New Roman"/>
      <charset val="134"/>
    </font>
    <font>
      <b/>
      <u/>
      <sz val="14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16"/>
      <color indexed="8"/>
      <name val="Times New Roman"/>
      <charset val="134"/>
    </font>
    <font>
      <sz val="16"/>
      <name val="Times New Roman"/>
    </font>
    <font>
      <b/>
      <sz val="22"/>
      <name val="Times New Roman"/>
      <charset val="134"/>
    </font>
    <font>
      <sz val="16"/>
      <color indexed="8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b/>
      <u/>
      <sz val="16"/>
      <name val="Times New Roman"/>
      <charset val="134"/>
    </font>
    <font>
      <sz val="10"/>
      <name val="Arial"/>
      <charset val="134"/>
    </font>
    <font>
      <b/>
      <sz val="10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43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8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 wrapText="1"/>
    </xf>
    <xf numFmtId="0" fontId="3" fillId="2" borderId="2" xfId="6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5" applyFont="1" applyBorder="1" applyAlignment="1">
      <alignment horizontal="right" wrapText="1"/>
    </xf>
    <xf numFmtId="0" fontId="4" fillId="0" borderId="2" xfId="5" applyFont="1" applyBorder="1" applyAlignment="1">
      <alignment wrapText="1"/>
    </xf>
    <xf numFmtId="164" fontId="4" fillId="0" borderId="2" xfId="5" applyNumberFormat="1" applyFont="1" applyBorder="1" applyAlignment="1">
      <alignment horizontal="right" wrapText="1"/>
    </xf>
    <xf numFmtId="164" fontId="1" fillId="0" borderId="2" xfId="0" applyNumberFormat="1" applyFont="1" applyBorder="1"/>
    <xf numFmtId="0" fontId="4" fillId="0" borderId="3" xfId="5" applyFont="1" applyBorder="1" applyAlignment="1">
      <alignment horizontal="right" wrapText="1"/>
    </xf>
    <xf numFmtId="0" fontId="4" fillId="0" borderId="4" xfId="5" applyFont="1" applyBorder="1" applyAlignment="1">
      <alignment wrapText="1"/>
    </xf>
    <xf numFmtId="164" fontId="2" fillId="0" borderId="2" xfId="0" applyNumberFormat="1" applyFont="1" applyBorder="1"/>
    <xf numFmtId="0" fontId="3" fillId="2" borderId="2" xfId="4" applyFont="1" applyFill="1" applyBorder="1" applyAlignment="1">
      <alignment horizontal="center"/>
    </xf>
    <xf numFmtId="0" fontId="3" fillId="2" borderId="2" xfId="4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4" fillId="2" borderId="2" xfId="4" applyFont="1" applyFill="1" applyBorder="1" applyAlignment="1">
      <alignment horizontal="center"/>
    </xf>
    <xf numFmtId="0" fontId="4" fillId="0" borderId="2" xfId="4" applyFont="1" applyBorder="1" applyAlignment="1">
      <alignment horizontal="right" wrapText="1"/>
    </xf>
    <xf numFmtId="0" fontId="4" fillId="0" borderId="2" xfId="4" applyFont="1" applyBorder="1" applyAlignment="1">
      <alignment wrapText="1"/>
    </xf>
    <xf numFmtId="164" fontId="4" fillId="0" borderId="2" xfId="4" applyNumberFormat="1" applyFont="1" applyBorder="1" applyAlignment="1">
      <alignment horizontal="right" wrapText="1"/>
    </xf>
    <xf numFmtId="0" fontId="1" fillId="0" borderId="2" xfId="0" applyFont="1" applyBorder="1"/>
    <xf numFmtId="0" fontId="2" fillId="2" borderId="2" xfId="2" applyFont="1" applyFill="1" applyBorder="1" applyAlignment="1">
      <alignment horizontal="center"/>
    </xf>
    <xf numFmtId="43" fontId="5" fillId="0" borderId="2" xfId="1" applyFont="1" applyBorder="1" applyAlignment="1">
      <alignment horizontal="center" wrapText="1"/>
    </xf>
    <xf numFmtId="43" fontId="5" fillId="0" borderId="2" xfId="1" applyFont="1" applyBorder="1" applyAlignment="1">
      <alignment horizontal="center"/>
    </xf>
    <xf numFmtId="0" fontId="6" fillId="2" borderId="3" xfId="6" applyFont="1" applyFill="1" applyBorder="1" applyAlignment="1">
      <alignment horizontal="center" wrapText="1"/>
    </xf>
    <xf numFmtId="0" fontId="6" fillId="2" borderId="2" xfId="6" applyFont="1" applyFill="1" applyBorder="1" applyAlignment="1">
      <alignment horizontal="center" wrapText="1"/>
    </xf>
    <xf numFmtId="0" fontId="4" fillId="0" borderId="2" xfId="2" applyFont="1" applyBorder="1" applyAlignment="1">
      <alignment horizontal="right" wrapText="1"/>
    </xf>
    <xf numFmtId="0" fontId="4" fillId="0" borderId="2" xfId="2" applyFont="1" applyBorder="1" applyAlignment="1">
      <alignment wrapText="1"/>
    </xf>
    <xf numFmtId="43" fontId="4" fillId="0" borderId="2" xfId="1" applyFont="1" applyBorder="1" applyAlignment="1">
      <alignment wrapText="1"/>
    </xf>
    <xf numFmtId="164" fontId="4" fillId="0" borderId="2" xfId="2" applyNumberFormat="1" applyFont="1" applyBorder="1" applyAlignment="1">
      <alignment horizontal="right" wrapText="1"/>
    </xf>
    <xf numFmtId="43" fontId="2" fillId="0" borderId="2" xfId="0" applyNumberFormat="1" applyFont="1" applyBorder="1"/>
    <xf numFmtId="165" fontId="1" fillId="0" borderId="2" xfId="0" applyNumberFormat="1" applyFont="1" applyBorder="1"/>
    <xf numFmtId="166" fontId="1" fillId="0" borderId="0" xfId="0" applyNumberFormat="1" applyFont="1"/>
    <xf numFmtId="0" fontId="0" fillId="0" borderId="0" xfId="0" applyAlignment="1">
      <alignment vertic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43" fontId="0" fillId="0" borderId="2" xfId="1" applyFont="1" applyBorder="1"/>
    <xf numFmtId="43" fontId="9" fillId="0" borderId="2" xfId="1" applyFont="1" applyBorder="1"/>
    <xf numFmtId="0" fontId="0" fillId="0" borderId="6" xfId="0" applyBorder="1"/>
    <xf numFmtId="0" fontId="0" fillId="0" borderId="8" xfId="0" applyBorder="1"/>
    <xf numFmtId="0" fontId="0" fillId="4" borderId="0" xfId="0" applyFill="1"/>
    <xf numFmtId="43" fontId="0" fillId="0" borderId="2" xfId="0" applyNumberFormat="1" applyBorder="1"/>
    <xf numFmtId="1" fontId="0" fillId="0" borderId="2" xfId="0" applyNumberFormat="1" applyBorder="1"/>
    <xf numFmtId="43" fontId="9" fillId="0" borderId="2" xfId="0" applyNumberFormat="1" applyFont="1" applyBorder="1"/>
    <xf numFmtId="0" fontId="9" fillId="0" borderId="8" xfId="0" applyFont="1" applyBorder="1" applyAlignment="1">
      <alignment vertical="center"/>
    </xf>
    <xf numFmtId="43" fontId="0" fillId="0" borderId="2" xfId="1" applyFont="1" applyBorder="1" applyAlignment="1">
      <alignment wrapText="1"/>
    </xf>
    <xf numFmtId="0" fontId="0" fillId="3" borderId="2" xfId="0" applyFill="1" applyBorder="1"/>
    <xf numFmtId="43" fontId="0" fillId="3" borderId="2" xfId="0" applyNumberFormat="1" applyFill="1" applyBorder="1"/>
    <xf numFmtId="0" fontId="9" fillId="4" borderId="0" xfId="0" applyFont="1" applyFill="1"/>
    <xf numFmtId="43" fontId="0" fillId="0" borderId="0" xfId="0" applyNumberFormat="1"/>
    <xf numFmtId="43" fontId="9" fillId="0" borderId="6" xfId="1" applyFont="1" applyBorder="1"/>
    <xf numFmtId="43" fontId="9" fillId="0" borderId="9" xfId="1" applyFont="1" applyBorder="1"/>
    <xf numFmtId="43" fontId="0" fillId="3" borderId="0" xfId="0" applyNumberFormat="1" applyFill="1"/>
    <xf numFmtId="166" fontId="0" fillId="0" borderId="0" xfId="0" applyNumberFormat="1"/>
    <xf numFmtId="0" fontId="11" fillId="0" borderId="0" xfId="0" applyFont="1"/>
    <xf numFmtId="0" fontId="5" fillId="0" borderId="2" xfId="0" applyFont="1" applyBorder="1" applyAlignment="1">
      <alignment horizontal="center" wrapText="1"/>
    </xf>
    <xf numFmtId="0" fontId="16" fillId="0" borderId="2" xfId="0" applyFont="1" applyBorder="1"/>
    <xf numFmtId="39" fontId="16" fillId="0" borderId="2" xfId="0" applyNumberFormat="1" applyFont="1" applyBorder="1"/>
    <xf numFmtId="37" fontId="16" fillId="0" borderId="2" xfId="0" applyNumberFormat="1" applyFont="1" applyBorder="1" applyAlignment="1">
      <alignment horizontal="center"/>
    </xf>
    <xf numFmtId="43" fontId="16" fillId="0" borderId="2" xfId="1" applyFont="1" applyBorder="1"/>
    <xf numFmtId="43" fontId="16" fillId="0" borderId="2" xfId="0" applyNumberFormat="1" applyFont="1" applyBorder="1"/>
    <xf numFmtId="0" fontId="16" fillId="0" borderId="2" xfId="0" applyFont="1" applyBorder="1" applyAlignment="1">
      <alignment horizontal="center"/>
    </xf>
    <xf numFmtId="43" fontId="5" fillId="0" borderId="9" xfId="1" applyFont="1" applyBorder="1"/>
    <xf numFmtId="0" fontId="11" fillId="3" borderId="0" xfId="0" applyFont="1" applyFill="1" applyAlignment="1">
      <alignment horizontal="right"/>
    </xf>
    <xf numFmtId="0" fontId="11" fillId="3" borderId="0" xfId="0" applyFont="1" applyFill="1"/>
    <xf numFmtId="43" fontId="11" fillId="3" borderId="0" xfId="0" applyNumberFormat="1" applyFont="1" applyFill="1"/>
    <xf numFmtId="166" fontId="11" fillId="3" borderId="0" xfId="0" applyNumberFormat="1" applyFont="1" applyFill="1"/>
    <xf numFmtId="166" fontId="11" fillId="0" borderId="0" xfId="0" applyNumberFormat="1" applyFont="1"/>
    <xf numFmtId="0" fontId="17" fillId="0" borderId="0" xfId="0" applyFont="1"/>
    <xf numFmtId="43" fontId="11" fillId="0" borderId="0" xfId="1" applyFont="1"/>
    <xf numFmtId="0" fontId="18" fillId="0" borderId="0" xfId="0" applyFont="1"/>
    <xf numFmtId="43" fontId="17" fillId="3" borderId="7" xfId="1" applyFont="1" applyFill="1" applyBorder="1"/>
    <xf numFmtId="43" fontId="17" fillId="3" borderId="0" xfId="1" applyFont="1" applyFill="1" applyBorder="1"/>
    <xf numFmtId="43" fontId="11" fillId="0" borderId="0" xfId="0" applyNumberFormat="1" applyFont="1"/>
    <xf numFmtId="43" fontId="5" fillId="0" borderId="4" xfId="0" applyNumberFormat="1" applyFont="1" applyBorder="1"/>
    <xf numFmtId="43" fontId="16" fillId="0" borderId="4" xfId="1" applyFont="1" applyBorder="1"/>
    <xf numFmtId="43" fontId="16" fillId="0" borderId="4" xfId="0" applyNumberFormat="1" applyFont="1" applyBorder="1"/>
    <xf numFmtId="0" fontId="19" fillId="0" borderId="8" xfId="0" applyFont="1" applyBorder="1" applyAlignment="1">
      <alignment horizontal="center"/>
    </xf>
    <xf numFmtId="0" fontId="19" fillId="0" borderId="8" xfId="0" applyFont="1" applyBorder="1"/>
    <xf numFmtId="0" fontId="19" fillId="0" borderId="8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8" fillId="0" borderId="2" xfId="0" applyFont="1" applyBorder="1"/>
    <xf numFmtId="43" fontId="15" fillId="0" borderId="3" xfId="1" applyFont="1" applyBorder="1" applyAlignment="1"/>
    <xf numFmtId="43" fontId="15" fillId="0" borderId="2" xfId="1" applyFont="1" applyBorder="1" applyAlignment="1"/>
    <xf numFmtId="43" fontId="18" fillId="0" borderId="0" xfId="1" applyFont="1"/>
    <xf numFmtId="166" fontId="18" fillId="0" borderId="0" xfId="0" applyNumberFormat="1" applyFont="1"/>
    <xf numFmtId="0" fontId="18" fillId="0" borderId="2" xfId="0" applyFont="1" applyBorder="1" applyAlignment="1">
      <alignment wrapText="1"/>
    </xf>
    <xf numFmtId="43" fontId="20" fillId="0" borderId="2" xfId="1" applyFont="1" applyBorder="1" applyAlignment="1">
      <alignment wrapText="1"/>
    </xf>
    <xf numFmtId="43" fontId="15" fillId="0" borderId="2" xfId="1" applyFont="1" applyBorder="1" applyAlignment="1">
      <alignment horizontal="center"/>
    </xf>
    <xf numFmtId="0" fontId="21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43" fontId="15" fillId="0" borderId="0" xfId="0" applyNumberFormat="1" applyFont="1" applyAlignment="1">
      <alignment horizontal="center" wrapText="1"/>
    </xf>
    <xf numFmtId="43" fontId="15" fillId="0" borderId="0" xfId="1" applyFont="1" applyBorder="1" applyAlignment="1">
      <alignment horizontal="center"/>
    </xf>
    <xf numFmtId="43" fontId="18" fillId="0" borderId="0" xfId="0" applyNumberFormat="1" applyFont="1"/>
    <xf numFmtId="16" fontId="15" fillId="0" borderId="2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43" fontId="18" fillId="0" borderId="2" xfId="1" applyFont="1" applyBorder="1"/>
    <xf numFmtId="43" fontId="18" fillId="0" borderId="8" xfId="1" applyFont="1" applyBorder="1"/>
    <xf numFmtId="164" fontId="23" fillId="0" borderId="2" xfId="3" applyNumberFormat="1" applyFont="1" applyBorder="1" applyAlignment="1">
      <alignment horizontal="right" wrapText="1"/>
    </xf>
    <xf numFmtId="43" fontId="18" fillId="0" borderId="7" xfId="1" applyFont="1" applyBorder="1"/>
    <xf numFmtId="0" fontId="15" fillId="0" borderId="3" xfId="0" applyFont="1" applyBorder="1" applyAlignment="1">
      <alignment horizontal="center"/>
    </xf>
    <xf numFmtId="43" fontId="15" fillId="0" borderId="2" xfId="1" applyFont="1" applyBorder="1"/>
    <xf numFmtId="0" fontId="18" fillId="3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/>
    <xf numFmtId="43" fontId="15" fillId="0" borderId="0" xfId="1" applyFont="1"/>
    <xf numFmtId="0" fontId="0" fillId="5" borderId="0" xfId="0" applyFill="1" applyProtection="1">
      <protection locked="0"/>
    </xf>
    <xf numFmtId="17" fontId="24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19" fillId="0" borderId="2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29" fillId="0" borderId="2" xfId="0" applyFont="1" applyBorder="1"/>
    <xf numFmtId="39" fontId="29" fillId="0" borderId="2" xfId="0" applyNumberFormat="1" applyFont="1" applyBorder="1"/>
    <xf numFmtId="37" fontId="29" fillId="0" borderId="2" xfId="0" applyNumberFormat="1" applyFont="1" applyBorder="1" applyAlignment="1">
      <alignment horizontal="center"/>
    </xf>
    <xf numFmtId="43" fontId="29" fillId="0" borderId="2" xfId="1" applyFont="1" applyBorder="1"/>
    <xf numFmtId="43" fontId="29" fillId="0" borderId="4" xfId="1" applyFont="1" applyBorder="1"/>
    <xf numFmtId="0" fontId="29" fillId="0" borderId="2" xfId="0" applyFont="1" applyBorder="1" applyAlignment="1">
      <alignment horizontal="center"/>
    </xf>
    <xf numFmtId="0" fontId="28" fillId="0" borderId="8" xfId="0" applyFont="1" applyBorder="1" applyAlignment="1">
      <alignment horizontal="center" wrapText="1"/>
    </xf>
    <xf numFmtId="0" fontId="19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8" fillId="0" borderId="6" xfId="0" applyFont="1" applyBorder="1" applyAlignment="1">
      <alignment wrapText="1"/>
    </xf>
  </cellXfs>
  <cellStyles count="7">
    <cellStyle name="Comma" xfId="1" builtinId="3"/>
    <cellStyle name="Normal" xfId="0" builtinId="0"/>
    <cellStyle name="Normal_FGN and Sum" xfId="3" xr:uid="{00000000-0005-0000-0000-000021000000}"/>
    <cellStyle name="Normal_lgc eco dec 21" xfId="2" xr:uid="{00000000-0005-0000-0000-00001D000000}"/>
    <cellStyle name="Normal_Sheet12" xfId="4" xr:uid="{00000000-0005-0000-0000-000027000000}"/>
    <cellStyle name="Normal_states eco dec 21" xfId="5" xr:uid="{00000000-0005-0000-0000-00002D000000}"/>
    <cellStyle name="Normal_TOTALDATA_1" xfId="6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10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15" t="e">
        <f>IF(G5=1,F5-1,F5)</f>
        <v>#REF!</v>
      </c>
      <c r="C5" s="11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16" t="e">
        <f>LOOKUP(C5,A8:B19)</f>
        <v>#REF!</v>
      </c>
      <c r="F6" s="116" t="e">
        <f>IF(G5=1,LOOKUP(G5,E8:F19),LOOKUP(G5,A8:B19))</f>
        <v>#REF!</v>
      </c>
    </row>
    <row r="8" spans="1:8">
      <c r="A8">
        <v>1</v>
      </c>
      <c r="B8" s="117" t="e">
        <f>D8&amp;"-"&amp;RIGHT(B$5,2)</f>
        <v>#REF!</v>
      </c>
      <c r="D8" s="118" t="s">
        <v>5</v>
      </c>
      <c r="E8">
        <v>1</v>
      </c>
      <c r="F8" s="117" t="e">
        <f>D8&amp;"-"&amp;RIGHT(F$5,2)</f>
        <v>#REF!</v>
      </c>
    </row>
    <row r="9" spans="1:8">
      <c r="A9">
        <v>2</v>
      </c>
      <c r="B9" s="117" t="e">
        <f t="shared" ref="B9:B19" si="0">D9&amp;"-"&amp;RIGHT(B$5,2)</f>
        <v>#REF!</v>
      </c>
      <c r="D9" s="118" t="s">
        <v>6</v>
      </c>
      <c r="E9">
        <v>2</v>
      </c>
      <c r="F9" s="117" t="e">
        <f t="shared" ref="F9:F19" si="1">D9&amp;"-"&amp;RIGHT(F$5,2)</f>
        <v>#REF!</v>
      </c>
    </row>
    <row r="10" spans="1:8">
      <c r="A10">
        <v>3</v>
      </c>
      <c r="B10" s="117" t="e">
        <f t="shared" si="0"/>
        <v>#REF!</v>
      </c>
      <c r="D10" s="118" t="s">
        <v>7</v>
      </c>
      <c r="E10">
        <v>3</v>
      </c>
      <c r="F10" s="117" t="e">
        <f t="shared" si="1"/>
        <v>#REF!</v>
      </c>
    </row>
    <row r="11" spans="1:8">
      <c r="A11">
        <v>4</v>
      </c>
      <c r="B11" s="117" t="e">
        <f t="shared" si="0"/>
        <v>#REF!</v>
      </c>
      <c r="D11" s="118" t="s">
        <v>8</v>
      </c>
      <c r="E11">
        <v>4</v>
      </c>
      <c r="F11" s="117" t="e">
        <f t="shared" si="1"/>
        <v>#REF!</v>
      </c>
    </row>
    <row r="12" spans="1:8">
      <c r="A12">
        <v>5</v>
      </c>
      <c r="B12" s="117" t="e">
        <f t="shared" si="0"/>
        <v>#REF!</v>
      </c>
      <c r="D12" s="118" t="s">
        <v>9</v>
      </c>
      <c r="E12">
        <v>5</v>
      </c>
      <c r="F12" s="117" t="e">
        <f t="shared" si="1"/>
        <v>#REF!</v>
      </c>
    </row>
    <row r="13" spans="1:8">
      <c r="A13">
        <v>6</v>
      </c>
      <c r="B13" s="117" t="e">
        <f t="shared" si="0"/>
        <v>#REF!</v>
      </c>
      <c r="D13" s="118" t="s">
        <v>10</v>
      </c>
      <c r="E13">
        <v>6</v>
      </c>
      <c r="F13" s="117" t="e">
        <f t="shared" si="1"/>
        <v>#REF!</v>
      </c>
    </row>
    <row r="14" spans="1:8">
      <c r="A14">
        <v>7</v>
      </c>
      <c r="B14" s="117" t="e">
        <f t="shared" si="0"/>
        <v>#REF!</v>
      </c>
      <c r="D14" s="118" t="s">
        <v>11</v>
      </c>
      <c r="E14">
        <v>7</v>
      </c>
      <c r="F14" s="117" t="e">
        <f t="shared" si="1"/>
        <v>#REF!</v>
      </c>
    </row>
    <row r="15" spans="1:8">
      <c r="A15">
        <v>8</v>
      </c>
      <c r="B15" s="117" t="e">
        <f t="shared" si="0"/>
        <v>#REF!</v>
      </c>
      <c r="D15" s="118" t="s">
        <v>12</v>
      </c>
      <c r="E15">
        <v>8</v>
      </c>
      <c r="F15" s="117" t="e">
        <f t="shared" si="1"/>
        <v>#REF!</v>
      </c>
    </row>
    <row r="16" spans="1:8">
      <c r="A16">
        <v>9</v>
      </c>
      <c r="B16" s="117" t="e">
        <f t="shared" si="0"/>
        <v>#REF!</v>
      </c>
      <c r="D16" s="118" t="s">
        <v>13</v>
      </c>
      <c r="E16">
        <v>9</v>
      </c>
      <c r="F16" s="117" t="e">
        <f t="shared" si="1"/>
        <v>#REF!</v>
      </c>
    </row>
    <row r="17" spans="1:6">
      <c r="A17">
        <v>10</v>
      </c>
      <c r="B17" s="117" t="e">
        <f t="shared" si="0"/>
        <v>#REF!</v>
      </c>
      <c r="D17" s="118" t="s">
        <v>14</v>
      </c>
      <c r="E17">
        <v>10</v>
      </c>
      <c r="F17" s="117" t="e">
        <f t="shared" si="1"/>
        <v>#REF!</v>
      </c>
    </row>
    <row r="18" spans="1:6">
      <c r="A18">
        <v>11</v>
      </c>
      <c r="B18" s="117" t="e">
        <f t="shared" si="0"/>
        <v>#REF!</v>
      </c>
      <c r="D18" s="118" t="s">
        <v>15</v>
      </c>
      <c r="E18">
        <v>11</v>
      </c>
      <c r="F18" s="117" t="e">
        <f t="shared" si="1"/>
        <v>#REF!</v>
      </c>
    </row>
    <row r="19" spans="1:6">
      <c r="A19">
        <v>12</v>
      </c>
      <c r="B19" s="117" t="e">
        <f t="shared" si="0"/>
        <v>#REF!</v>
      </c>
      <c r="D19" s="118" t="s">
        <v>16</v>
      </c>
      <c r="E19">
        <v>12</v>
      </c>
      <c r="F19" s="117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topLeftCell="A22" zoomScale="70" zoomScaleNormal="70" workbookViewId="0">
      <selection activeCell="D40" sqref="D40"/>
    </sheetView>
  </sheetViews>
  <sheetFormatPr defaultColWidth="9.109375" defaultRowHeight="21"/>
  <cols>
    <col min="1" max="1" width="6.33203125" style="78" customWidth="1"/>
    <col min="2" max="2" width="40.88671875" style="78" customWidth="1"/>
    <col min="3" max="4" width="35.109375" style="78" customWidth="1"/>
    <col min="5" max="5" width="39" style="78" customWidth="1"/>
    <col min="6" max="6" width="36" style="78" customWidth="1"/>
    <col min="7" max="7" width="34.109375" style="78" customWidth="1"/>
    <col min="8" max="8" width="31" style="78" customWidth="1"/>
    <col min="9" max="9" width="30.6640625" style="78" customWidth="1"/>
    <col min="10" max="10" width="13.109375" style="78"/>
    <col min="11" max="16384" width="9.109375" style="78"/>
  </cols>
  <sheetData>
    <row r="1" spans="1:9" ht="30" customHeight="1">
      <c r="A1" s="128" t="s">
        <v>17</v>
      </c>
      <c r="B1" s="129"/>
      <c r="C1" s="129"/>
      <c r="D1" s="129"/>
      <c r="E1" s="129"/>
      <c r="F1" s="129"/>
      <c r="G1" s="130"/>
    </row>
    <row r="2" spans="1:9" ht="30" customHeight="1">
      <c r="A2" s="128" t="s">
        <v>18</v>
      </c>
      <c r="B2" s="129"/>
      <c r="C2" s="129"/>
      <c r="D2" s="129"/>
      <c r="E2" s="129"/>
      <c r="F2" s="129"/>
      <c r="G2" s="130"/>
    </row>
    <row r="3" spans="1:9" ht="30" customHeight="1">
      <c r="A3" s="131" t="s">
        <v>19</v>
      </c>
      <c r="B3" s="132"/>
      <c r="C3" s="132"/>
      <c r="D3" s="132"/>
      <c r="E3" s="132"/>
      <c r="F3" s="132"/>
      <c r="G3" s="133"/>
    </row>
    <row r="4" spans="1:9" ht="40.5" customHeight="1">
      <c r="A4" s="134" t="s">
        <v>20</v>
      </c>
      <c r="B4" s="134"/>
      <c r="C4" s="134"/>
      <c r="D4" s="134"/>
      <c r="E4" s="134"/>
      <c r="F4" s="135"/>
      <c r="G4" s="134"/>
    </row>
    <row r="5" spans="1:9" ht="61.95" customHeight="1">
      <c r="A5" s="86" t="s">
        <v>21</v>
      </c>
      <c r="B5" s="85" t="s">
        <v>22</v>
      </c>
      <c r="C5" s="85" t="s">
        <v>23</v>
      </c>
      <c r="D5" s="87" t="s">
        <v>24</v>
      </c>
      <c r="E5" s="87" t="s">
        <v>25</v>
      </c>
      <c r="F5" s="88" t="s">
        <v>26</v>
      </c>
      <c r="G5" s="88" t="s">
        <v>27</v>
      </c>
    </row>
    <row r="6" spans="1:9" ht="30" customHeight="1">
      <c r="A6" s="89"/>
      <c r="B6" s="89"/>
      <c r="C6" s="119" t="s">
        <v>28</v>
      </c>
      <c r="D6" s="119" t="s">
        <v>28</v>
      </c>
      <c r="E6" s="119" t="s">
        <v>28</v>
      </c>
      <c r="F6" s="119" t="s">
        <v>28</v>
      </c>
      <c r="G6" s="119" t="s">
        <v>28</v>
      </c>
    </row>
    <row r="7" spans="1:9" ht="30" customHeight="1">
      <c r="A7" s="90">
        <v>1</v>
      </c>
      <c r="B7" s="90" t="s">
        <v>29</v>
      </c>
      <c r="C7" s="91">
        <v>146709717588.41101</v>
      </c>
      <c r="D7" s="91">
        <v>156154996933.57501</v>
      </c>
      <c r="E7" s="91">
        <v>1715493582.0090001</v>
      </c>
      <c r="F7" s="91">
        <v>40983723657.946503</v>
      </c>
      <c r="G7" s="92">
        <f>C7+E7+D7+F7</f>
        <v>345563931761.94153</v>
      </c>
      <c r="H7" s="93"/>
      <c r="I7" s="102"/>
    </row>
    <row r="8" spans="1:9" ht="30" customHeight="1">
      <c r="A8" s="90">
        <v>2</v>
      </c>
      <c r="B8" s="90" t="s">
        <v>30</v>
      </c>
      <c r="C8" s="92">
        <v>74413129346.286102</v>
      </c>
      <c r="D8" s="92">
        <v>79203901254.083603</v>
      </c>
      <c r="E8" s="92">
        <v>5718311940.0299997</v>
      </c>
      <c r="F8" s="92">
        <v>136612412193.155</v>
      </c>
      <c r="G8" s="92">
        <f t="shared" ref="G8:G23" si="0">C8+E8+D8+F8</f>
        <v>295947754733.55469</v>
      </c>
      <c r="H8" s="93"/>
    </row>
    <row r="9" spans="1:9" ht="30" customHeight="1">
      <c r="A9" s="90">
        <v>3</v>
      </c>
      <c r="B9" s="90" t="s">
        <v>31</v>
      </c>
      <c r="C9" s="92">
        <v>57369403612.780403</v>
      </c>
      <c r="D9" s="92">
        <v>61062887942.893799</v>
      </c>
      <c r="E9" s="92">
        <v>4002818358.0209999</v>
      </c>
      <c r="F9" s="92">
        <v>95628688535.208496</v>
      </c>
      <c r="G9" s="92">
        <f t="shared" si="0"/>
        <v>218063798448.90369</v>
      </c>
      <c r="H9" s="94"/>
      <c r="I9" s="93"/>
    </row>
    <row r="10" spans="1:9" ht="30" customHeight="1">
      <c r="A10" s="90">
        <v>4</v>
      </c>
      <c r="B10" s="90" t="s">
        <v>32</v>
      </c>
      <c r="C10" s="92">
        <v>23007746049.391998</v>
      </c>
      <c r="D10" s="92">
        <v>24469974404.267601</v>
      </c>
      <c r="E10" s="92">
        <v>0</v>
      </c>
      <c r="F10" s="92">
        <v>0</v>
      </c>
      <c r="G10" s="92">
        <f t="shared" si="0"/>
        <v>47477720453.659599</v>
      </c>
      <c r="H10" s="94"/>
      <c r="I10" s="102"/>
    </row>
    <row r="11" spans="1:9" ht="30" customHeight="1">
      <c r="A11" s="90">
        <v>5</v>
      </c>
      <c r="B11" s="90" t="s">
        <v>33</v>
      </c>
      <c r="C11" s="92">
        <v>8736379705.0599995</v>
      </c>
      <c r="D11" s="92">
        <v>0</v>
      </c>
      <c r="E11" s="92">
        <v>0</v>
      </c>
      <c r="F11" s="92">
        <v>827936157.26999998</v>
      </c>
      <c r="G11" s="92">
        <f t="shared" si="0"/>
        <v>9564315862.3299999</v>
      </c>
      <c r="I11" s="102"/>
    </row>
    <row r="12" spans="1:9" ht="30" customHeight="1">
      <c r="A12" s="90">
        <v>6</v>
      </c>
      <c r="B12" s="95" t="s">
        <v>34</v>
      </c>
      <c r="C12" s="92">
        <v>43741482293.370003</v>
      </c>
      <c r="D12" s="92">
        <v>0</v>
      </c>
      <c r="E12" s="92">
        <v>476525995</v>
      </c>
      <c r="F12" s="92">
        <v>10908525371.35</v>
      </c>
      <c r="G12" s="92">
        <f t="shared" si="0"/>
        <v>55126533659.720001</v>
      </c>
      <c r="H12" s="93"/>
    </row>
    <row r="13" spans="1:9" ht="30" customHeight="1">
      <c r="A13" s="90">
        <v>7</v>
      </c>
      <c r="B13" s="95" t="s">
        <v>35</v>
      </c>
      <c r="C13" s="96">
        <v>8544947745.96</v>
      </c>
      <c r="D13" s="92">
        <v>0</v>
      </c>
      <c r="E13" s="92">
        <v>0</v>
      </c>
      <c r="F13" s="92">
        <v>0</v>
      </c>
      <c r="G13" s="92">
        <f t="shared" si="0"/>
        <v>8544947745.96</v>
      </c>
      <c r="H13" s="93"/>
    </row>
    <row r="14" spans="1:9" ht="43.2" customHeight="1">
      <c r="A14" s="90">
        <v>8</v>
      </c>
      <c r="B14" s="95" t="s">
        <v>36</v>
      </c>
      <c r="C14" s="96">
        <v>1932333622.4300001</v>
      </c>
      <c r="D14" s="92">
        <v>0</v>
      </c>
      <c r="E14" s="92">
        <v>0</v>
      </c>
      <c r="F14" s="92">
        <v>0</v>
      </c>
      <c r="G14" s="92">
        <f t="shared" si="0"/>
        <v>1932333622.4300001</v>
      </c>
    </row>
    <row r="15" spans="1:9" ht="48" customHeight="1">
      <c r="A15" s="90">
        <v>9</v>
      </c>
      <c r="B15" s="95" t="s">
        <v>37</v>
      </c>
      <c r="C15" s="92">
        <v>2952771383.3299999</v>
      </c>
      <c r="D15" s="92">
        <v>0</v>
      </c>
      <c r="E15" s="92">
        <v>0</v>
      </c>
      <c r="F15" s="92">
        <v>0</v>
      </c>
      <c r="G15" s="92">
        <f t="shared" si="0"/>
        <v>2952771383.3299999</v>
      </c>
    </row>
    <row r="16" spans="1:9" ht="71.400000000000006" customHeight="1">
      <c r="A16" s="90">
        <v>10</v>
      </c>
      <c r="B16" s="95" t="s">
        <v>38</v>
      </c>
      <c r="C16" s="92">
        <v>1561440858.4400001</v>
      </c>
      <c r="D16" s="92">
        <v>0</v>
      </c>
      <c r="E16" s="92">
        <v>0</v>
      </c>
      <c r="F16" s="92">
        <v>0</v>
      </c>
      <c r="G16" s="92">
        <f t="shared" si="0"/>
        <v>1561440858.4400001</v>
      </c>
    </row>
    <row r="17" spans="1:9" ht="63">
      <c r="A17" s="90">
        <v>11</v>
      </c>
      <c r="B17" s="95" t="s">
        <v>39</v>
      </c>
      <c r="C17" s="97">
        <v>48590684346.190002</v>
      </c>
      <c r="D17" s="92">
        <v>0</v>
      </c>
      <c r="E17" s="92">
        <v>0</v>
      </c>
      <c r="F17" s="92">
        <v>0</v>
      </c>
      <c r="G17" s="92">
        <f t="shared" si="0"/>
        <v>48590684346.190002</v>
      </c>
    </row>
    <row r="18" spans="1:9" ht="60" customHeight="1">
      <c r="A18" s="90">
        <v>12</v>
      </c>
      <c r="B18" s="95" t="s">
        <v>40</v>
      </c>
      <c r="C18" s="97">
        <v>39963153664.959999</v>
      </c>
      <c r="D18" s="92">
        <v>0</v>
      </c>
      <c r="E18" s="92">
        <v>0</v>
      </c>
      <c r="F18" s="92">
        <v>0</v>
      </c>
      <c r="G18" s="92">
        <f t="shared" si="0"/>
        <v>39963153664.959999</v>
      </c>
    </row>
    <row r="19" spans="1:9" ht="60" customHeight="1">
      <c r="A19" s="90">
        <v>13</v>
      </c>
      <c r="B19" s="95" t="s">
        <v>41</v>
      </c>
      <c r="C19" s="97">
        <v>17465231853.369999</v>
      </c>
      <c r="D19" s="92">
        <v>0</v>
      </c>
      <c r="E19" s="92">
        <v>0</v>
      </c>
      <c r="F19" s="92">
        <v>0</v>
      </c>
      <c r="G19" s="92">
        <f t="shared" si="0"/>
        <v>17465231853.369999</v>
      </c>
    </row>
    <row r="20" spans="1:9" ht="60" customHeight="1">
      <c r="A20" s="90">
        <v>14</v>
      </c>
      <c r="B20" s="95" t="s">
        <v>42</v>
      </c>
      <c r="C20" s="92">
        <f>516703353803.31+31727956500.83</f>
        <v>548431310304.14001</v>
      </c>
      <c r="D20" s="92">
        <f>180230572340.52-31727956500.83</f>
        <v>148502615839.69</v>
      </c>
      <c r="E20" s="92">
        <v>0</v>
      </c>
      <c r="F20" s="92">
        <v>0</v>
      </c>
      <c r="G20" s="92">
        <f t="shared" si="0"/>
        <v>696933926143.83008</v>
      </c>
    </row>
    <row r="21" spans="1:9" ht="60" customHeight="1">
      <c r="A21" s="90">
        <v>15</v>
      </c>
      <c r="B21" s="95" t="s">
        <v>43</v>
      </c>
      <c r="C21" s="92">
        <v>70000000000</v>
      </c>
      <c r="D21" s="92"/>
      <c r="E21" s="92"/>
      <c r="F21" s="92"/>
      <c r="G21" s="92">
        <f t="shared" si="0"/>
        <v>70000000000</v>
      </c>
      <c r="H21" s="93"/>
    </row>
    <row r="22" spans="1:9" ht="64.5" customHeight="1">
      <c r="A22" s="90">
        <v>16</v>
      </c>
      <c r="B22" s="98" t="s">
        <v>44</v>
      </c>
      <c r="C22" s="97">
        <v>18163078852.380001</v>
      </c>
      <c r="D22" s="92">
        <v>0</v>
      </c>
      <c r="E22" s="92">
        <v>0</v>
      </c>
      <c r="F22" s="92">
        <v>0</v>
      </c>
      <c r="G22" s="92">
        <f t="shared" si="0"/>
        <v>18163078852.380001</v>
      </c>
      <c r="H22" s="93"/>
    </row>
    <row r="23" spans="1:9" ht="50.25" customHeight="1">
      <c r="A23" s="90">
        <v>17</v>
      </c>
      <c r="B23" s="95" t="s">
        <v>45</v>
      </c>
      <c r="C23" s="92">
        <v>0</v>
      </c>
      <c r="D23" s="92">
        <v>0</v>
      </c>
      <c r="E23" s="92">
        <v>0</v>
      </c>
      <c r="F23" s="92">
        <v>8450252300.6099997</v>
      </c>
      <c r="G23" s="92">
        <f t="shared" si="0"/>
        <v>8450252300.6099997</v>
      </c>
      <c r="H23" s="93"/>
    </row>
    <row r="24" spans="1:9" ht="31.5" customHeight="1">
      <c r="A24" s="90"/>
      <c r="B24" s="99" t="s">
        <v>46</v>
      </c>
      <c r="C24" s="97">
        <f>SUM(C7:C23)</f>
        <v>1111582811226.4995</v>
      </c>
      <c r="D24" s="97">
        <f>SUM(D7:D23)</f>
        <v>469394376374.51001</v>
      </c>
      <c r="E24" s="97">
        <f>SUM(E7:E23)</f>
        <v>11913149875.059999</v>
      </c>
      <c r="F24" s="97">
        <f>SUM(F7:F23)</f>
        <v>293411538215.53998</v>
      </c>
      <c r="G24" s="97">
        <f>SUM(G7:G23)</f>
        <v>1886301875691.6091</v>
      </c>
    </row>
    <row r="25" spans="1:9" ht="30" customHeight="1">
      <c r="B25" s="100"/>
      <c r="C25" s="101"/>
      <c r="D25" s="101"/>
      <c r="E25" s="101"/>
      <c r="F25" s="101"/>
      <c r="G25" s="101"/>
      <c r="H25" s="102"/>
    </row>
    <row r="26" spans="1:9" ht="46.95" customHeight="1">
      <c r="A26" s="136" t="s">
        <v>47</v>
      </c>
      <c r="B26" s="137"/>
      <c r="C26" s="137"/>
      <c r="D26" s="137"/>
      <c r="E26" s="137"/>
      <c r="F26" s="137"/>
      <c r="G26" s="137"/>
      <c r="H26" s="137"/>
      <c r="I26" s="137"/>
    </row>
    <row r="27" spans="1:9" ht="46.95" customHeight="1">
      <c r="A27" s="138" t="s">
        <v>48</v>
      </c>
      <c r="B27" s="139"/>
      <c r="C27" s="139"/>
      <c r="D27" s="139"/>
      <c r="E27" s="139"/>
      <c r="F27" s="139"/>
      <c r="G27" s="139"/>
      <c r="H27" s="139"/>
      <c r="I27" s="139"/>
    </row>
    <row r="28" spans="1:9" ht="30" customHeight="1">
      <c r="A28" s="89">
        <v>0</v>
      </c>
      <c r="B28" s="89">
        <v>1</v>
      </c>
      <c r="C28" s="89">
        <v>2</v>
      </c>
      <c r="D28" s="89">
        <v>3</v>
      </c>
      <c r="E28" s="103" t="s">
        <v>49</v>
      </c>
      <c r="F28" s="89">
        <v>5</v>
      </c>
      <c r="G28" s="89">
        <v>6</v>
      </c>
      <c r="H28" s="89">
        <v>7</v>
      </c>
      <c r="I28" s="89" t="s">
        <v>50</v>
      </c>
    </row>
    <row r="29" spans="1:9" ht="46.05" customHeight="1">
      <c r="A29" s="99" t="s">
        <v>21</v>
      </c>
      <c r="B29" s="99" t="s">
        <v>22</v>
      </c>
      <c r="C29" s="104" t="s">
        <v>51</v>
      </c>
      <c r="D29" s="99" t="s">
        <v>52</v>
      </c>
      <c r="E29" s="99" t="s">
        <v>53</v>
      </c>
      <c r="F29" s="99" t="s">
        <v>24</v>
      </c>
      <c r="G29" s="99" t="s">
        <v>25</v>
      </c>
      <c r="H29" s="87" t="s">
        <v>26</v>
      </c>
      <c r="I29" s="99" t="s">
        <v>27</v>
      </c>
    </row>
    <row r="30" spans="1:9" ht="30" customHeight="1">
      <c r="A30" s="90"/>
      <c r="B30" s="90"/>
      <c r="C30" s="119" t="s">
        <v>28</v>
      </c>
      <c r="D30" s="119" t="s">
        <v>28</v>
      </c>
      <c r="E30" s="119" t="s">
        <v>28</v>
      </c>
      <c r="F30" s="119" t="s">
        <v>28</v>
      </c>
      <c r="G30" s="119" t="s">
        <v>28</v>
      </c>
      <c r="H30" s="119" t="s">
        <v>28</v>
      </c>
      <c r="I30" s="119" t="s">
        <v>28</v>
      </c>
    </row>
    <row r="31" spans="1:9">
      <c r="A31" s="90">
        <v>1</v>
      </c>
      <c r="B31" s="90" t="s">
        <v>54</v>
      </c>
      <c r="C31" s="105">
        <v>135068741515.52699</v>
      </c>
      <c r="D31" s="106">
        <v>-87215701379.337601</v>
      </c>
      <c r="E31" s="106">
        <f>C31+D31</f>
        <v>47853040136.189392</v>
      </c>
      <c r="F31" s="106">
        <v>143764566273.31799</v>
      </c>
      <c r="G31" s="106">
        <v>1601127343.2084</v>
      </c>
      <c r="H31" s="106">
        <v>38251475414.080002</v>
      </c>
      <c r="I31" s="105">
        <f>E31+F31+G31+H31</f>
        <v>231470209166.79578</v>
      </c>
    </row>
    <row r="32" spans="1:9">
      <c r="A32" s="90">
        <v>2</v>
      </c>
      <c r="B32" s="90" t="s">
        <v>55</v>
      </c>
      <c r="C32" s="107">
        <v>2784922505.4748001</v>
      </c>
      <c r="D32" s="106">
        <v>0</v>
      </c>
      <c r="E32" s="106">
        <f t="shared" ref="E32:E35" si="1">C32+D32</f>
        <v>2784922505.4748001</v>
      </c>
      <c r="F32" s="106">
        <v>2964217861.3055</v>
      </c>
      <c r="G32" s="106">
        <v>0</v>
      </c>
      <c r="H32" s="106">
        <v>0</v>
      </c>
      <c r="I32" s="105">
        <f t="shared" ref="I32:I35" si="2">E32+F32+G32+H32</f>
        <v>5749140366.7803001</v>
      </c>
    </row>
    <row r="33" spans="1:9">
      <c r="A33" s="90">
        <v>3</v>
      </c>
      <c r="B33" s="90" t="s">
        <v>56</v>
      </c>
      <c r="C33" s="105">
        <v>1392461252.7374001</v>
      </c>
      <c r="D33" s="106">
        <v>0</v>
      </c>
      <c r="E33" s="106">
        <f t="shared" si="1"/>
        <v>1392461252.7374001</v>
      </c>
      <c r="F33" s="106">
        <v>1482108930.6528001</v>
      </c>
      <c r="G33" s="106">
        <v>0</v>
      </c>
      <c r="H33" s="106">
        <v>0</v>
      </c>
      <c r="I33" s="105">
        <f t="shared" si="2"/>
        <v>2874570183.3902001</v>
      </c>
    </row>
    <row r="34" spans="1:9" ht="42">
      <c r="A34" s="90">
        <v>4</v>
      </c>
      <c r="B34" s="95" t="s">
        <v>57</v>
      </c>
      <c r="C34" s="105">
        <v>4678669809.1976004</v>
      </c>
      <c r="D34" s="106">
        <v>0</v>
      </c>
      <c r="E34" s="106">
        <f t="shared" si="1"/>
        <v>4678669809.1976004</v>
      </c>
      <c r="F34" s="106">
        <v>4979886006.9933004</v>
      </c>
      <c r="G34" s="106">
        <v>0</v>
      </c>
      <c r="H34" s="106">
        <v>0</v>
      </c>
      <c r="I34" s="105">
        <f t="shared" si="2"/>
        <v>9658555816.1909008</v>
      </c>
    </row>
    <row r="35" spans="1:9">
      <c r="A35" s="90">
        <v>5</v>
      </c>
      <c r="B35" s="90" t="s">
        <v>58</v>
      </c>
      <c r="C35" s="107">
        <v>2784922505.4748001</v>
      </c>
      <c r="D35" s="108">
        <v>-97124889</v>
      </c>
      <c r="E35" s="106">
        <f t="shared" si="1"/>
        <v>2687797616.4748001</v>
      </c>
      <c r="F35" s="108">
        <v>2964217861.3055</v>
      </c>
      <c r="G35" s="106">
        <v>114366238.80060001</v>
      </c>
      <c r="H35" s="108">
        <v>2732248243.8600001</v>
      </c>
      <c r="I35" s="105">
        <f t="shared" si="2"/>
        <v>8498629960.4409008</v>
      </c>
    </row>
    <row r="36" spans="1:9">
      <c r="A36" s="90"/>
      <c r="B36" s="109" t="s">
        <v>27</v>
      </c>
      <c r="C36" s="110">
        <f>SUM(C31:C35)</f>
        <v>146709717588.41159</v>
      </c>
      <c r="D36" s="110">
        <f>SUM(D31:D35)</f>
        <v>-87312826268.337601</v>
      </c>
      <c r="E36" s="110">
        <f>SUM(E31:E35)</f>
        <v>59396891320.073997</v>
      </c>
      <c r="F36" s="110">
        <f>SUM(F31:F35)</f>
        <v>156154996933.5751</v>
      </c>
      <c r="G36" s="110">
        <f t="shared" ref="G36:I36" si="3">SUM(G31:G35)</f>
        <v>1715493582.0090001</v>
      </c>
      <c r="H36" s="110">
        <f t="shared" si="3"/>
        <v>40983723657.940002</v>
      </c>
      <c r="I36" s="110">
        <f t="shared" si="3"/>
        <v>258251105493.59805</v>
      </c>
    </row>
    <row r="37" spans="1:9" ht="26.25" customHeight="1">
      <c r="E37" s="102"/>
      <c r="F37" s="111"/>
      <c r="I37" s="102"/>
    </row>
    <row r="38" spans="1:9">
      <c r="A38" s="140" t="s">
        <v>59</v>
      </c>
      <c r="B38" s="140"/>
      <c r="C38" s="140"/>
      <c r="D38" s="112"/>
      <c r="E38" s="102"/>
      <c r="H38" s="94"/>
    </row>
    <row r="39" spans="1:9" ht="12.75" hidden="1" customHeight="1">
      <c r="A39" s="141" t="s">
        <v>60</v>
      </c>
      <c r="B39" s="141"/>
      <c r="C39" s="141"/>
      <c r="D39" s="141"/>
      <c r="E39" s="141"/>
      <c r="F39" s="141"/>
    </row>
    <row r="40" spans="1:9">
      <c r="B40" s="113"/>
      <c r="C40" s="113"/>
      <c r="D40" s="113"/>
      <c r="E40" s="113"/>
      <c r="H40" s="94"/>
      <c r="I40" s="102"/>
    </row>
    <row r="41" spans="1:9" ht="42.75" customHeight="1">
      <c r="B41" s="113"/>
      <c r="C41" s="113"/>
      <c r="D41" s="113"/>
      <c r="E41" s="113"/>
    </row>
    <row r="42" spans="1:9">
      <c r="B42" s="114"/>
      <c r="C42" s="113"/>
      <c r="D42" s="113"/>
      <c r="E42" s="113"/>
    </row>
    <row r="43" spans="1:9" ht="22.8">
      <c r="B43" s="93"/>
      <c r="C43" s="137" t="s">
        <v>61</v>
      </c>
      <c r="D43" s="137"/>
      <c r="E43" s="137"/>
      <c r="F43" s="137"/>
    </row>
    <row r="44" spans="1:9" ht="22.8">
      <c r="B44" s="93"/>
      <c r="C44" s="137" t="s">
        <v>62</v>
      </c>
      <c r="D44" s="137"/>
      <c r="E44" s="137"/>
      <c r="F44" s="137"/>
    </row>
    <row r="45" spans="1:9" ht="35.25" customHeight="1">
      <c r="B45" s="93"/>
      <c r="C45" s="137" t="s">
        <v>63</v>
      </c>
      <c r="D45" s="137"/>
      <c r="E45" s="137"/>
      <c r="F45" s="137"/>
    </row>
    <row r="46" spans="1:9" ht="22.8">
      <c r="B46" s="93"/>
      <c r="C46" s="137" t="s">
        <v>64</v>
      </c>
      <c r="D46" s="137"/>
      <c r="E46" s="137"/>
      <c r="F46" s="137"/>
    </row>
  </sheetData>
  <mergeCells count="12">
    <mergeCell ref="C45:F45"/>
    <mergeCell ref="C46:F46"/>
    <mergeCell ref="A27:I27"/>
    <mergeCell ref="A38:C38"/>
    <mergeCell ref="A39:F39"/>
    <mergeCell ref="C43:F43"/>
    <mergeCell ref="C44:F44"/>
    <mergeCell ref="A1:G1"/>
    <mergeCell ref="A2:G2"/>
    <mergeCell ref="A3:G3"/>
    <mergeCell ref="A4:G4"/>
    <mergeCell ref="A26:I26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H54"/>
  <sheetViews>
    <sheetView topLeftCell="E1" workbookViewId="0">
      <selection activeCell="A4" sqref="A4:XFD4"/>
    </sheetView>
  </sheetViews>
  <sheetFormatPr defaultColWidth="8.88671875" defaultRowHeight="13.2"/>
  <cols>
    <col min="1" max="1" width="4.109375" style="62" customWidth="1"/>
    <col min="2" max="2" width="22.44140625" style="62" customWidth="1"/>
    <col min="3" max="3" width="7.44140625" style="62" customWidth="1"/>
    <col min="4" max="4" width="25.5546875" style="62" customWidth="1"/>
    <col min="5" max="5" width="23.6640625" style="62" customWidth="1"/>
    <col min="6" max="6" width="28.33203125" style="62" customWidth="1"/>
    <col min="7" max="7" width="21.33203125" style="62" customWidth="1"/>
    <col min="8" max="8" width="24.44140625" style="62" customWidth="1"/>
    <col min="9" max="9" width="22.6640625" style="62" customWidth="1"/>
    <col min="10" max="10" width="25.5546875" style="62" customWidth="1"/>
    <col min="11" max="11" width="21.5546875" style="62" customWidth="1"/>
    <col min="12" max="12" width="19.5546875" style="62" customWidth="1"/>
    <col min="13" max="18" width="22" style="62" customWidth="1"/>
    <col min="19" max="19" width="25.88671875" style="62" customWidth="1"/>
    <col min="20" max="20" width="24.109375" style="62" customWidth="1"/>
    <col min="21" max="21" width="6.44140625" style="62" customWidth="1"/>
    <col min="22" max="22" width="8.88671875" style="62"/>
    <col min="23" max="23" width="16.33203125" style="62" customWidth="1"/>
    <col min="24" max="24" width="16.88671875" style="62" customWidth="1"/>
    <col min="25" max="25" width="21" style="62" customWidth="1"/>
    <col min="26" max="26" width="8.88671875" style="62"/>
    <col min="27" max="27" width="17.44140625" style="62" customWidth="1"/>
    <col min="28" max="28" width="12.33203125" style="62" customWidth="1"/>
    <col min="29" max="29" width="17.88671875" style="62" customWidth="1"/>
    <col min="30" max="31" width="8.88671875" style="62"/>
    <col min="32" max="32" width="17.88671875" style="62" customWidth="1"/>
    <col min="33" max="33" width="16.33203125" style="62" customWidth="1"/>
    <col min="34" max="34" width="17.88671875" style="62" customWidth="1"/>
    <col min="35" max="16384" width="8.88671875" style="62"/>
  </cols>
  <sheetData>
    <row r="1" spans="1:34" ht="22.8">
      <c r="A1" s="142" t="s">
        <v>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34" ht="24.6">
      <c r="A2" s="143" t="s">
        <v>66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</row>
    <row r="3" spans="1:34" ht="18" customHeight="1">
      <c r="H3" s="1" t="s">
        <v>67</v>
      </c>
    </row>
    <row r="4" spans="1:34" ht="17.399999999999999">
      <c r="A4" s="144" t="s">
        <v>68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</row>
    <row r="5" spans="1:34" ht="20.399999999999999"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34" ht="15.6">
      <c r="A6" s="6">
        <v>1</v>
      </c>
      <c r="B6" s="6">
        <v>2</v>
      </c>
      <c r="C6" s="6">
        <v>3</v>
      </c>
      <c r="D6" s="6">
        <v>4</v>
      </c>
      <c r="E6" s="6">
        <v>5</v>
      </c>
      <c r="F6" s="6" t="s">
        <v>69</v>
      </c>
      <c r="G6" s="6">
        <v>7</v>
      </c>
      <c r="H6" s="6">
        <v>8</v>
      </c>
      <c r="I6" s="6">
        <v>9</v>
      </c>
      <c r="J6" s="6" t="s">
        <v>70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>
        <v>17</v>
      </c>
      <c r="Q6" s="6">
        <v>18</v>
      </c>
      <c r="R6" s="6">
        <v>19</v>
      </c>
      <c r="S6" s="6" t="s">
        <v>71</v>
      </c>
      <c r="T6" s="6" t="s">
        <v>72</v>
      </c>
      <c r="U6" s="64"/>
    </row>
    <row r="7" spans="1:34" ht="12.75" customHeight="1">
      <c r="A7" s="149" t="s">
        <v>21</v>
      </c>
      <c r="B7" s="149" t="s">
        <v>22</v>
      </c>
      <c r="C7" s="149" t="s">
        <v>73</v>
      </c>
      <c r="D7" s="149" t="s">
        <v>74</v>
      </c>
      <c r="E7" s="149" t="s">
        <v>75</v>
      </c>
      <c r="F7" s="149" t="s">
        <v>76</v>
      </c>
      <c r="G7" s="146" t="s">
        <v>77</v>
      </c>
      <c r="H7" s="147"/>
      <c r="I7" s="148"/>
      <c r="J7" s="149" t="s">
        <v>53</v>
      </c>
      <c r="K7" s="149" t="s">
        <v>24</v>
      </c>
      <c r="L7" s="149" t="s">
        <v>25</v>
      </c>
      <c r="M7" s="149" t="s">
        <v>78</v>
      </c>
      <c r="N7" s="149" t="s">
        <v>79</v>
      </c>
      <c r="O7" s="149" t="s">
        <v>80</v>
      </c>
      <c r="P7" s="149" t="s">
        <v>81</v>
      </c>
      <c r="Q7" s="149" t="s">
        <v>82</v>
      </c>
      <c r="R7" s="149" t="s">
        <v>83</v>
      </c>
      <c r="S7" s="149" t="s">
        <v>84</v>
      </c>
      <c r="T7" s="149" t="s">
        <v>85</v>
      </c>
      <c r="U7" s="151" t="s">
        <v>21</v>
      </c>
    </row>
    <row r="8" spans="1:34" ht="50.25" customHeight="1">
      <c r="A8" s="150"/>
      <c r="B8" s="150"/>
      <c r="C8" s="150"/>
      <c r="D8" s="150"/>
      <c r="E8" s="150"/>
      <c r="F8" s="150"/>
      <c r="G8" s="63" t="s">
        <v>86</v>
      </c>
      <c r="H8" s="63" t="s">
        <v>87</v>
      </c>
      <c r="I8" s="63" t="s">
        <v>88</v>
      </c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2"/>
    </row>
    <row r="9" spans="1:34" ht="30" customHeight="1">
      <c r="A9" s="64"/>
      <c r="B9" s="64"/>
      <c r="C9" s="64"/>
      <c r="D9" s="120" t="s">
        <v>28</v>
      </c>
      <c r="E9" s="120" t="s">
        <v>28</v>
      </c>
      <c r="F9" s="120" t="s">
        <v>28</v>
      </c>
      <c r="G9" s="120" t="s">
        <v>28</v>
      </c>
      <c r="H9" s="120" t="s">
        <v>28</v>
      </c>
      <c r="I9" s="120" t="s">
        <v>28</v>
      </c>
      <c r="J9" s="120" t="s">
        <v>28</v>
      </c>
      <c r="K9" s="120" t="s">
        <v>28</v>
      </c>
      <c r="L9" s="120" t="s">
        <v>28</v>
      </c>
      <c r="M9" s="120" t="s">
        <v>28</v>
      </c>
      <c r="N9" s="120" t="s">
        <v>28</v>
      </c>
      <c r="O9" s="120" t="s">
        <v>28</v>
      </c>
      <c r="P9" s="120" t="s">
        <v>28</v>
      </c>
      <c r="Q9" s="120" t="s">
        <v>28</v>
      </c>
      <c r="R9" s="120" t="s">
        <v>28</v>
      </c>
      <c r="S9" s="120" t="s">
        <v>28</v>
      </c>
      <c r="T9" s="120" t="s">
        <v>28</v>
      </c>
      <c r="U9" s="64"/>
    </row>
    <row r="10" spans="1:34" ht="30" customHeight="1">
      <c r="A10" s="64">
        <v>1</v>
      </c>
      <c r="B10" s="65" t="s">
        <v>89</v>
      </c>
      <c r="C10" s="66">
        <v>17</v>
      </c>
      <c r="D10" s="67">
        <v>1787994652.372</v>
      </c>
      <c r="E10" s="67">
        <v>323815995.40189999</v>
      </c>
      <c r="F10" s="68">
        <f>D10+E10</f>
        <v>2111810647.7739</v>
      </c>
      <c r="G10" s="67">
        <v>157383837.72</v>
      </c>
      <c r="H10" s="67">
        <v>0</v>
      </c>
      <c r="I10" s="67">
        <f>534006002.46-H10-G10</f>
        <v>376622164.74000001</v>
      </c>
      <c r="J10" s="67">
        <f>F10-G10-H10-I10</f>
        <v>1577804645.3139</v>
      </c>
      <c r="K10" s="67">
        <v>2025697301.4458001</v>
      </c>
      <c r="L10" s="67">
        <v>141963055.11210001</v>
      </c>
      <c r="M10" s="67">
        <v>102215124.3699</v>
      </c>
      <c r="N10" s="67">
        <f>M10/2</f>
        <v>51107562.184950002</v>
      </c>
      <c r="O10" s="67">
        <f>M10-N10</f>
        <v>51107562.184950002</v>
      </c>
      <c r="P10" s="67">
        <v>2756035481.1164999</v>
      </c>
      <c r="Q10" s="82">
        <v>0</v>
      </c>
      <c r="R10" s="67">
        <f>P10-Q10</f>
        <v>2756035481.1164999</v>
      </c>
      <c r="S10" s="82">
        <f t="shared" ref="S10:S45" si="0">F10+K10+L10+M10+P10</f>
        <v>7137721609.8182001</v>
      </c>
      <c r="T10" s="83">
        <f>J10+K10+L10+O10+R10</f>
        <v>6552608045.1732502</v>
      </c>
      <c r="U10" s="64">
        <v>1</v>
      </c>
      <c r="AH10" s="75">
        <v>0</v>
      </c>
    </row>
    <row r="11" spans="1:34" ht="30" customHeight="1">
      <c r="A11" s="64">
        <v>2</v>
      </c>
      <c r="B11" s="65" t="s">
        <v>90</v>
      </c>
      <c r="C11" s="69">
        <v>21</v>
      </c>
      <c r="D11" s="67">
        <v>1902118835.1487999</v>
      </c>
      <c r="E11" s="67">
        <v>0</v>
      </c>
      <c r="F11" s="68">
        <f t="shared" ref="F11:F45" si="1">D11+E11</f>
        <v>1902118835.1487999</v>
      </c>
      <c r="G11" s="67">
        <v>285080208.19999999</v>
      </c>
      <c r="H11" s="67">
        <v>0</v>
      </c>
      <c r="I11" s="67">
        <f>423472848.08-H11-G11</f>
        <v>138392639.88</v>
      </c>
      <c r="J11" s="67">
        <f t="shared" ref="J11:J45" si="2">F11-G11-H11-I11</f>
        <v>1478645987.0688</v>
      </c>
      <c r="K11" s="67">
        <v>2024578642.4558001</v>
      </c>
      <c r="L11" s="67">
        <v>130196426.0079</v>
      </c>
      <c r="M11" s="67">
        <v>108739314.76450001</v>
      </c>
      <c r="N11" s="67">
        <v>0</v>
      </c>
      <c r="O11" s="67">
        <f t="shared" ref="O11:O45" si="3">M11-N11</f>
        <v>108739314.76450001</v>
      </c>
      <c r="P11" s="67">
        <v>2992949020.0797</v>
      </c>
      <c r="Q11" s="82">
        <v>0</v>
      </c>
      <c r="R11" s="67">
        <f t="shared" ref="R11:R45" si="4">P11-Q11</f>
        <v>2992949020.0797</v>
      </c>
      <c r="S11" s="82">
        <f t="shared" si="0"/>
        <v>7158582238.4567003</v>
      </c>
      <c r="T11" s="83">
        <f t="shared" ref="T11:T45" si="5">J11+K11+L11+O11+R11</f>
        <v>6735109390.3767004</v>
      </c>
      <c r="U11" s="64">
        <v>2</v>
      </c>
      <c r="AH11" s="75">
        <v>0</v>
      </c>
    </row>
    <row r="12" spans="1:34" ht="30" customHeight="1">
      <c r="A12" s="64">
        <v>3</v>
      </c>
      <c r="B12" s="65" t="s">
        <v>91</v>
      </c>
      <c r="C12" s="69">
        <v>31</v>
      </c>
      <c r="D12" s="67">
        <v>1919795075.9984</v>
      </c>
      <c r="E12" s="67">
        <v>11623614407.2152</v>
      </c>
      <c r="F12" s="68">
        <f t="shared" si="1"/>
        <v>13543409483.2136</v>
      </c>
      <c r="G12" s="67">
        <v>136710182.97</v>
      </c>
      <c r="H12" s="67">
        <v>0</v>
      </c>
      <c r="I12" s="67">
        <f>797869758.78-H12-G12</f>
        <v>661159575.80999994</v>
      </c>
      <c r="J12" s="67">
        <f t="shared" si="2"/>
        <v>12745539724.433601</v>
      </c>
      <c r="K12" s="67">
        <v>5678396036.9598999</v>
      </c>
      <c r="L12" s="67">
        <v>142705532.73199999</v>
      </c>
      <c r="M12" s="67">
        <v>109749820.6708</v>
      </c>
      <c r="N12" s="67">
        <f>M12/2</f>
        <v>54874910.3354</v>
      </c>
      <c r="O12" s="67">
        <f t="shared" si="3"/>
        <v>54874910.3354</v>
      </c>
      <c r="P12" s="67">
        <v>3342224802.8863001</v>
      </c>
      <c r="Q12" s="82">
        <v>0</v>
      </c>
      <c r="R12" s="67">
        <f t="shared" si="4"/>
        <v>3342224802.8863001</v>
      </c>
      <c r="S12" s="82">
        <f t="shared" si="0"/>
        <v>22816485676.462597</v>
      </c>
      <c r="T12" s="83">
        <f t="shared" si="5"/>
        <v>21963741007.347198</v>
      </c>
      <c r="U12" s="64">
        <v>3</v>
      </c>
      <c r="AH12" s="75">
        <v>0</v>
      </c>
    </row>
    <row r="13" spans="1:34" ht="30" customHeight="1">
      <c r="A13" s="64">
        <v>4</v>
      </c>
      <c r="B13" s="65" t="s">
        <v>92</v>
      </c>
      <c r="C13" s="69">
        <v>21</v>
      </c>
      <c r="D13" s="67">
        <v>1898555439.4456999</v>
      </c>
      <c r="E13" s="67">
        <v>659257199.44099998</v>
      </c>
      <c r="F13" s="68">
        <f t="shared" si="1"/>
        <v>2557812638.8866997</v>
      </c>
      <c r="G13" s="67">
        <v>132818158.09</v>
      </c>
      <c r="H13" s="67">
        <v>0</v>
      </c>
      <c r="I13" s="67">
        <f>171359140.21-H13-G13</f>
        <v>38540982.120000005</v>
      </c>
      <c r="J13" s="67">
        <f t="shared" si="2"/>
        <v>2386453498.6766996</v>
      </c>
      <c r="K13" s="67">
        <v>2291791582.0201001</v>
      </c>
      <c r="L13" s="67">
        <v>185670232.01159999</v>
      </c>
      <c r="M13" s="67">
        <v>108535604.45990001</v>
      </c>
      <c r="N13" s="67">
        <v>0</v>
      </c>
      <c r="O13" s="67">
        <f t="shared" si="3"/>
        <v>108535604.45990001</v>
      </c>
      <c r="P13" s="67">
        <v>3468810688.3565998</v>
      </c>
      <c r="Q13" s="82">
        <v>0</v>
      </c>
      <c r="R13" s="67">
        <f t="shared" si="4"/>
        <v>3468810688.3565998</v>
      </c>
      <c r="S13" s="82">
        <f t="shared" si="0"/>
        <v>8612620745.7348976</v>
      </c>
      <c r="T13" s="83">
        <f t="shared" si="5"/>
        <v>8441261605.5248995</v>
      </c>
      <c r="U13" s="64">
        <v>4</v>
      </c>
      <c r="AH13" s="75">
        <v>0</v>
      </c>
    </row>
    <row r="14" spans="1:34" ht="30" customHeight="1">
      <c r="A14" s="64">
        <v>5</v>
      </c>
      <c r="B14" s="65" t="s">
        <v>93</v>
      </c>
      <c r="C14" s="69">
        <v>20</v>
      </c>
      <c r="D14" s="67">
        <v>2284025802.7220998</v>
      </c>
      <c r="E14" s="67">
        <v>0</v>
      </c>
      <c r="F14" s="68">
        <f t="shared" si="1"/>
        <v>2284025802.7220998</v>
      </c>
      <c r="G14" s="67">
        <v>480251603.99000001</v>
      </c>
      <c r="H14" s="67">
        <v>201255000</v>
      </c>
      <c r="I14" s="67">
        <f>1829094602.69-H14-G14</f>
        <v>1147587998.7</v>
      </c>
      <c r="J14" s="67">
        <f t="shared" si="2"/>
        <v>454931200.03209972</v>
      </c>
      <c r="K14" s="67">
        <v>2431073061.0314002</v>
      </c>
      <c r="L14" s="67">
        <v>146464337.10519999</v>
      </c>
      <c r="M14" s="67">
        <v>130571968.53470001</v>
      </c>
      <c r="N14" s="67">
        <v>0</v>
      </c>
      <c r="O14" s="67">
        <f t="shared" si="3"/>
        <v>130571968.53470001</v>
      </c>
      <c r="P14" s="67">
        <v>3323767420.0309</v>
      </c>
      <c r="Q14" s="82">
        <v>0</v>
      </c>
      <c r="R14" s="67">
        <f t="shared" si="4"/>
        <v>3323767420.0309</v>
      </c>
      <c r="S14" s="82">
        <f t="shared" si="0"/>
        <v>8315902589.4243002</v>
      </c>
      <c r="T14" s="83">
        <f t="shared" si="5"/>
        <v>6486807986.7342997</v>
      </c>
      <c r="U14" s="64">
        <v>5</v>
      </c>
      <c r="AH14" s="75">
        <v>0</v>
      </c>
    </row>
    <row r="15" spans="1:34" ht="30" customHeight="1">
      <c r="A15" s="64">
        <v>6</v>
      </c>
      <c r="B15" s="65" t="s">
        <v>94</v>
      </c>
      <c r="C15" s="69">
        <v>8</v>
      </c>
      <c r="D15" s="67">
        <v>1689529900.2312</v>
      </c>
      <c r="E15" s="67">
        <v>11137723768.6633</v>
      </c>
      <c r="F15" s="68">
        <f t="shared" si="1"/>
        <v>12827253668.894499</v>
      </c>
      <c r="G15" s="67">
        <v>78182606.849999994</v>
      </c>
      <c r="H15" s="67">
        <v>0</v>
      </c>
      <c r="I15" s="67">
        <f>433250618.41-H15-G15</f>
        <v>355068011.56000006</v>
      </c>
      <c r="J15" s="67">
        <f t="shared" si="2"/>
        <v>12394003050.484499</v>
      </c>
      <c r="K15" s="67">
        <v>6175346569.9209003</v>
      </c>
      <c r="L15" s="67">
        <v>108438898.0052</v>
      </c>
      <c r="M15" s="67">
        <v>96586143.951700002</v>
      </c>
      <c r="N15" s="67">
        <f t="shared" ref="N15:N21" si="6">M15/2</f>
        <v>48293071.975850001</v>
      </c>
      <c r="O15" s="67">
        <f t="shared" si="3"/>
        <v>48293071.975850001</v>
      </c>
      <c r="P15" s="67">
        <v>2944553776.7532001</v>
      </c>
      <c r="Q15" s="82">
        <v>0</v>
      </c>
      <c r="R15" s="67">
        <f t="shared" si="4"/>
        <v>2944553776.7532001</v>
      </c>
      <c r="S15" s="82">
        <f t="shared" si="0"/>
        <v>22152179057.525497</v>
      </c>
      <c r="T15" s="83">
        <f t="shared" si="5"/>
        <v>21670635367.139648</v>
      </c>
      <c r="U15" s="64">
        <v>6</v>
      </c>
      <c r="AH15" s="75">
        <v>0</v>
      </c>
    </row>
    <row r="16" spans="1:34" ht="30" customHeight="1">
      <c r="A16" s="64">
        <v>7</v>
      </c>
      <c r="B16" s="65" t="s">
        <v>95</v>
      </c>
      <c r="C16" s="69">
        <v>23</v>
      </c>
      <c r="D16" s="67">
        <v>2141421838.6902001</v>
      </c>
      <c r="E16" s="67">
        <v>0</v>
      </c>
      <c r="F16" s="68">
        <f t="shared" si="1"/>
        <v>2141421838.6902001</v>
      </c>
      <c r="G16" s="67">
        <v>63066751.439999998</v>
      </c>
      <c r="H16" s="67">
        <v>0</v>
      </c>
      <c r="I16" s="67">
        <f>108612199.01-H16-G16</f>
        <v>45545447.570000008</v>
      </c>
      <c r="J16" s="67">
        <f t="shared" si="2"/>
        <v>2032809639.6802001</v>
      </c>
      <c r="K16" s="67">
        <v>2279288149.0763001</v>
      </c>
      <c r="L16" s="67">
        <v>143927106.7933</v>
      </c>
      <c r="M16" s="67">
        <v>122419661.1997</v>
      </c>
      <c r="N16" s="67">
        <f t="shared" si="6"/>
        <v>61209830.599849999</v>
      </c>
      <c r="O16" s="67">
        <f t="shared" si="3"/>
        <v>61209830.599849999</v>
      </c>
      <c r="P16" s="67">
        <v>3176598993.5153999</v>
      </c>
      <c r="Q16" s="82">
        <v>0</v>
      </c>
      <c r="R16" s="67">
        <f t="shared" si="4"/>
        <v>3176598993.5153999</v>
      </c>
      <c r="S16" s="82">
        <f t="shared" si="0"/>
        <v>7863655749.2749004</v>
      </c>
      <c r="T16" s="83">
        <f t="shared" si="5"/>
        <v>7693833719.6650496</v>
      </c>
      <c r="U16" s="64">
        <v>7</v>
      </c>
      <c r="AH16" s="75">
        <v>0</v>
      </c>
    </row>
    <row r="17" spans="1:34" ht="30" customHeight="1">
      <c r="A17" s="64">
        <v>8</v>
      </c>
      <c r="B17" s="65" t="s">
        <v>96</v>
      </c>
      <c r="C17" s="69">
        <v>27</v>
      </c>
      <c r="D17" s="67">
        <v>2372388501.506</v>
      </c>
      <c r="E17" s="67">
        <v>0</v>
      </c>
      <c r="F17" s="68">
        <f t="shared" si="1"/>
        <v>2372388501.506</v>
      </c>
      <c r="G17" s="67">
        <v>48678953.740000002</v>
      </c>
      <c r="H17" s="67">
        <v>0</v>
      </c>
      <c r="I17" s="67">
        <f>156959302.24-H17-G17</f>
        <v>108280348.5</v>
      </c>
      <c r="J17" s="67">
        <f t="shared" si="2"/>
        <v>2215429199.2660003</v>
      </c>
      <c r="K17" s="67">
        <v>2525124615.2433</v>
      </c>
      <c r="L17" s="67">
        <v>145750017.7405</v>
      </c>
      <c r="M17" s="67">
        <v>135623440.1561</v>
      </c>
      <c r="N17" s="67">
        <v>0</v>
      </c>
      <c r="O17" s="67">
        <f t="shared" si="3"/>
        <v>135623440.1561</v>
      </c>
      <c r="P17" s="67">
        <v>3235595475.4696999</v>
      </c>
      <c r="Q17" s="82">
        <v>0</v>
      </c>
      <c r="R17" s="67">
        <f t="shared" si="4"/>
        <v>3235595475.4696999</v>
      </c>
      <c r="S17" s="82">
        <f t="shared" si="0"/>
        <v>8414482050.1156006</v>
      </c>
      <c r="T17" s="83">
        <f t="shared" si="5"/>
        <v>8257522747.8756008</v>
      </c>
      <c r="U17" s="64">
        <v>8</v>
      </c>
      <c r="AH17" s="75">
        <v>0</v>
      </c>
    </row>
    <row r="18" spans="1:34" ht="30" customHeight="1">
      <c r="A18" s="64">
        <v>9</v>
      </c>
      <c r="B18" s="65" t="s">
        <v>97</v>
      </c>
      <c r="C18" s="69">
        <v>18</v>
      </c>
      <c r="D18" s="67">
        <v>1920122480.4755001</v>
      </c>
      <c r="E18" s="67">
        <v>0</v>
      </c>
      <c r="F18" s="68">
        <f t="shared" si="1"/>
        <v>1920122480.4755001</v>
      </c>
      <c r="G18" s="67">
        <v>442239024.13</v>
      </c>
      <c r="H18" s="67">
        <v>541305066.39999998</v>
      </c>
      <c r="I18" s="67">
        <f>1015530931.96-H18-G18</f>
        <v>31986841.430000067</v>
      </c>
      <c r="J18" s="67">
        <f t="shared" si="2"/>
        <v>904591548.51549995</v>
      </c>
      <c r="K18" s="67">
        <v>2043741375.6909001</v>
      </c>
      <c r="L18" s="67">
        <v>128923198.83499999</v>
      </c>
      <c r="M18" s="67">
        <v>109768537.5553</v>
      </c>
      <c r="N18" s="67">
        <f t="shared" si="6"/>
        <v>54884268.777649999</v>
      </c>
      <c r="O18" s="67">
        <f t="shared" si="3"/>
        <v>54884268.777649999</v>
      </c>
      <c r="P18" s="67">
        <v>2783157357.7519002</v>
      </c>
      <c r="Q18" s="82">
        <v>0</v>
      </c>
      <c r="R18" s="67">
        <f t="shared" si="4"/>
        <v>2783157357.7519002</v>
      </c>
      <c r="S18" s="82">
        <f t="shared" si="0"/>
        <v>6985712950.3085995</v>
      </c>
      <c r="T18" s="83">
        <f t="shared" si="5"/>
        <v>5915297749.5709496</v>
      </c>
      <c r="U18" s="64">
        <v>9</v>
      </c>
      <c r="AH18" s="75">
        <v>0</v>
      </c>
    </row>
    <row r="19" spans="1:34" ht="30" customHeight="1">
      <c r="A19" s="64">
        <v>10</v>
      </c>
      <c r="B19" s="65" t="s">
        <v>98</v>
      </c>
      <c r="C19" s="69">
        <v>25</v>
      </c>
      <c r="D19" s="67">
        <v>1938787932.4024999</v>
      </c>
      <c r="E19" s="67">
        <v>22570845147.349499</v>
      </c>
      <c r="F19" s="68">
        <f t="shared" si="1"/>
        <v>24509633079.751999</v>
      </c>
      <c r="G19" s="67">
        <v>52812881</v>
      </c>
      <c r="H19" s="67">
        <v>0</v>
      </c>
      <c r="I19" s="67">
        <f>1248039652.56-H19-G19</f>
        <v>1195226771.5599999</v>
      </c>
      <c r="J19" s="67">
        <f t="shared" si="2"/>
        <v>23261593427.191998</v>
      </c>
      <c r="K19" s="67">
        <v>11467497344.9615</v>
      </c>
      <c r="L19" s="67">
        <v>186074941.4197</v>
      </c>
      <c r="M19" s="67">
        <v>110835594.15270001</v>
      </c>
      <c r="N19" s="67">
        <f t="shared" si="6"/>
        <v>55417797.076350003</v>
      </c>
      <c r="O19" s="67">
        <f t="shared" si="3"/>
        <v>55417797.076350003</v>
      </c>
      <c r="P19" s="67">
        <v>3462184515.5117998</v>
      </c>
      <c r="Q19" s="82">
        <v>0</v>
      </c>
      <c r="R19" s="67">
        <f t="shared" si="4"/>
        <v>3462184515.5117998</v>
      </c>
      <c r="S19" s="82">
        <f t="shared" si="0"/>
        <v>39736225475.797707</v>
      </c>
      <c r="T19" s="83">
        <f t="shared" si="5"/>
        <v>38432768026.161346</v>
      </c>
      <c r="U19" s="64">
        <v>10</v>
      </c>
      <c r="AH19" s="75">
        <v>0</v>
      </c>
    </row>
    <row r="20" spans="1:34" ht="30" customHeight="1">
      <c r="A20" s="64">
        <v>11</v>
      </c>
      <c r="B20" s="65" t="s">
        <v>99</v>
      </c>
      <c r="C20" s="69">
        <v>13</v>
      </c>
      <c r="D20" s="67">
        <v>1708288885.7418001</v>
      </c>
      <c r="E20" s="67">
        <v>0</v>
      </c>
      <c r="F20" s="68">
        <f t="shared" si="1"/>
        <v>1708288885.7418001</v>
      </c>
      <c r="G20" s="67">
        <v>126318629.05</v>
      </c>
      <c r="H20" s="67">
        <v>0</v>
      </c>
      <c r="I20" s="67">
        <f>597983643.41-H20-G20</f>
        <v>471665014.35999995</v>
      </c>
      <c r="J20" s="67">
        <f t="shared" si="2"/>
        <v>1110305242.3318002</v>
      </c>
      <c r="K20" s="67">
        <v>1818269778.5741</v>
      </c>
      <c r="L20" s="67">
        <v>114318990.52850001</v>
      </c>
      <c r="M20" s="67">
        <v>97658547.627200007</v>
      </c>
      <c r="N20" s="67">
        <v>0</v>
      </c>
      <c r="O20" s="67">
        <f t="shared" si="3"/>
        <v>97658547.627200007</v>
      </c>
      <c r="P20" s="67">
        <v>2590495959.4556999</v>
      </c>
      <c r="Q20" s="82">
        <v>0</v>
      </c>
      <c r="R20" s="67">
        <f t="shared" si="4"/>
        <v>2590495959.4556999</v>
      </c>
      <c r="S20" s="82">
        <f t="shared" si="0"/>
        <v>6329032161.9272995</v>
      </c>
      <c r="T20" s="83">
        <f t="shared" si="5"/>
        <v>5731048518.5172997</v>
      </c>
      <c r="U20" s="64">
        <v>11</v>
      </c>
      <c r="AH20" s="75">
        <v>0</v>
      </c>
    </row>
    <row r="21" spans="1:34" ht="30" customHeight="1">
      <c r="A21" s="64">
        <v>12</v>
      </c>
      <c r="B21" s="65" t="s">
        <v>100</v>
      </c>
      <c r="C21" s="69">
        <v>18</v>
      </c>
      <c r="D21" s="67">
        <v>1785435672.0529001</v>
      </c>
      <c r="E21" s="67">
        <v>2372637735.0605001</v>
      </c>
      <c r="F21" s="68">
        <f t="shared" si="1"/>
        <v>4158073407.1134005</v>
      </c>
      <c r="G21" s="67">
        <v>374548841.32999998</v>
      </c>
      <c r="H21" s="67">
        <v>322916666.67000002</v>
      </c>
      <c r="I21" s="67">
        <f>697465508-H21-G21</f>
        <v>0</v>
      </c>
      <c r="J21" s="67">
        <f t="shared" si="2"/>
        <v>3460607899.1134005</v>
      </c>
      <c r="K21" s="67">
        <v>2833983205.4070001</v>
      </c>
      <c r="L21" s="67">
        <v>169090402.0485</v>
      </c>
      <c r="M21" s="67">
        <v>102068833.9483</v>
      </c>
      <c r="N21" s="67">
        <f t="shared" si="6"/>
        <v>51034416.974150002</v>
      </c>
      <c r="O21" s="67">
        <f t="shared" si="3"/>
        <v>51034416.974150002</v>
      </c>
      <c r="P21" s="67">
        <v>3139525144.5409999</v>
      </c>
      <c r="Q21" s="82">
        <v>0</v>
      </c>
      <c r="R21" s="67">
        <f t="shared" si="4"/>
        <v>3139525144.5409999</v>
      </c>
      <c r="S21" s="82">
        <f t="shared" si="0"/>
        <v>10402740993.058201</v>
      </c>
      <c r="T21" s="83">
        <f t="shared" si="5"/>
        <v>9654241068.0840511</v>
      </c>
      <c r="U21" s="64">
        <v>12</v>
      </c>
      <c r="AH21" s="75">
        <v>0</v>
      </c>
    </row>
    <row r="22" spans="1:34" ht="30" customHeight="1">
      <c r="A22" s="64">
        <v>13</v>
      </c>
      <c r="B22" s="65" t="s">
        <v>101</v>
      </c>
      <c r="C22" s="69">
        <v>16</v>
      </c>
      <c r="D22" s="67">
        <v>1707324908.279</v>
      </c>
      <c r="E22" s="67">
        <v>0</v>
      </c>
      <c r="F22" s="68">
        <f t="shared" si="1"/>
        <v>1707324908.279</v>
      </c>
      <c r="G22" s="67">
        <v>174084423.31999999</v>
      </c>
      <c r="H22" s="67">
        <v>345000000</v>
      </c>
      <c r="I22" s="67">
        <f>743373774.19-H22-G22</f>
        <v>224289350.87000006</v>
      </c>
      <c r="J22" s="67">
        <f t="shared" si="2"/>
        <v>963951134.08899999</v>
      </c>
      <c r="K22" s="67">
        <v>1817243739.5427001</v>
      </c>
      <c r="L22" s="67">
        <v>120511187.0927</v>
      </c>
      <c r="M22" s="67">
        <v>97603439.478100002</v>
      </c>
      <c r="N22" s="67">
        <v>0</v>
      </c>
      <c r="O22" s="67">
        <f t="shared" si="3"/>
        <v>97603439.478100002</v>
      </c>
      <c r="P22" s="67">
        <v>2691126609.5433002</v>
      </c>
      <c r="Q22" s="82">
        <v>0</v>
      </c>
      <c r="R22" s="67">
        <f t="shared" si="4"/>
        <v>2691126609.5433002</v>
      </c>
      <c r="S22" s="82">
        <f t="shared" si="0"/>
        <v>6433809883.9358006</v>
      </c>
      <c r="T22" s="83">
        <f t="shared" si="5"/>
        <v>5690436109.7458</v>
      </c>
      <c r="U22" s="64">
        <v>13</v>
      </c>
      <c r="AH22" s="75">
        <v>0</v>
      </c>
    </row>
    <row r="23" spans="1:34" ht="30" customHeight="1">
      <c r="A23" s="64">
        <v>14</v>
      </c>
      <c r="B23" s="65" t="s">
        <v>102</v>
      </c>
      <c r="C23" s="69">
        <v>17</v>
      </c>
      <c r="D23" s="67">
        <v>1920288200.0097001</v>
      </c>
      <c r="E23" s="67">
        <v>0</v>
      </c>
      <c r="F23" s="68">
        <f t="shared" si="1"/>
        <v>1920288200.0097001</v>
      </c>
      <c r="G23" s="67">
        <v>236579312.91999999</v>
      </c>
      <c r="H23" s="67">
        <v>0</v>
      </c>
      <c r="I23" s="67">
        <f>263329622.16-H23-G23</f>
        <v>26750309.24000001</v>
      </c>
      <c r="J23" s="67">
        <f t="shared" si="2"/>
        <v>1656958577.8497</v>
      </c>
      <c r="K23" s="67">
        <v>2043917764.3615</v>
      </c>
      <c r="L23" s="67">
        <v>148492532.2694</v>
      </c>
      <c r="M23" s="67">
        <v>109778011.3211</v>
      </c>
      <c r="N23" s="67">
        <v>0</v>
      </c>
      <c r="O23" s="67">
        <f t="shared" si="3"/>
        <v>109778011.3211</v>
      </c>
      <c r="P23" s="67">
        <v>2950707854.9984002</v>
      </c>
      <c r="Q23" s="82">
        <v>0</v>
      </c>
      <c r="R23" s="67">
        <f t="shared" si="4"/>
        <v>2950707854.9984002</v>
      </c>
      <c r="S23" s="82">
        <f t="shared" si="0"/>
        <v>7173184362.9601002</v>
      </c>
      <c r="T23" s="83">
        <f t="shared" si="5"/>
        <v>6909854740.8001003</v>
      </c>
      <c r="U23" s="64">
        <v>14</v>
      </c>
      <c r="AH23" s="75">
        <v>0</v>
      </c>
    </row>
    <row r="24" spans="1:34" ht="30" customHeight="1">
      <c r="A24" s="64">
        <v>15</v>
      </c>
      <c r="B24" s="65" t="s">
        <v>103</v>
      </c>
      <c r="C24" s="69">
        <v>11</v>
      </c>
      <c r="D24" s="67">
        <v>1798560796.6471</v>
      </c>
      <c r="E24" s="67">
        <v>0</v>
      </c>
      <c r="F24" s="68">
        <f t="shared" si="1"/>
        <v>1798560796.6471</v>
      </c>
      <c r="G24" s="67">
        <v>132891793.39</v>
      </c>
      <c r="H24" s="67">
        <v>898859918.29999995</v>
      </c>
      <c r="I24" s="67">
        <f>1374603366.33-H24-G24</f>
        <v>342851654.63999999</v>
      </c>
      <c r="J24" s="67">
        <f t="shared" si="2"/>
        <v>423957430.31709993</v>
      </c>
      <c r="K24" s="67">
        <v>1914353461.3952</v>
      </c>
      <c r="L24" s="67">
        <v>115351026.4224</v>
      </c>
      <c r="M24" s="67">
        <v>102819164.0689</v>
      </c>
      <c r="N24" s="67">
        <v>0</v>
      </c>
      <c r="O24" s="67">
        <f t="shared" si="3"/>
        <v>102819164.0689</v>
      </c>
      <c r="P24" s="67">
        <v>2637534627.4745002</v>
      </c>
      <c r="Q24" s="82">
        <v>0</v>
      </c>
      <c r="R24" s="67">
        <f t="shared" si="4"/>
        <v>2637534627.4745002</v>
      </c>
      <c r="S24" s="82">
        <f t="shared" si="0"/>
        <v>6568619076.0081005</v>
      </c>
      <c r="T24" s="83">
        <f t="shared" si="5"/>
        <v>5194015709.6781006</v>
      </c>
      <c r="U24" s="64">
        <v>15</v>
      </c>
      <c r="AH24" s="75">
        <v>0</v>
      </c>
    </row>
    <row r="25" spans="1:34" ht="30" customHeight="1">
      <c r="A25" s="64">
        <v>16</v>
      </c>
      <c r="B25" s="65" t="s">
        <v>104</v>
      </c>
      <c r="C25" s="69">
        <v>27</v>
      </c>
      <c r="D25" s="67">
        <v>1985295276.6698</v>
      </c>
      <c r="E25" s="67">
        <v>708393277.06009996</v>
      </c>
      <c r="F25" s="68">
        <f t="shared" si="1"/>
        <v>2693688553.7298999</v>
      </c>
      <c r="G25" s="67">
        <v>122916438.27</v>
      </c>
      <c r="H25" s="67">
        <v>0</v>
      </c>
      <c r="I25" s="67">
        <f>1307324249.27-H25-G25</f>
        <v>1184407811</v>
      </c>
      <c r="J25" s="67">
        <f t="shared" si="2"/>
        <v>1386364304.4598999</v>
      </c>
      <c r="K25" s="67">
        <v>2442411078.5440001</v>
      </c>
      <c r="L25" s="67">
        <v>154621226.34979999</v>
      </c>
      <c r="M25" s="67">
        <v>113494301.19760001</v>
      </c>
      <c r="N25" s="67">
        <f t="shared" ref="N25" si="7">M25/2</f>
        <v>56747150.598800004</v>
      </c>
      <c r="O25" s="67">
        <f t="shared" si="3"/>
        <v>56747150.598800004</v>
      </c>
      <c r="P25" s="67">
        <v>3078078918.6630998</v>
      </c>
      <c r="Q25" s="82">
        <v>0</v>
      </c>
      <c r="R25" s="67">
        <f t="shared" si="4"/>
        <v>3078078918.6630998</v>
      </c>
      <c r="S25" s="82">
        <f t="shared" si="0"/>
        <v>8482294078.4843998</v>
      </c>
      <c r="T25" s="83">
        <f t="shared" si="5"/>
        <v>7118222678.6156006</v>
      </c>
      <c r="U25" s="64">
        <v>16</v>
      </c>
      <c r="AH25" s="75">
        <v>0</v>
      </c>
    </row>
    <row r="26" spans="1:34" ht="30" customHeight="1">
      <c r="A26" s="64">
        <v>17</v>
      </c>
      <c r="B26" s="65" t="s">
        <v>105</v>
      </c>
      <c r="C26" s="69">
        <v>27</v>
      </c>
      <c r="D26" s="67">
        <v>2135369234.405</v>
      </c>
      <c r="E26" s="67">
        <v>0</v>
      </c>
      <c r="F26" s="68">
        <f t="shared" si="1"/>
        <v>2135369234.405</v>
      </c>
      <c r="G26" s="67">
        <v>66966469.700000003</v>
      </c>
      <c r="H26" s="67">
        <v>0</v>
      </c>
      <c r="I26" s="67">
        <f>140217486.07-H26-G26</f>
        <v>73251016.36999999</v>
      </c>
      <c r="J26" s="67">
        <f t="shared" si="2"/>
        <v>1995151748.335</v>
      </c>
      <c r="K26" s="67">
        <v>2272845873.6886001</v>
      </c>
      <c r="L26" s="67">
        <v>139472509.19029999</v>
      </c>
      <c r="M26" s="67">
        <v>122073649.1472</v>
      </c>
      <c r="N26" s="67">
        <v>0</v>
      </c>
      <c r="O26" s="67">
        <f t="shared" si="3"/>
        <v>122073649.1472</v>
      </c>
      <c r="P26" s="67">
        <v>3258719899.3992</v>
      </c>
      <c r="Q26" s="82">
        <v>0</v>
      </c>
      <c r="R26" s="67">
        <f t="shared" si="4"/>
        <v>3258719899.3992</v>
      </c>
      <c r="S26" s="82">
        <f t="shared" si="0"/>
        <v>7928481165.8302994</v>
      </c>
      <c r="T26" s="83">
        <f t="shared" si="5"/>
        <v>7788263679.7602997</v>
      </c>
      <c r="U26" s="64">
        <v>17</v>
      </c>
      <c r="AH26" s="75">
        <v>0</v>
      </c>
    </row>
    <row r="27" spans="1:34" ht="30" customHeight="1">
      <c r="A27" s="64">
        <v>18</v>
      </c>
      <c r="B27" s="65" t="s">
        <v>106</v>
      </c>
      <c r="C27" s="69">
        <v>23</v>
      </c>
      <c r="D27" s="67">
        <v>2501833423.8436999</v>
      </c>
      <c r="E27" s="67">
        <v>0</v>
      </c>
      <c r="F27" s="68">
        <f t="shared" si="1"/>
        <v>2501833423.8436999</v>
      </c>
      <c r="G27" s="67">
        <v>1489562335.5</v>
      </c>
      <c r="H27" s="67">
        <v>0</v>
      </c>
      <c r="I27" s="67">
        <f>1925746602.74-H27-G27</f>
        <v>436184267.24000001</v>
      </c>
      <c r="J27" s="67">
        <f t="shared" si="2"/>
        <v>576086821.10369992</v>
      </c>
      <c r="K27" s="67">
        <v>2662903296.7319999</v>
      </c>
      <c r="L27" s="67">
        <v>188744724.49219999</v>
      </c>
      <c r="M27" s="67">
        <v>143023478.41600001</v>
      </c>
      <c r="N27" s="67">
        <v>0</v>
      </c>
      <c r="O27" s="67">
        <f t="shared" si="3"/>
        <v>143023478.41600001</v>
      </c>
      <c r="P27" s="67">
        <v>3922345459.6701999</v>
      </c>
      <c r="Q27" s="82">
        <v>0</v>
      </c>
      <c r="R27" s="67">
        <f t="shared" si="4"/>
        <v>3922345459.6701999</v>
      </c>
      <c r="S27" s="82">
        <f t="shared" si="0"/>
        <v>9418850383.1541004</v>
      </c>
      <c r="T27" s="83">
        <f t="shared" si="5"/>
        <v>7493103780.4140997</v>
      </c>
      <c r="U27" s="64">
        <v>18</v>
      </c>
      <c r="AH27" s="75">
        <v>0</v>
      </c>
    </row>
    <row r="28" spans="1:34" ht="30" customHeight="1">
      <c r="A28" s="64">
        <v>19</v>
      </c>
      <c r="B28" s="65" t="s">
        <v>107</v>
      </c>
      <c r="C28" s="69">
        <v>44</v>
      </c>
      <c r="D28" s="67">
        <v>3028747888.3727002</v>
      </c>
      <c r="E28" s="67">
        <v>0</v>
      </c>
      <c r="F28" s="68">
        <f t="shared" si="1"/>
        <v>3028747888.3727002</v>
      </c>
      <c r="G28" s="67">
        <v>202477930.22</v>
      </c>
      <c r="H28" s="67">
        <v>292615190</v>
      </c>
      <c r="I28" s="67">
        <f>963904759.44-H28-G28</f>
        <v>468811639.22000003</v>
      </c>
      <c r="J28" s="67">
        <f t="shared" si="2"/>
        <v>2064843128.9327004</v>
      </c>
      <c r="K28" s="67">
        <v>3223740901.3885002</v>
      </c>
      <c r="L28" s="67">
        <v>242094983.78819999</v>
      </c>
      <c r="M28" s="67">
        <v>173145843.40869999</v>
      </c>
      <c r="N28" s="67">
        <v>0</v>
      </c>
      <c r="O28" s="67">
        <f t="shared" si="3"/>
        <v>173145843.40869999</v>
      </c>
      <c r="P28" s="67">
        <v>5165023599.8815002</v>
      </c>
      <c r="Q28" s="82">
        <v>0</v>
      </c>
      <c r="R28" s="67">
        <f t="shared" si="4"/>
        <v>5165023599.8815002</v>
      </c>
      <c r="S28" s="82">
        <f t="shared" si="0"/>
        <v>11832753216.8396</v>
      </c>
      <c r="T28" s="83">
        <f t="shared" si="5"/>
        <v>10868848457.399601</v>
      </c>
      <c r="U28" s="64">
        <v>19</v>
      </c>
      <c r="AH28" s="75">
        <v>0</v>
      </c>
    </row>
    <row r="29" spans="1:34" ht="30" customHeight="1">
      <c r="A29" s="64">
        <v>20</v>
      </c>
      <c r="B29" s="65" t="s">
        <v>108</v>
      </c>
      <c r="C29" s="69">
        <v>34</v>
      </c>
      <c r="D29" s="67">
        <v>2347193415.4661002</v>
      </c>
      <c r="E29" s="67">
        <v>0</v>
      </c>
      <c r="F29" s="68">
        <f t="shared" si="1"/>
        <v>2347193415.4661002</v>
      </c>
      <c r="G29" s="67">
        <v>172335440.80000001</v>
      </c>
      <c r="H29" s="67">
        <v>850000000</v>
      </c>
      <c r="I29" s="67">
        <f>1058801366.48-H29-G29</f>
        <v>36465925.680000007</v>
      </c>
      <c r="J29" s="67">
        <f t="shared" si="2"/>
        <v>1288392048.9861</v>
      </c>
      <c r="K29" s="67">
        <v>2498307451.0651002</v>
      </c>
      <c r="L29" s="67">
        <v>164664129.03600001</v>
      </c>
      <c r="M29" s="67">
        <v>134183100.9193</v>
      </c>
      <c r="N29" s="67">
        <v>0</v>
      </c>
      <c r="O29" s="67">
        <f t="shared" si="3"/>
        <v>134183100.9193</v>
      </c>
      <c r="P29" s="67">
        <v>3634961976.4517999</v>
      </c>
      <c r="Q29" s="82">
        <v>0</v>
      </c>
      <c r="R29" s="67">
        <f t="shared" si="4"/>
        <v>3634961976.4517999</v>
      </c>
      <c r="S29" s="82">
        <f t="shared" si="0"/>
        <v>8779310072.9383011</v>
      </c>
      <c r="T29" s="83">
        <f t="shared" si="5"/>
        <v>7720508706.4582996</v>
      </c>
      <c r="U29" s="64">
        <v>20</v>
      </c>
      <c r="AH29" s="75">
        <v>0</v>
      </c>
    </row>
    <row r="30" spans="1:34" ht="30" customHeight="1">
      <c r="A30" s="64">
        <v>21</v>
      </c>
      <c r="B30" s="65" t="s">
        <v>109</v>
      </c>
      <c r="C30" s="69">
        <v>21</v>
      </c>
      <c r="D30" s="67">
        <v>2016250854.1515</v>
      </c>
      <c r="E30" s="67">
        <v>0</v>
      </c>
      <c r="F30" s="68">
        <f t="shared" si="1"/>
        <v>2016250854.1515</v>
      </c>
      <c r="G30" s="67">
        <v>84522952.109999999</v>
      </c>
      <c r="H30" s="67">
        <v>0</v>
      </c>
      <c r="I30" s="67">
        <f>220620393.07-H30-G30</f>
        <v>136097440.95999998</v>
      </c>
      <c r="J30" s="67">
        <f t="shared" si="2"/>
        <v>1795630461.0815001</v>
      </c>
      <c r="K30" s="67">
        <v>2146058564.6422</v>
      </c>
      <c r="L30" s="67">
        <v>126885954.6119</v>
      </c>
      <c r="M30" s="67">
        <v>115263953.1358</v>
      </c>
      <c r="N30" s="67">
        <f t="shared" ref="N30:N32" si="8">M30/2</f>
        <v>57631976.567900002</v>
      </c>
      <c r="O30" s="67">
        <f t="shared" si="3"/>
        <v>57631976.567900002</v>
      </c>
      <c r="P30" s="67">
        <v>2860242201.4698</v>
      </c>
      <c r="Q30" s="82">
        <v>0</v>
      </c>
      <c r="R30" s="67">
        <f t="shared" si="4"/>
        <v>2860242201.4698</v>
      </c>
      <c r="S30" s="82">
        <f t="shared" si="0"/>
        <v>7264701528.0112</v>
      </c>
      <c r="T30" s="83">
        <f t="shared" si="5"/>
        <v>6986449158.3733006</v>
      </c>
      <c r="U30" s="64">
        <v>21</v>
      </c>
      <c r="AH30" s="75">
        <v>0</v>
      </c>
    </row>
    <row r="31" spans="1:34" ht="30" customHeight="1">
      <c r="A31" s="64">
        <v>22</v>
      </c>
      <c r="B31" s="65" t="s">
        <v>110</v>
      </c>
      <c r="C31" s="69">
        <v>21</v>
      </c>
      <c r="D31" s="67">
        <v>2110405957.5086</v>
      </c>
      <c r="E31" s="67">
        <v>0</v>
      </c>
      <c r="F31" s="68">
        <f t="shared" si="1"/>
        <v>2110405957.5086</v>
      </c>
      <c r="G31" s="67">
        <v>118782009.45999999</v>
      </c>
      <c r="H31" s="67">
        <v>117593824.09999999</v>
      </c>
      <c r="I31" s="67">
        <f>816649142.64-H31-G31</f>
        <v>580273309.07999992</v>
      </c>
      <c r="J31" s="67">
        <f t="shared" si="2"/>
        <v>1293756814.8686001</v>
      </c>
      <c r="K31" s="67">
        <v>2246275442.6894002</v>
      </c>
      <c r="L31" s="67">
        <v>133551830.8688</v>
      </c>
      <c r="M31" s="67">
        <v>120646561.85160001</v>
      </c>
      <c r="N31" s="67">
        <f t="shared" si="8"/>
        <v>60323280.925800003</v>
      </c>
      <c r="O31" s="67">
        <f t="shared" si="3"/>
        <v>60323280.925800003</v>
      </c>
      <c r="P31" s="67">
        <v>2894811284.4236002</v>
      </c>
      <c r="Q31" s="82">
        <v>0</v>
      </c>
      <c r="R31" s="67">
        <f t="shared" si="4"/>
        <v>2894811284.4236002</v>
      </c>
      <c r="S31" s="82">
        <f t="shared" si="0"/>
        <v>7505691077.342</v>
      </c>
      <c r="T31" s="83">
        <f t="shared" si="5"/>
        <v>6628718653.7762012</v>
      </c>
      <c r="U31" s="64">
        <v>22</v>
      </c>
      <c r="AH31" s="75">
        <v>0</v>
      </c>
    </row>
    <row r="32" spans="1:34" ht="30" customHeight="1">
      <c r="A32" s="64">
        <v>23</v>
      </c>
      <c r="B32" s="65" t="s">
        <v>111</v>
      </c>
      <c r="C32" s="69">
        <v>16</v>
      </c>
      <c r="D32" s="67">
        <v>1699712994.0083001</v>
      </c>
      <c r="E32" s="67">
        <v>0</v>
      </c>
      <c r="F32" s="68">
        <f t="shared" si="1"/>
        <v>1699712994.0083001</v>
      </c>
      <c r="G32" s="67">
        <v>79618821.510000005</v>
      </c>
      <c r="H32" s="67">
        <v>632203900</v>
      </c>
      <c r="I32" s="67">
        <f>746878677.12-H32-G32</f>
        <v>35055955.609999999</v>
      </c>
      <c r="J32" s="67">
        <f t="shared" si="2"/>
        <v>952834316.88830006</v>
      </c>
      <c r="K32" s="67">
        <v>1809141764.6347001</v>
      </c>
      <c r="L32" s="67">
        <v>129149809.2333</v>
      </c>
      <c r="M32" s="67">
        <v>97168285.623999998</v>
      </c>
      <c r="N32" s="67">
        <f t="shared" si="8"/>
        <v>48584142.811999999</v>
      </c>
      <c r="O32" s="67">
        <f t="shared" si="3"/>
        <v>48584142.811999999</v>
      </c>
      <c r="P32" s="67">
        <v>2663695654.4779</v>
      </c>
      <c r="Q32" s="82">
        <v>0</v>
      </c>
      <c r="R32" s="67">
        <f t="shared" si="4"/>
        <v>2663695654.4779</v>
      </c>
      <c r="S32" s="82">
        <f t="shared" si="0"/>
        <v>6398868507.9782009</v>
      </c>
      <c r="T32" s="83">
        <f t="shared" si="5"/>
        <v>5603405688.0461998</v>
      </c>
      <c r="U32" s="64">
        <v>23</v>
      </c>
      <c r="AH32" s="75">
        <v>0</v>
      </c>
    </row>
    <row r="33" spans="1:34" ht="30" customHeight="1">
      <c r="A33" s="64">
        <v>24</v>
      </c>
      <c r="B33" s="65" t="s">
        <v>112</v>
      </c>
      <c r="C33" s="69">
        <v>20</v>
      </c>
      <c r="D33" s="67">
        <v>2557974075.4495001</v>
      </c>
      <c r="E33" s="67">
        <v>0</v>
      </c>
      <c r="F33" s="68">
        <f t="shared" si="1"/>
        <v>2557974075.4495001</v>
      </c>
      <c r="G33" s="67">
        <v>2637685277.4699998</v>
      </c>
      <c r="H33" s="67">
        <v>0</v>
      </c>
      <c r="I33" s="67">
        <f>2637685277.47-H33-G33</f>
        <v>0</v>
      </c>
      <c r="J33" s="67">
        <f t="shared" si="2"/>
        <v>-79711202.020499706</v>
      </c>
      <c r="K33" s="67">
        <v>2722658324.7111001</v>
      </c>
      <c r="L33" s="67">
        <v>552062760.64590001</v>
      </c>
      <c r="M33" s="67">
        <v>146232897.23519999</v>
      </c>
      <c r="N33" s="67">
        <v>0</v>
      </c>
      <c r="O33" s="67">
        <f t="shared" si="3"/>
        <v>146232897.23519999</v>
      </c>
      <c r="P33" s="67">
        <v>19949460190.559399</v>
      </c>
      <c r="Q33" s="84">
        <v>6617853446.5</v>
      </c>
      <c r="R33" s="67">
        <f t="shared" si="4"/>
        <v>13331606744.059399</v>
      </c>
      <c r="S33" s="82">
        <f t="shared" si="0"/>
        <v>25928388248.601097</v>
      </c>
      <c r="T33" s="83">
        <f t="shared" si="5"/>
        <v>16672849524.6311</v>
      </c>
      <c r="U33" s="64">
        <v>24</v>
      </c>
      <c r="AH33" s="75">
        <v>0</v>
      </c>
    </row>
    <row r="34" spans="1:34" ht="30" customHeight="1">
      <c r="A34" s="64">
        <v>25</v>
      </c>
      <c r="B34" s="65" t="s">
        <v>113</v>
      </c>
      <c r="C34" s="69">
        <v>13</v>
      </c>
      <c r="D34" s="67">
        <v>1760906314.059</v>
      </c>
      <c r="E34" s="67">
        <v>0</v>
      </c>
      <c r="F34" s="68">
        <f t="shared" si="1"/>
        <v>1760906314.059</v>
      </c>
      <c r="G34" s="67">
        <v>75717060.810000002</v>
      </c>
      <c r="H34" s="67">
        <v>124722672.83</v>
      </c>
      <c r="I34" s="67">
        <f>200439733.64-H34-G34</f>
        <v>0</v>
      </c>
      <c r="J34" s="67">
        <f t="shared" si="2"/>
        <v>1560466580.4190001</v>
      </c>
      <c r="K34" s="67">
        <v>1874274755.5689001</v>
      </c>
      <c r="L34" s="67">
        <v>115783898.0053</v>
      </c>
      <c r="M34" s="67">
        <v>100666552.6973</v>
      </c>
      <c r="N34" s="67">
        <v>0</v>
      </c>
      <c r="O34" s="67">
        <f t="shared" si="3"/>
        <v>100666552.6973</v>
      </c>
      <c r="P34" s="67">
        <v>2501239691.3330998</v>
      </c>
      <c r="Q34" s="82">
        <v>0</v>
      </c>
      <c r="R34" s="67">
        <f t="shared" si="4"/>
        <v>2501239691.3330998</v>
      </c>
      <c r="S34" s="82">
        <f t="shared" si="0"/>
        <v>6352871211.6636</v>
      </c>
      <c r="T34" s="83">
        <f t="shared" si="5"/>
        <v>6152431478.0235996</v>
      </c>
      <c r="U34" s="64">
        <v>25</v>
      </c>
      <c r="AH34" s="75">
        <v>0</v>
      </c>
    </row>
    <row r="35" spans="1:34" ht="30" customHeight="1">
      <c r="A35" s="64">
        <v>26</v>
      </c>
      <c r="B35" s="65" t="s">
        <v>114</v>
      </c>
      <c r="C35" s="69">
        <v>25</v>
      </c>
      <c r="D35" s="67">
        <v>2261805757.7863002</v>
      </c>
      <c r="E35" s="67">
        <v>0</v>
      </c>
      <c r="F35" s="68">
        <f t="shared" si="1"/>
        <v>2261805757.7863002</v>
      </c>
      <c r="G35" s="67">
        <v>132306927.39</v>
      </c>
      <c r="H35" s="67">
        <v>514281002.97000003</v>
      </c>
      <c r="I35" s="67">
        <f>1180693551.28-H35-G35</f>
        <v>534105620.91999996</v>
      </c>
      <c r="J35" s="67">
        <f t="shared" si="2"/>
        <v>1081112206.5063</v>
      </c>
      <c r="K35" s="67">
        <v>2407422473.2844</v>
      </c>
      <c r="L35" s="67">
        <v>145461710.4391</v>
      </c>
      <c r="M35" s="67">
        <v>129301704.86049999</v>
      </c>
      <c r="N35" s="67">
        <f t="shared" ref="N35:N37" si="9">M35/2</f>
        <v>64650852.430249996</v>
      </c>
      <c r="O35" s="67">
        <f t="shared" si="3"/>
        <v>64650852.430249996</v>
      </c>
      <c r="P35" s="67">
        <v>3176780225.4466</v>
      </c>
      <c r="Q35" s="82">
        <v>0</v>
      </c>
      <c r="R35" s="67">
        <f t="shared" si="4"/>
        <v>3176780225.4466</v>
      </c>
      <c r="S35" s="82">
        <f t="shared" si="0"/>
        <v>8120771871.8169003</v>
      </c>
      <c r="T35" s="83">
        <f t="shared" si="5"/>
        <v>6875427468.1066494</v>
      </c>
      <c r="U35" s="64">
        <v>26</v>
      </c>
      <c r="AH35" s="75">
        <v>0</v>
      </c>
    </row>
    <row r="36" spans="1:34" ht="30" customHeight="1">
      <c r="A36" s="64">
        <v>27</v>
      </c>
      <c r="B36" s="65" t="s">
        <v>115</v>
      </c>
      <c r="C36" s="69">
        <v>20</v>
      </c>
      <c r="D36" s="67">
        <v>1773984568.3606</v>
      </c>
      <c r="E36" s="67">
        <v>0</v>
      </c>
      <c r="F36" s="68">
        <f t="shared" si="1"/>
        <v>1773984568.3606</v>
      </c>
      <c r="G36" s="67">
        <v>286416050.41000003</v>
      </c>
      <c r="H36" s="67">
        <v>500000000</v>
      </c>
      <c r="I36" s="67">
        <f>1067666050.41-H36-G36</f>
        <v>281249999.99999994</v>
      </c>
      <c r="J36" s="67">
        <f t="shared" si="2"/>
        <v>706318517.95059991</v>
      </c>
      <c r="K36" s="67">
        <v>1888194997.4865</v>
      </c>
      <c r="L36" s="67">
        <v>177505357.1049</v>
      </c>
      <c r="M36" s="67">
        <v>101414203.3619</v>
      </c>
      <c r="N36" s="67">
        <v>0</v>
      </c>
      <c r="O36" s="67">
        <f t="shared" si="3"/>
        <v>101414203.3619</v>
      </c>
      <c r="P36" s="67">
        <v>3299951575.4619002</v>
      </c>
      <c r="Q36" s="82">
        <v>0</v>
      </c>
      <c r="R36" s="67">
        <f t="shared" si="4"/>
        <v>3299951575.4619002</v>
      </c>
      <c r="S36" s="82">
        <f t="shared" si="0"/>
        <v>7241050701.7758007</v>
      </c>
      <c r="T36" s="83">
        <f t="shared" si="5"/>
        <v>6173384651.3657999</v>
      </c>
      <c r="U36" s="64">
        <v>27</v>
      </c>
      <c r="AH36" s="75">
        <v>0</v>
      </c>
    </row>
    <row r="37" spans="1:34" ht="30" customHeight="1">
      <c r="A37" s="64">
        <v>28</v>
      </c>
      <c r="B37" s="65" t="s">
        <v>116</v>
      </c>
      <c r="C37" s="69">
        <v>18</v>
      </c>
      <c r="D37" s="67">
        <v>1777499030.4649999</v>
      </c>
      <c r="E37" s="67">
        <v>2152276812.1464</v>
      </c>
      <c r="F37" s="68">
        <f t="shared" si="1"/>
        <v>3929775842.6113997</v>
      </c>
      <c r="G37" s="67">
        <v>161563693.81</v>
      </c>
      <c r="H37" s="67">
        <v>644248762.91999996</v>
      </c>
      <c r="I37" s="67">
        <f>961619540.91-H37-G37</f>
        <v>155807084.18000001</v>
      </c>
      <c r="J37" s="67">
        <f t="shared" si="2"/>
        <v>2968156301.7013998</v>
      </c>
      <c r="K37" s="67">
        <v>2841192465.408</v>
      </c>
      <c r="L37" s="67">
        <v>144073241.46340001</v>
      </c>
      <c r="M37" s="67">
        <v>101615116.2564</v>
      </c>
      <c r="N37" s="67">
        <f t="shared" si="9"/>
        <v>50807558.128200002</v>
      </c>
      <c r="O37" s="67">
        <f t="shared" si="3"/>
        <v>50807558.128200002</v>
      </c>
      <c r="P37" s="67">
        <v>3031760374.6219001</v>
      </c>
      <c r="Q37" s="82">
        <v>0</v>
      </c>
      <c r="R37" s="67">
        <f t="shared" si="4"/>
        <v>3031760374.6219001</v>
      </c>
      <c r="S37" s="82">
        <f t="shared" si="0"/>
        <v>10048417040.361099</v>
      </c>
      <c r="T37" s="83">
        <f t="shared" si="5"/>
        <v>9035989941.3228989</v>
      </c>
      <c r="U37" s="64">
        <v>28</v>
      </c>
      <c r="AH37" s="75">
        <v>0</v>
      </c>
    </row>
    <row r="38" spans="1:34" ht="30" customHeight="1">
      <c r="A38" s="64">
        <v>29</v>
      </c>
      <c r="B38" s="65" t="s">
        <v>117</v>
      </c>
      <c r="C38" s="69">
        <v>30</v>
      </c>
      <c r="D38" s="67">
        <v>1741463905.1057</v>
      </c>
      <c r="E38" s="67">
        <v>0</v>
      </c>
      <c r="F38" s="68">
        <f t="shared" si="1"/>
        <v>1741463905.1057</v>
      </c>
      <c r="G38" s="67">
        <v>245947370.66999999</v>
      </c>
      <c r="H38" s="67">
        <v>0</v>
      </c>
      <c r="I38" s="67">
        <f>345947370.67-H38-G38</f>
        <v>100000000.00000003</v>
      </c>
      <c r="J38" s="67">
        <f t="shared" si="2"/>
        <v>1395516534.4356999</v>
      </c>
      <c r="K38" s="67">
        <v>1853580630.0501001</v>
      </c>
      <c r="L38" s="67">
        <v>145794248.81920001</v>
      </c>
      <c r="M38" s="67">
        <v>99555079.435100004</v>
      </c>
      <c r="N38" s="67">
        <v>0</v>
      </c>
      <c r="O38" s="67">
        <f t="shared" si="3"/>
        <v>99555079.435100004</v>
      </c>
      <c r="P38" s="67">
        <v>3033089164.2867999</v>
      </c>
      <c r="Q38" s="82">
        <v>0</v>
      </c>
      <c r="R38" s="67">
        <f t="shared" si="4"/>
        <v>3033089164.2867999</v>
      </c>
      <c r="S38" s="82">
        <f t="shared" si="0"/>
        <v>6873483027.6968994</v>
      </c>
      <c r="T38" s="83">
        <f t="shared" si="5"/>
        <v>6527535657.0268993</v>
      </c>
      <c r="U38" s="64">
        <v>29</v>
      </c>
      <c r="AH38" s="75">
        <v>0</v>
      </c>
    </row>
    <row r="39" spans="1:34" ht="30" customHeight="1">
      <c r="A39" s="64">
        <v>30</v>
      </c>
      <c r="B39" s="65" t="s">
        <v>118</v>
      </c>
      <c r="C39" s="69">
        <v>33</v>
      </c>
      <c r="D39" s="67">
        <v>2141658440.3018999</v>
      </c>
      <c r="E39" s="67">
        <v>0</v>
      </c>
      <c r="F39" s="68">
        <f t="shared" si="1"/>
        <v>2141658440.3018999</v>
      </c>
      <c r="G39" s="67">
        <v>429816561.88</v>
      </c>
      <c r="H39" s="67">
        <v>0</v>
      </c>
      <c r="I39" s="67">
        <f>1044903819.98-H39-G39</f>
        <v>615087258.10000002</v>
      </c>
      <c r="J39" s="67">
        <f t="shared" si="2"/>
        <v>1096754620.3218999</v>
      </c>
      <c r="K39" s="67">
        <v>2279539983.2761998</v>
      </c>
      <c r="L39" s="67">
        <v>205714103.37029999</v>
      </c>
      <c r="M39" s="67">
        <v>122433187.1145</v>
      </c>
      <c r="N39" s="67">
        <v>0</v>
      </c>
      <c r="O39" s="67">
        <f t="shared" si="3"/>
        <v>122433187.1145</v>
      </c>
      <c r="P39" s="67">
        <v>6008557846.4556999</v>
      </c>
      <c r="Q39" s="82">
        <v>0</v>
      </c>
      <c r="R39" s="67">
        <f t="shared" si="4"/>
        <v>6008557846.4556999</v>
      </c>
      <c r="S39" s="82">
        <f t="shared" si="0"/>
        <v>10757903560.5186</v>
      </c>
      <c r="T39" s="83">
        <f t="shared" si="5"/>
        <v>9712999740.538599</v>
      </c>
      <c r="U39" s="64">
        <v>30</v>
      </c>
      <c r="AH39" s="75">
        <v>0</v>
      </c>
    </row>
    <row r="40" spans="1:34" ht="30" customHeight="1">
      <c r="A40" s="64">
        <v>31</v>
      </c>
      <c r="B40" s="65" t="s">
        <v>119</v>
      </c>
      <c r="C40" s="69">
        <v>17</v>
      </c>
      <c r="D40" s="67">
        <v>1993954583.8924999</v>
      </c>
      <c r="E40" s="67">
        <v>0</v>
      </c>
      <c r="F40" s="68">
        <f t="shared" si="1"/>
        <v>1993954583.8924999</v>
      </c>
      <c r="G40" s="67">
        <v>60304686.590000004</v>
      </c>
      <c r="H40" s="67">
        <v>1031399422.965</v>
      </c>
      <c r="I40" s="67">
        <f>1143324675.46-H40-G40</f>
        <v>51620565.905000001</v>
      </c>
      <c r="J40" s="67">
        <f t="shared" si="2"/>
        <v>850629908.4325</v>
      </c>
      <c r="K40" s="67">
        <v>2122326844.1385</v>
      </c>
      <c r="L40" s="67">
        <v>136070013.56009999</v>
      </c>
      <c r="M40" s="67">
        <v>113989331.8531</v>
      </c>
      <c r="N40" s="67">
        <f t="shared" ref="N40:N41" si="10">M40/2</f>
        <v>56994665.926550001</v>
      </c>
      <c r="O40" s="67">
        <f t="shared" si="3"/>
        <v>56994665.926550001</v>
      </c>
      <c r="P40" s="67">
        <v>2911264164.8631001</v>
      </c>
      <c r="Q40" s="82">
        <v>0</v>
      </c>
      <c r="R40" s="67">
        <f t="shared" si="4"/>
        <v>2911264164.8631001</v>
      </c>
      <c r="S40" s="82">
        <f t="shared" si="0"/>
        <v>7277604938.3073006</v>
      </c>
      <c r="T40" s="83">
        <f t="shared" si="5"/>
        <v>6077285596.9207497</v>
      </c>
      <c r="U40" s="64">
        <v>31</v>
      </c>
      <c r="AH40" s="75">
        <v>0</v>
      </c>
    </row>
    <row r="41" spans="1:34" ht="30" customHeight="1">
      <c r="A41" s="64">
        <v>32</v>
      </c>
      <c r="B41" s="65" t="s">
        <v>120</v>
      </c>
      <c r="C41" s="69">
        <v>23</v>
      </c>
      <c r="D41" s="67">
        <v>2059283268.9008</v>
      </c>
      <c r="E41" s="67">
        <v>11422335372.014</v>
      </c>
      <c r="F41" s="68">
        <f t="shared" si="1"/>
        <v>13481618640.914801</v>
      </c>
      <c r="G41" s="67">
        <v>289308919.64999998</v>
      </c>
      <c r="H41" s="67">
        <v>0</v>
      </c>
      <c r="I41" s="67">
        <f>289308919.65-H41-G41</f>
        <v>0</v>
      </c>
      <c r="J41" s="67">
        <f t="shared" si="2"/>
        <v>13192309721.264801</v>
      </c>
      <c r="K41" s="67">
        <v>6640146741.974</v>
      </c>
      <c r="L41" s="67">
        <v>196461707.48719999</v>
      </c>
      <c r="M41" s="67">
        <v>117724007.264</v>
      </c>
      <c r="N41" s="67">
        <f t="shared" si="10"/>
        <v>58862003.631999999</v>
      </c>
      <c r="O41" s="67">
        <f t="shared" si="3"/>
        <v>58862003.631999999</v>
      </c>
      <c r="P41" s="67">
        <v>8518760741.7754002</v>
      </c>
      <c r="Q41" s="82">
        <v>0</v>
      </c>
      <c r="R41" s="67">
        <f t="shared" si="4"/>
        <v>8518760741.7754002</v>
      </c>
      <c r="S41" s="82">
        <f t="shared" si="0"/>
        <v>28954711839.415405</v>
      </c>
      <c r="T41" s="83">
        <f t="shared" si="5"/>
        <v>28606540916.1334</v>
      </c>
      <c r="U41" s="64">
        <v>32</v>
      </c>
      <c r="AH41" s="75">
        <v>0</v>
      </c>
    </row>
    <row r="42" spans="1:34" ht="30" customHeight="1">
      <c r="A42" s="64">
        <v>33</v>
      </c>
      <c r="B42" s="65" t="s">
        <v>121</v>
      </c>
      <c r="C42" s="69">
        <v>23</v>
      </c>
      <c r="D42" s="67">
        <v>2104400553.4835</v>
      </c>
      <c r="E42" s="67">
        <v>0</v>
      </c>
      <c r="F42" s="68">
        <f t="shared" si="1"/>
        <v>2104400553.4835</v>
      </c>
      <c r="G42" s="67">
        <v>73111095.489999995</v>
      </c>
      <c r="H42" s="67">
        <v>206017834</v>
      </c>
      <c r="I42" s="67">
        <f>873436501.91-H42-G42</f>
        <v>594307572.41999996</v>
      </c>
      <c r="J42" s="67">
        <f t="shared" si="2"/>
        <v>1230964051.5735002</v>
      </c>
      <c r="K42" s="67">
        <v>2239883406.3466001</v>
      </c>
      <c r="L42" s="67">
        <v>135515823.91909999</v>
      </c>
      <c r="M42" s="67">
        <v>120303248.11830001</v>
      </c>
      <c r="N42" s="67">
        <v>0</v>
      </c>
      <c r="O42" s="67">
        <f t="shared" si="3"/>
        <v>120303248.11830001</v>
      </c>
      <c r="P42" s="67">
        <v>3031879284.7189002</v>
      </c>
      <c r="Q42" s="82">
        <v>0</v>
      </c>
      <c r="R42" s="67">
        <f t="shared" si="4"/>
        <v>3031879284.7189002</v>
      </c>
      <c r="S42" s="82">
        <f t="shared" si="0"/>
        <v>7631982316.586401</v>
      </c>
      <c r="T42" s="83">
        <f t="shared" si="5"/>
        <v>6758545814.6764002</v>
      </c>
      <c r="U42" s="64">
        <v>33</v>
      </c>
      <c r="AH42" s="75">
        <v>0</v>
      </c>
    </row>
    <row r="43" spans="1:34" ht="30" customHeight="1">
      <c r="A43" s="64">
        <v>34</v>
      </c>
      <c r="B43" s="65" t="s">
        <v>122</v>
      </c>
      <c r="C43" s="69">
        <v>16</v>
      </c>
      <c r="D43" s="67">
        <v>1839334007.5258999</v>
      </c>
      <c r="E43" s="67">
        <v>0</v>
      </c>
      <c r="F43" s="68">
        <f t="shared" si="1"/>
        <v>1839334007.5258999</v>
      </c>
      <c r="G43" s="67">
        <v>109030571.81999999</v>
      </c>
      <c r="H43" s="67">
        <v>0</v>
      </c>
      <c r="I43" s="67">
        <f>184493971.73-H43-G43</f>
        <v>75463399.909999996</v>
      </c>
      <c r="J43" s="67">
        <f t="shared" si="2"/>
        <v>1654840035.7958999</v>
      </c>
      <c r="K43" s="67">
        <v>1957751681.5299001</v>
      </c>
      <c r="L43" s="67">
        <v>115412524.20389999</v>
      </c>
      <c r="M43" s="67">
        <v>105150065.23540001</v>
      </c>
      <c r="N43" s="67">
        <v>0</v>
      </c>
      <c r="O43" s="67">
        <f t="shared" si="3"/>
        <v>105150065.23540001</v>
      </c>
      <c r="P43" s="67">
        <v>2661963360.9555001</v>
      </c>
      <c r="Q43" s="82">
        <v>0</v>
      </c>
      <c r="R43" s="67">
        <f t="shared" si="4"/>
        <v>2661963360.9555001</v>
      </c>
      <c r="S43" s="82">
        <f t="shared" si="0"/>
        <v>6679611639.4505997</v>
      </c>
      <c r="T43" s="83">
        <f t="shared" si="5"/>
        <v>6495117667.7206001</v>
      </c>
      <c r="U43" s="64">
        <v>34</v>
      </c>
      <c r="AH43" s="75">
        <v>0</v>
      </c>
    </row>
    <row r="44" spans="1:34" ht="30" customHeight="1">
      <c r="A44" s="64">
        <v>35</v>
      </c>
      <c r="B44" s="65" t="s">
        <v>123</v>
      </c>
      <c r="C44" s="69">
        <v>17</v>
      </c>
      <c r="D44" s="67">
        <v>1896117247.3922</v>
      </c>
      <c r="E44" s="67">
        <v>0</v>
      </c>
      <c r="F44" s="68">
        <f t="shared" si="1"/>
        <v>1896117247.3922</v>
      </c>
      <c r="G44" s="67">
        <v>51817736.950000003</v>
      </c>
      <c r="H44" s="67">
        <v>0</v>
      </c>
      <c r="I44" s="67">
        <f>493682611.36-H44-G44</f>
        <v>441864874.41000003</v>
      </c>
      <c r="J44" s="67">
        <f t="shared" si="2"/>
        <v>1402434636.0321999</v>
      </c>
      <c r="K44" s="67">
        <v>2018190668.0681</v>
      </c>
      <c r="L44" s="67">
        <v>115675928.35609999</v>
      </c>
      <c r="M44" s="67">
        <v>108396219.1974</v>
      </c>
      <c r="N44" s="67">
        <v>0</v>
      </c>
      <c r="O44" s="67">
        <f t="shared" si="3"/>
        <v>108396219.1974</v>
      </c>
      <c r="P44" s="67">
        <v>2647868951.7645001</v>
      </c>
      <c r="Q44" s="82">
        <v>0</v>
      </c>
      <c r="R44" s="67">
        <f t="shared" si="4"/>
        <v>2647868951.7645001</v>
      </c>
      <c r="S44" s="82">
        <f t="shared" si="0"/>
        <v>6786249014.7783003</v>
      </c>
      <c r="T44" s="83">
        <f t="shared" si="5"/>
        <v>6292566403.4183006</v>
      </c>
      <c r="U44" s="64">
        <v>35</v>
      </c>
      <c r="AH44" s="75">
        <v>0</v>
      </c>
    </row>
    <row r="45" spans="1:34" ht="30" customHeight="1">
      <c r="A45" s="64">
        <v>36</v>
      </c>
      <c r="B45" s="65" t="s">
        <v>124</v>
      </c>
      <c r="C45" s="69">
        <v>14</v>
      </c>
      <c r="D45" s="67">
        <v>1900155423.4730999</v>
      </c>
      <c r="E45" s="67">
        <v>0</v>
      </c>
      <c r="F45" s="68">
        <f t="shared" si="1"/>
        <v>1900155423.4730999</v>
      </c>
      <c r="G45" s="67">
        <v>66458327.479999997</v>
      </c>
      <c r="H45" s="67">
        <v>422213140</v>
      </c>
      <c r="I45" s="67">
        <f>763117621.7-H45-G45</f>
        <v>274446154.22000003</v>
      </c>
      <c r="J45" s="67">
        <f t="shared" si="2"/>
        <v>1137037801.7730999</v>
      </c>
      <c r="K45" s="67">
        <v>2022488824.8966999</v>
      </c>
      <c r="L45" s="67">
        <v>125717570.961</v>
      </c>
      <c r="M45" s="67">
        <v>108627071.49330001</v>
      </c>
      <c r="N45" s="67">
        <v>0</v>
      </c>
      <c r="O45" s="67">
        <f t="shared" si="3"/>
        <v>108627071.49330001</v>
      </c>
      <c r="P45" s="67">
        <v>2866689898.9900999</v>
      </c>
      <c r="Q45" s="82">
        <v>0</v>
      </c>
      <c r="R45" s="67">
        <f t="shared" si="4"/>
        <v>2866689898.9900999</v>
      </c>
      <c r="S45" s="82">
        <f t="shared" si="0"/>
        <v>7023678789.8141994</v>
      </c>
      <c r="T45" s="83">
        <f t="shared" si="5"/>
        <v>6260561168.1141996</v>
      </c>
      <c r="U45" s="64">
        <v>36</v>
      </c>
      <c r="AH45" s="75">
        <v>0</v>
      </c>
    </row>
    <row r="46" spans="1:34" ht="30" customHeight="1">
      <c r="A46" s="64"/>
      <c r="B46" s="153" t="s">
        <v>125</v>
      </c>
      <c r="C46" s="154"/>
      <c r="D46" s="70">
        <f t="shared" ref="D46:T46" si="11">SUM(D10:D45)</f>
        <v>72407985142.344589</v>
      </c>
      <c r="E46" s="70">
        <f t="shared" si="11"/>
        <v>62970899714.351891</v>
      </c>
      <c r="F46" s="70">
        <f t="shared" si="11"/>
        <v>135378884856.69649</v>
      </c>
      <c r="G46" s="70">
        <f t="shared" si="11"/>
        <v>9878313886.1299992</v>
      </c>
      <c r="H46" s="70">
        <f t="shared" si="11"/>
        <v>7644632401.1550007</v>
      </c>
      <c r="I46" s="70">
        <f t="shared" si="11"/>
        <v>11238467006.205</v>
      </c>
      <c r="J46" s="70">
        <f t="shared" si="11"/>
        <v>106617471563.20653</v>
      </c>
      <c r="K46" s="70">
        <f t="shared" si="11"/>
        <v>101539638798.20988</v>
      </c>
      <c r="L46" s="70">
        <f t="shared" si="11"/>
        <v>5718311940.0300007</v>
      </c>
      <c r="M46" s="70">
        <f t="shared" si="11"/>
        <v>4139381064.0815001</v>
      </c>
      <c r="N46" s="70">
        <f t="shared" si="11"/>
        <v>831423488.94570017</v>
      </c>
      <c r="O46" s="70">
        <f t="shared" si="11"/>
        <v>3307957575.1358008</v>
      </c>
      <c r="P46" s="70">
        <f t="shared" si="11"/>
        <v>136612412193.15491</v>
      </c>
      <c r="Q46" s="70">
        <f t="shared" si="11"/>
        <v>6617853446.5</v>
      </c>
      <c r="R46" s="70">
        <f t="shared" si="11"/>
        <v>129994558746.65491</v>
      </c>
      <c r="S46" s="70">
        <f t="shared" si="11"/>
        <v>383388628852.17291</v>
      </c>
      <c r="T46" s="70">
        <f t="shared" si="11"/>
        <v>347177938623.23712</v>
      </c>
      <c r="U46" s="70"/>
    </row>
    <row r="47" spans="1:34">
      <c r="B47" s="71"/>
      <c r="C47" s="72"/>
      <c r="D47" s="73"/>
      <c r="E47" s="74"/>
      <c r="F47" s="72"/>
      <c r="G47" s="73"/>
      <c r="H47" s="73"/>
      <c r="I47" s="73"/>
      <c r="J47" s="79"/>
      <c r="K47" s="80"/>
      <c r="L47" s="80"/>
      <c r="M47" s="74"/>
      <c r="N47" s="74"/>
      <c r="O47" s="74"/>
      <c r="P47" s="74"/>
      <c r="Q47" s="74"/>
      <c r="R47" s="74"/>
      <c r="S47" s="75"/>
    </row>
    <row r="48" spans="1:34">
      <c r="B48" s="72"/>
      <c r="C48" s="72"/>
      <c r="D48" s="72"/>
      <c r="E48" s="72"/>
      <c r="F48" s="72"/>
      <c r="G48" s="72"/>
      <c r="H48" s="72"/>
      <c r="I48" s="73"/>
      <c r="J48" s="73"/>
      <c r="K48" s="73"/>
      <c r="L48" s="73"/>
      <c r="M48" s="71"/>
      <c r="N48" s="71"/>
      <c r="O48" s="71"/>
      <c r="P48" s="71"/>
      <c r="Q48" s="71"/>
      <c r="R48" s="71"/>
      <c r="T48" s="75"/>
      <c r="V48" s="62" t="s">
        <v>126</v>
      </c>
    </row>
    <row r="49" spans="1:20">
      <c r="G49" s="75"/>
      <c r="I49" s="75"/>
      <c r="J49" s="81"/>
      <c r="K49" s="81"/>
      <c r="L49" s="81"/>
      <c r="T49" s="75"/>
    </row>
    <row r="50" spans="1:20">
      <c r="C50" s="76"/>
      <c r="G50" s="77"/>
      <c r="I50" s="75"/>
      <c r="J50" s="77"/>
      <c r="K50" s="77"/>
      <c r="L50" s="77"/>
    </row>
    <row r="51" spans="1:20">
      <c r="C51" s="76"/>
      <c r="G51" s="77">
        <f>G49-G50</f>
        <v>0</v>
      </c>
      <c r="J51" s="75"/>
      <c r="K51" s="75"/>
      <c r="L51" s="75"/>
    </row>
    <row r="54" spans="1:20" ht="21">
      <c r="A54" s="78" t="s">
        <v>59</v>
      </c>
    </row>
  </sheetData>
  <mergeCells count="24">
    <mergeCell ref="S7:S8"/>
    <mergeCell ref="T7:T8"/>
    <mergeCell ref="U7:U8"/>
    <mergeCell ref="B46:C46"/>
    <mergeCell ref="A7:A8"/>
    <mergeCell ref="B7:B8"/>
    <mergeCell ref="C7:C8"/>
    <mergeCell ref="D7:D8"/>
    <mergeCell ref="A1:U1"/>
    <mergeCell ref="A2:U2"/>
    <mergeCell ref="A4:T4"/>
    <mergeCell ref="D5:T5"/>
    <mergeCell ref="G7:I7"/>
    <mergeCell ref="E7:E8"/>
    <mergeCell ref="F7:F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pageMargins left="0.4" right="0.34" top="0.45" bottom="0.17" header="0.51" footer="0.17"/>
  <pageSetup scale="44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70123-73D1-4246-9706-185B7EEC84DF}">
  <dimension ref="A1:U40"/>
  <sheetViews>
    <sheetView tabSelected="1" workbookViewId="0">
      <selection activeCell="D2" sqref="D2:H37"/>
    </sheetView>
  </sheetViews>
  <sheetFormatPr defaultColWidth="8.88671875" defaultRowHeight="13.2"/>
  <cols>
    <col min="1" max="1" width="4.109375" style="62" customWidth="1"/>
    <col min="2" max="2" width="22.44140625" style="62" customWidth="1"/>
    <col min="3" max="3" width="7.44140625" style="62" customWidth="1"/>
    <col min="4" max="4" width="25.5546875" style="62" customWidth="1"/>
    <col min="5" max="5" width="19.5546875" style="62" customWidth="1"/>
    <col min="6" max="7" width="22" style="62" customWidth="1"/>
    <col min="8" max="8" width="24.109375" style="62" customWidth="1"/>
    <col min="9" max="9" width="8.88671875" style="62"/>
    <col min="10" max="10" width="16.33203125" style="62" customWidth="1"/>
    <col min="11" max="11" width="16.88671875" style="62" customWidth="1"/>
    <col min="12" max="12" width="21" style="62" customWidth="1"/>
    <col min="13" max="13" width="8.88671875" style="62"/>
    <col min="14" max="14" width="17.44140625" style="62" customWidth="1"/>
    <col min="15" max="15" width="12.33203125" style="62" customWidth="1"/>
    <col min="16" max="16" width="17.88671875" style="62" customWidth="1"/>
    <col min="17" max="18" width="8.88671875" style="62"/>
    <col min="19" max="19" width="17.88671875" style="62" customWidth="1"/>
    <col min="20" max="20" width="16.33203125" style="62" customWidth="1"/>
    <col min="21" max="21" width="17.88671875" style="62" customWidth="1"/>
    <col min="22" max="16384" width="8.88671875" style="62"/>
  </cols>
  <sheetData>
    <row r="1" spans="1:21" ht="12.75" customHeight="1">
      <c r="A1" s="183" t="s">
        <v>21</v>
      </c>
      <c r="B1" s="183" t="s">
        <v>22</v>
      </c>
      <c r="C1" s="183" t="s">
        <v>73</v>
      </c>
      <c r="D1" s="183" t="s">
        <v>53</v>
      </c>
      <c r="E1" s="127" t="s">
        <v>957</v>
      </c>
      <c r="F1" s="183" t="s">
        <v>80</v>
      </c>
      <c r="G1" s="183" t="s">
        <v>83</v>
      </c>
      <c r="H1" s="183" t="s">
        <v>85</v>
      </c>
    </row>
    <row r="2" spans="1:21" ht="30" customHeight="1">
      <c r="A2" s="121">
        <v>1</v>
      </c>
      <c r="B2" s="122" t="s">
        <v>89</v>
      </c>
      <c r="C2" s="123">
        <v>17</v>
      </c>
      <c r="D2" s="124">
        <v>1577804645.3139</v>
      </c>
      <c r="E2" s="124">
        <v>2167660356.5579</v>
      </c>
      <c r="F2" s="124">
        <v>51107562.184950002</v>
      </c>
      <c r="G2" s="124">
        <v>2756035481.1164999</v>
      </c>
      <c r="H2" s="125">
        <v>6552608045.1732502</v>
      </c>
      <c r="U2" s="75">
        <v>0</v>
      </c>
    </row>
    <row r="3" spans="1:21" ht="30" customHeight="1">
      <c r="A3" s="121">
        <v>2</v>
      </c>
      <c r="B3" s="122" t="s">
        <v>90</v>
      </c>
      <c r="C3" s="126">
        <v>21</v>
      </c>
      <c r="D3" s="124">
        <v>1478645987.0688</v>
      </c>
      <c r="E3" s="124">
        <v>2154775068.4637003</v>
      </c>
      <c r="F3" s="124">
        <v>108739314.76450001</v>
      </c>
      <c r="G3" s="124">
        <v>2992949020.0797</v>
      </c>
      <c r="H3" s="125">
        <v>6735109390.3767004</v>
      </c>
      <c r="U3" s="75">
        <v>0</v>
      </c>
    </row>
    <row r="4" spans="1:21" ht="30" customHeight="1">
      <c r="A4" s="121">
        <v>3</v>
      </c>
      <c r="B4" s="122" t="s">
        <v>91</v>
      </c>
      <c r="C4" s="126">
        <v>31</v>
      </c>
      <c r="D4" s="124">
        <v>12745539724.433601</v>
      </c>
      <c r="E4" s="124">
        <v>5821101569.6919003</v>
      </c>
      <c r="F4" s="124">
        <v>54874910.3354</v>
      </c>
      <c r="G4" s="124">
        <v>3342224802.8863001</v>
      </c>
      <c r="H4" s="125">
        <v>21963741007.347198</v>
      </c>
      <c r="U4" s="75">
        <v>0</v>
      </c>
    </row>
    <row r="5" spans="1:21" ht="30" customHeight="1">
      <c r="A5" s="121">
        <v>4</v>
      </c>
      <c r="B5" s="122" t="s">
        <v>92</v>
      </c>
      <c r="C5" s="126">
        <v>21</v>
      </c>
      <c r="D5" s="124">
        <v>2386453498.6766996</v>
      </c>
      <c r="E5" s="124">
        <v>2477461814.0317001</v>
      </c>
      <c r="F5" s="124">
        <v>108535604.45990001</v>
      </c>
      <c r="G5" s="124">
        <v>3468810688.3565998</v>
      </c>
      <c r="H5" s="125">
        <v>8441261605.5248995</v>
      </c>
      <c r="U5" s="75">
        <v>0</v>
      </c>
    </row>
    <row r="6" spans="1:21" ht="30" customHeight="1">
      <c r="A6" s="121">
        <v>5</v>
      </c>
      <c r="B6" s="122" t="s">
        <v>93</v>
      </c>
      <c r="C6" s="126">
        <v>20</v>
      </c>
      <c r="D6" s="124">
        <v>454931200.03209972</v>
      </c>
      <c r="E6" s="124">
        <v>2577537398.1366</v>
      </c>
      <c r="F6" s="124">
        <v>130571968.53470001</v>
      </c>
      <c r="G6" s="124">
        <v>3323767420.0309</v>
      </c>
      <c r="H6" s="125">
        <v>6486807986.7342997</v>
      </c>
      <c r="U6" s="75">
        <v>0</v>
      </c>
    </row>
    <row r="7" spans="1:21" ht="30" customHeight="1">
      <c r="A7" s="121">
        <v>6</v>
      </c>
      <c r="B7" s="122" t="s">
        <v>94</v>
      </c>
      <c r="C7" s="126">
        <v>8</v>
      </c>
      <c r="D7" s="124">
        <v>12394003050.484499</v>
      </c>
      <c r="E7" s="124">
        <v>6283785467.9261007</v>
      </c>
      <c r="F7" s="124">
        <v>48293071.975850001</v>
      </c>
      <c r="G7" s="124">
        <v>2944553776.7532001</v>
      </c>
      <c r="H7" s="125">
        <v>21670635367.139648</v>
      </c>
      <c r="U7" s="75">
        <v>0</v>
      </c>
    </row>
    <row r="8" spans="1:21" ht="30" customHeight="1">
      <c r="A8" s="121">
        <v>7</v>
      </c>
      <c r="B8" s="122" t="s">
        <v>95</v>
      </c>
      <c r="C8" s="126">
        <v>23</v>
      </c>
      <c r="D8" s="124">
        <v>2032809639.6802001</v>
      </c>
      <c r="E8" s="124">
        <v>2423215255.8696003</v>
      </c>
      <c r="F8" s="124">
        <v>61209830.599849999</v>
      </c>
      <c r="G8" s="124">
        <v>3176598993.5153999</v>
      </c>
      <c r="H8" s="125">
        <v>7693833719.6650496</v>
      </c>
      <c r="U8" s="75">
        <v>0</v>
      </c>
    </row>
    <row r="9" spans="1:21" ht="30" customHeight="1">
      <c r="A9" s="121">
        <v>8</v>
      </c>
      <c r="B9" s="122" t="s">
        <v>96</v>
      </c>
      <c r="C9" s="126">
        <v>27</v>
      </c>
      <c r="D9" s="124">
        <v>2215429199.2660003</v>
      </c>
      <c r="E9" s="124">
        <v>2670874632.9837999</v>
      </c>
      <c r="F9" s="124">
        <v>135623440.1561</v>
      </c>
      <c r="G9" s="124">
        <v>3235595475.4696999</v>
      </c>
      <c r="H9" s="125">
        <v>8257522747.8756008</v>
      </c>
      <c r="U9" s="75">
        <v>0</v>
      </c>
    </row>
    <row r="10" spans="1:21" ht="30" customHeight="1">
      <c r="A10" s="121">
        <v>9</v>
      </c>
      <c r="B10" s="122" t="s">
        <v>97</v>
      </c>
      <c r="C10" s="126">
        <v>18</v>
      </c>
      <c r="D10" s="124">
        <v>904591548.51549995</v>
      </c>
      <c r="E10" s="124">
        <v>2172664574.5258999</v>
      </c>
      <c r="F10" s="124">
        <v>54884268.777649999</v>
      </c>
      <c r="G10" s="124">
        <v>2783157357.7519002</v>
      </c>
      <c r="H10" s="125">
        <v>5915297749.5709496</v>
      </c>
      <c r="U10" s="75">
        <v>0</v>
      </c>
    </row>
    <row r="11" spans="1:21" ht="30" customHeight="1">
      <c r="A11" s="121">
        <v>10</v>
      </c>
      <c r="B11" s="122" t="s">
        <v>98</v>
      </c>
      <c r="C11" s="126">
        <v>25</v>
      </c>
      <c r="D11" s="124">
        <v>23261593427.191998</v>
      </c>
      <c r="E11" s="124">
        <v>11653572286.381201</v>
      </c>
      <c r="F11" s="124">
        <v>55417797.076350003</v>
      </c>
      <c r="G11" s="124">
        <v>3462184515.5117998</v>
      </c>
      <c r="H11" s="125">
        <v>38432768026.161346</v>
      </c>
      <c r="U11" s="75">
        <v>0</v>
      </c>
    </row>
    <row r="12" spans="1:21" ht="30" customHeight="1">
      <c r="A12" s="121">
        <v>11</v>
      </c>
      <c r="B12" s="122" t="s">
        <v>99</v>
      </c>
      <c r="C12" s="126">
        <v>13</v>
      </c>
      <c r="D12" s="124">
        <v>1110305242.3318002</v>
      </c>
      <c r="E12" s="124">
        <v>1932588769.1026001</v>
      </c>
      <c r="F12" s="124">
        <v>97658547.627200007</v>
      </c>
      <c r="G12" s="124">
        <v>2590495959.4556999</v>
      </c>
      <c r="H12" s="125">
        <v>5731048518.5172997</v>
      </c>
      <c r="U12" s="75">
        <v>0</v>
      </c>
    </row>
    <row r="13" spans="1:21" ht="30" customHeight="1">
      <c r="A13" s="121">
        <v>12</v>
      </c>
      <c r="B13" s="122" t="s">
        <v>100</v>
      </c>
      <c r="C13" s="126">
        <v>18</v>
      </c>
      <c r="D13" s="124">
        <v>3460607899.1134005</v>
      </c>
      <c r="E13" s="124">
        <v>3003073607.4555001</v>
      </c>
      <c r="F13" s="124">
        <v>51034416.974150002</v>
      </c>
      <c r="G13" s="124">
        <v>3139525144.5409999</v>
      </c>
      <c r="H13" s="125">
        <v>9654241068.0840511</v>
      </c>
      <c r="U13" s="75">
        <v>0</v>
      </c>
    </row>
    <row r="14" spans="1:21" ht="30" customHeight="1">
      <c r="A14" s="121">
        <v>13</v>
      </c>
      <c r="B14" s="122" t="s">
        <v>101</v>
      </c>
      <c r="C14" s="126">
        <v>16</v>
      </c>
      <c r="D14" s="124">
        <v>963951134.08899999</v>
      </c>
      <c r="E14" s="124">
        <v>1937754926.6354001</v>
      </c>
      <c r="F14" s="124">
        <v>97603439.478100002</v>
      </c>
      <c r="G14" s="124">
        <v>2691126609.5433002</v>
      </c>
      <c r="H14" s="125">
        <v>5690436109.7458</v>
      </c>
      <c r="U14" s="75">
        <v>0</v>
      </c>
    </row>
    <row r="15" spans="1:21" ht="30" customHeight="1">
      <c r="A15" s="121">
        <v>14</v>
      </c>
      <c r="B15" s="122" t="s">
        <v>102</v>
      </c>
      <c r="C15" s="126">
        <v>17</v>
      </c>
      <c r="D15" s="124">
        <v>1656958577.8497</v>
      </c>
      <c r="E15" s="124">
        <v>2192410296.6308999</v>
      </c>
      <c r="F15" s="124">
        <v>109778011.3211</v>
      </c>
      <c r="G15" s="124">
        <v>2950707854.9984002</v>
      </c>
      <c r="H15" s="125">
        <v>6909854740.8001003</v>
      </c>
      <c r="U15" s="75">
        <v>0</v>
      </c>
    </row>
    <row r="16" spans="1:21" ht="30" customHeight="1">
      <c r="A16" s="121">
        <v>15</v>
      </c>
      <c r="B16" s="122" t="s">
        <v>103</v>
      </c>
      <c r="C16" s="126">
        <v>11</v>
      </c>
      <c r="D16" s="124">
        <v>423957430.31709993</v>
      </c>
      <c r="E16" s="124">
        <v>2029704487.8176</v>
      </c>
      <c r="F16" s="124">
        <v>102819164.0689</v>
      </c>
      <c r="G16" s="124">
        <v>2637534627.4745002</v>
      </c>
      <c r="H16" s="125">
        <v>5194015709.6781006</v>
      </c>
      <c r="U16" s="75">
        <v>0</v>
      </c>
    </row>
    <row r="17" spans="1:21" ht="30" customHeight="1">
      <c r="A17" s="121">
        <v>16</v>
      </c>
      <c r="B17" s="122" t="s">
        <v>104</v>
      </c>
      <c r="C17" s="126">
        <v>27</v>
      </c>
      <c r="D17" s="124">
        <v>1386364304.4598999</v>
      </c>
      <c r="E17" s="124">
        <v>2597032304.8938003</v>
      </c>
      <c r="F17" s="124">
        <v>56747150.598800004</v>
      </c>
      <c r="G17" s="124">
        <v>3078078918.6630998</v>
      </c>
      <c r="H17" s="125">
        <v>7118222678.6156006</v>
      </c>
      <c r="U17" s="75">
        <v>0</v>
      </c>
    </row>
    <row r="18" spans="1:21" ht="30" customHeight="1">
      <c r="A18" s="121">
        <v>17</v>
      </c>
      <c r="B18" s="122" t="s">
        <v>105</v>
      </c>
      <c r="C18" s="126">
        <v>27</v>
      </c>
      <c r="D18" s="124">
        <v>1995151748.335</v>
      </c>
      <c r="E18" s="124">
        <v>2412318382.8789001</v>
      </c>
      <c r="F18" s="124">
        <v>122073649.1472</v>
      </c>
      <c r="G18" s="124">
        <v>3258719899.3992</v>
      </c>
      <c r="H18" s="125">
        <v>7788263679.7602997</v>
      </c>
      <c r="U18" s="75">
        <v>0</v>
      </c>
    </row>
    <row r="19" spans="1:21" ht="30" customHeight="1">
      <c r="A19" s="121">
        <v>18</v>
      </c>
      <c r="B19" s="122" t="s">
        <v>106</v>
      </c>
      <c r="C19" s="126">
        <v>23</v>
      </c>
      <c r="D19" s="124">
        <v>576086821.10369992</v>
      </c>
      <c r="E19" s="124">
        <v>2851648021.2241998</v>
      </c>
      <c r="F19" s="124">
        <v>143023478.41600001</v>
      </c>
      <c r="G19" s="124">
        <v>3922345459.6701999</v>
      </c>
      <c r="H19" s="125">
        <v>7493103780.4140997</v>
      </c>
      <c r="U19" s="75">
        <v>0</v>
      </c>
    </row>
    <row r="20" spans="1:21" ht="30" customHeight="1">
      <c r="A20" s="121">
        <v>19</v>
      </c>
      <c r="B20" s="122" t="s">
        <v>107</v>
      </c>
      <c r="C20" s="126">
        <v>44</v>
      </c>
      <c r="D20" s="124">
        <v>2064843128.9327004</v>
      </c>
      <c r="E20" s="124">
        <v>3465835885.1767001</v>
      </c>
      <c r="F20" s="124">
        <v>173145843.40869999</v>
      </c>
      <c r="G20" s="124">
        <v>5165023599.8815002</v>
      </c>
      <c r="H20" s="125">
        <v>10868848457.399601</v>
      </c>
      <c r="U20" s="75">
        <v>0</v>
      </c>
    </row>
    <row r="21" spans="1:21" ht="30" customHeight="1">
      <c r="A21" s="121">
        <v>20</v>
      </c>
      <c r="B21" s="122" t="s">
        <v>108</v>
      </c>
      <c r="C21" s="126">
        <v>34</v>
      </c>
      <c r="D21" s="124">
        <v>1288392048.9861</v>
      </c>
      <c r="E21" s="124">
        <v>2662971580.1011</v>
      </c>
      <c r="F21" s="124">
        <v>134183100.9193</v>
      </c>
      <c r="G21" s="124">
        <v>3634961976.4517999</v>
      </c>
      <c r="H21" s="125">
        <v>7720508706.4582996</v>
      </c>
      <c r="U21" s="75">
        <v>0</v>
      </c>
    </row>
    <row r="22" spans="1:21" ht="30" customHeight="1">
      <c r="A22" s="121">
        <v>21</v>
      </c>
      <c r="B22" s="122" t="s">
        <v>109</v>
      </c>
      <c r="C22" s="126">
        <v>21</v>
      </c>
      <c r="D22" s="124">
        <v>1795630461.0815001</v>
      </c>
      <c r="E22" s="124">
        <v>2272944519.2540998</v>
      </c>
      <c r="F22" s="124">
        <v>57631976.567900002</v>
      </c>
      <c r="G22" s="124">
        <v>2860242201.4698</v>
      </c>
      <c r="H22" s="125">
        <v>6986449158.3733006</v>
      </c>
      <c r="U22" s="75">
        <v>0</v>
      </c>
    </row>
    <row r="23" spans="1:21" ht="30" customHeight="1">
      <c r="A23" s="121">
        <v>22</v>
      </c>
      <c r="B23" s="122" t="s">
        <v>110</v>
      </c>
      <c r="C23" s="126">
        <v>21</v>
      </c>
      <c r="D23" s="124">
        <v>1293756814.8686001</v>
      </c>
      <c r="E23" s="124">
        <v>2379827273.5582004</v>
      </c>
      <c r="F23" s="124">
        <v>60323280.925800003</v>
      </c>
      <c r="G23" s="124">
        <v>2894811284.4236002</v>
      </c>
      <c r="H23" s="125">
        <v>6628718653.7762012</v>
      </c>
      <c r="U23" s="75">
        <v>0</v>
      </c>
    </row>
    <row r="24" spans="1:21" ht="30" customHeight="1">
      <c r="A24" s="121">
        <v>23</v>
      </c>
      <c r="B24" s="122" t="s">
        <v>111</v>
      </c>
      <c r="C24" s="126">
        <v>16</v>
      </c>
      <c r="D24" s="124">
        <v>952834316.88830006</v>
      </c>
      <c r="E24" s="124">
        <v>1938291573.868</v>
      </c>
      <c r="F24" s="124">
        <v>48584142.811999999</v>
      </c>
      <c r="G24" s="124">
        <v>2663695654.4779</v>
      </c>
      <c r="H24" s="125">
        <v>5603405688.0461998</v>
      </c>
      <c r="U24" s="75">
        <v>0</v>
      </c>
    </row>
    <row r="25" spans="1:21" ht="30" customHeight="1">
      <c r="A25" s="121">
        <v>24</v>
      </c>
      <c r="B25" s="122" t="s">
        <v>112</v>
      </c>
      <c r="C25" s="126">
        <v>20</v>
      </c>
      <c r="D25" s="124">
        <v>-79711202.020499706</v>
      </c>
      <c r="E25" s="124">
        <v>3274721085.3570004</v>
      </c>
      <c r="F25" s="124">
        <v>146232897.23519999</v>
      </c>
      <c r="G25" s="124">
        <v>13331606744.059399</v>
      </c>
      <c r="H25" s="125">
        <v>16672849524.6311</v>
      </c>
      <c r="U25" s="75">
        <v>0</v>
      </c>
    </row>
    <row r="26" spans="1:21" ht="30" customHeight="1">
      <c r="A26" s="121">
        <v>25</v>
      </c>
      <c r="B26" s="122" t="s">
        <v>113</v>
      </c>
      <c r="C26" s="126">
        <v>13</v>
      </c>
      <c r="D26" s="124">
        <v>1560466580.4190001</v>
      </c>
      <c r="E26" s="124">
        <v>1990058653.5742002</v>
      </c>
      <c r="F26" s="124">
        <v>100666552.6973</v>
      </c>
      <c r="G26" s="124">
        <v>2501239691.3330998</v>
      </c>
      <c r="H26" s="125">
        <v>6152431478.0235996</v>
      </c>
      <c r="U26" s="75">
        <v>0</v>
      </c>
    </row>
    <row r="27" spans="1:21" ht="30" customHeight="1">
      <c r="A27" s="121">
        <v>26</v>
      </c>
      <c r="B27" s="122" t="s">
        <v>114</v>
      </c>
      <c r="C27" s="126">
        <v>25</v>
      </c>
      <c r="D27" s="124">
        <v>1081112206.5063</v>
      </c>
      <c r="E27" s="124">
        <v>2552884183.7234998</v>
      </c>
      <c r="F27" s="124">
        <v>64650852.430249996</v>
      </c>
      <c r="G27" s="124">
        <v>3176780225.4466</v>
      </c>
      <c r="H27" s="125">
        <v>6875427468.1066494</v>
      </c>
      <c r="U27" s="75">
        <v>0</v>
      </c>
    </row>
    <row r="28" spans="1:21" ht="30" customHeight="1">
      <c r="A28" s="121">
        <v>27</v>
      </c>
      <c r="B28" s="122" t="s">
        <v>115</v>
      </c>
      <c r="C28" s="126">
        <v>20</v>
      </c>
      <c r="D28" s="124">
        <v>706318517.95059991</v>
      </c>
      <c r="E28" s="124">
        <v>2065700354.5914001</v>
      </c>
      <c r="F28" s="124">
        <v>101414203.3619</v>
      </c>
      <c r="G28" s="124">
        <v>3299951575.4619002</v>
      </c>
      <c r="H28" s="125">
        <v>6173384651.3657999</v>
      </c>
      <c r="U28" s="75">
        <v>0</v>
      </c>
    </row>
    <row r="29" spans="1:21" ht="30" customHeight="1">
      <c r="A29" s="121">
        <v>28</v>
      </c>
      <c r="B29" s="122" t="s">
        <v>116</v>
      </c>
      <c r="C29" s="126">
        <v>18</v>
      </c>
      <c r="D29" s="124">
        <v>2968156301.7013998</v>
      </c>
      <c r="E29" s="124">
        <v>2985265706.8713999</v>
      </c>
      <c r="F29" s="124">
        <v>50807558.128200002</v>
      </c>
      <c r="G29" s="124">
        <v>3031760374.6219001</v>
      </c>
      <c r="H29" s="125">
        <v>9035989941.3228989</v>
      </c>
      <c r="U29" s="75">
        <v>0</v>
      </c>
    </row>
    <row r="30" spans="1:21" ht="30" customHeight="1">
      <c r="A30" s="121">
        <v>29</v>
      </c>
      <c r="B30" s="122" t="s">
        <v>117</v>
      </c>
      <c r="C30" s="126">
        <v>30</v>
      </c>
      <c r="D30" s="124">
        <v>1395516534.4356999</v>
      </c>
      <c r="E30" s="124">
        <v>1999374878.8693001</v>
      </c>
      <c r="F30" s="124">
        <v>99555079.435100004</v>
      </c>
      <c r="G30" s="124">
        <v>3033089164.2867999</v>
      </c>
      <c r="H30" s="125">
        <v>6527535657.0268993</v>
      </c>
      <c r="U30" s="75">
        <v>0</v>
      </c>
    </row>
    <row r="31" spans="1:21" ht="30" customHeight="1">
      <c r="A31" s="121">
        <v>30</v>
      </c>
      <c r="B31" s="122" t="s">
        <v>118</v>
      </c>
      <c r="C31" s="126">
        <v>33</v>
      </c>
      <c r="D31" s="124">
        <v>1096754620.3218999</v>
      </c>
      <c r="E31" s="124">
        <v>2485254086.6464996</v>
      </c>
      <c r="F31" s="124">
        <v>122433187.1145</v>
      </c>
      <c r="G31" s="124">
        <v>6008557846.4556999</v>
      </c>
      <c r="H31" s="125">
        <v>9712999740.538599</v>
      </c>
      <c r="U31" s="75">
        <v>0</v>
      </c>
    </row>
    <row r="32" spans="1:21" ht="30" customHeight="1">
      <c r="A32" s="121">
        <v>31</v>
      </c>
      <c r="B32" s="122" t="s">
        <v>119</v>
      </c>
      <c r="C32" s="126">
        <v>17</v>
      </c>
      <c r="D32" s="124">
        <v>850629908.4325</v>
      </c>
      <c r="E32" s="124">
        <v>2258396857.6985998</v>
      </c>
      <c r="F32" s="124">
        <v>56994665.926550001</v>
      </c>
      <c r="G32" s="124">
        <v>2911264164.8631001</v>
      </c>
      <c r="H32" s="125">
        <v>6077285596.9207497</v>
      </c>
      <c r="U32" s="75">
        <v>0</v>
      </c>
    </row>
    <row r="33" spans="1:21" ht="30" customHeight="1">
      <c r="A33" s="121">
        <v>32</v>
      </c>
      <c r="B33" s="122" t="s">
        <v>120</v>
      </c>
      <c r="C33" s="126">
        <v>23</v>
      </c>
      <c r="D33" s="124">
        <v>13192309721.264801</v>
      </c>
      <c r="E33" s="124">
        <v>6836608449.4611998</v>
      </c>
      <c r="F33" s="124">
        <v>58862003.631999999</v>
      </c>
      <c r="G33" s="124">
        <v>8518760741.7754002</v>
      </c>
      <c r="H33" s="125">
        <v>28606540916.1334</v>
      </c>
      <c r="U33" s="75">
        <v>0</v>
      </c>
    </row>
    <row r="34" spans="1:21" ht="30" customHeight="1">
      <c r="A34" s="121">
        <v>33</v>
      </c>
      <c r="B34" s="122" t="s">
        <v>121</v>
      </c>
      <c r="C34" s="126">
        <v>23</v>
      </c>
      <c r="D34" s="124">
        <v>1230964051.5735002</v>
      </c>
      <c r="E34" s="124">
        <v>2375399230.2656999</v>
      </c>
      <c r="F34" s="124">
        <v>120303248.11830001</v>
      </c>
      <c r="G34" s="124">
        <v>3031879284.7189002</v>
      </c>
      <c r="H34" s="125">
        <v>6758545814.6764002</v>
      </c>
      <c r="U34" s="75">
        <v>0</v>
      </c>
    </row>
    <row r="35" spans="1:21" ht="30" customHeight="1">
      <c r="A35" s="121">
        <v>34</v>
      </c>
      <c r="B35" s="122" t="s">
        <v>122</v>
      </c>
      <c r="C35" s="126">
        <v>16</v>
      </c>
      <c r="D35" s="124">
        <v>1654840035.7958999</v>
      </c>
      <c r="E35" s="124">
        <v>2073164205.7338002</v>
      </c>
      <c r="F35" s="124">
        <v>105150065.23540001</v>
      </c>
      <c r="G35" s="124">
        <v>2661963360.9555001</v>
      </c>
      <c r="H35" s="125">
        <v>6495117667.7206001</v>
      </c>
      <c r="U35" s="75">
        <v>0</v>
      </c>
    </row>
    <row r="36" spans="1:21" ht="30" customHeight="1">
      <c r="A36" s="121">
        <v>35</v>
      </c>
      <c r="B36" s="122" t="s">
        <v>123</v>
      </c>
      <c r="C36" s="126">
        <v>17</v>
      </c>
      <c r="D36" s="124">
        <v>1402434636.0321999</v>
      </c>
      <c r="E36" s="124">
        <v>2133866596.4242001</v>
      </c>
      <c r="F36" s="124">
        <v>108396219.1974</v>
      </c>
      <c r="G36" s="124">
        <v>2647868951.7645001</v>
      </c>
      <c r="H36" s="125">
        <v>6292566403.4183006</v>
      </c>
      <c r="U36" s="75">
        <v>0</v>
      </c>
    </row>
    <row r="37" spans="1:21" ht="30" customHeight="1">
      <c r="A37" s="121">
        <v>36</v>
      </c>
      <c r="B37" s="122" t="s">
        <v>124</v>
      </c>
      <c r="C37" s="126">
        <v>14</v>
      </c>
      <c r="D37" s="124">
        <v>1137037801.7730999</v>
      </c>
      <c r="E37" s="124">
        <v>2148206395.8576999</v>
      </c>
      <c r="F37" s="124">
        <v>108627071.49330001</v>
      </c>
      <c r="G37" s="124">
        <v>2866689898.9900999</v>
      </c>
      <c r="H37" s="125">
        <v>6260561168.1141996</v>
      </c>
      <c r="U37" s="75">
        <v>0</v>
      </c>
    </row>
    <row r="38" spans="1:21">
      <c r="B38" s="71"/>
      <c r="C38" s="72"/>
      <c r="D38" s="79"/>
      <c r="E38" s="80"/>
      <c r="F38" s="74"/>
      <c r="G38" s="74"/>
    </row>
    <row r="39" spans="1:21">
      <c r="B39" s="72"/>
      <c r="C39" s="72"/>
      <c r="D39" s="73"/>
      <c r="E39" s="73"/>
      <c r="F39" s="71"/>
      <c r="G39" s="71"/>
      <c r="H39" s="75"/>
      <c r="I39" s="62" t="s">
        <v>126</v>
      </c>
    </row>
    <row r="40" spans="1:21">
      <c r="D40" s="81"/>
      <c r="E40" s="81"/>
      <c r="H40" s="75"/>
    </row>
  </sheetData>
  <sortState xmlns:xlrd2="http://schemas.microsoft.com/office/spreadsheetml/2017/richdata2" ref="A2:H48">
    <sortCondition ref="B1:B4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5"/>
  <sheetViews>
    <sheetView zoomScale="95" zoomScaleNormal="95" workbookViewId="0">
      <pane xSplit="2" ySplit="6" topLeftCell="O177" activePane="bottomRight" state="frozen"/>
      <selection pane="topRight"/>
      <selection pane="bottomLeft"/>
      <selection pane="bottomRight" activeCell="O183" sqref="O183"/>
    </sheetView>
  </sheetViews>
  <sheetFormatPr defaultColWidth="9" defaultRowHeight="13.2"/>
  <cols>
    <col min="1" max="1" width="9.33203125" customWidth="1"/>
    <col min="2" max="2" width="21.6640625" style="34" customWidth="1"/>
    <col min="3" max="3" width="6.109375" customWidth="1"/>
    <col min="4" max="4" width="20.6640625" customWidth="1"/>
    <col min="5" max="11" width="19.88671875" customWidth="1"/>
    <col min="12" max="12" width="18.44140625" customWidth="1"/>
    <col min="13" max="13" width="19.6640625" customWidth="1"/>
    <col min="14" max="14" width="0.6640625" customWidth="1"/>
    <col min="15" max="15" width="4.6640625" customWidth="1"/>
    <col min="16" max="16" width="9.44140625" customWidth="1"/>
    <col min="17" max="17" width="17.88671875" style="34" customWidth="1"/>
    <col min="18" max="18" width="18.6640625" customWidth="1"/>
    <col min="19" max="22" width="21.88671875" customWidth="1"/>
    <col min="23" max="25" width="18.5546875" customWidth="1"/>
    <col min="26" max="26" width="22.109375" customWidth="1"/>
    <col min="27" max="27" width="20.5546875" customWidth="1"/>
    <col min="29" max="29" width="15" customWidth="1"/>
  </cols>
  <sheetData>
    <row r="1" spans="1:27" ht="24.6">
      <c r="A1" s="155" t="s">
        <v>127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</row>
    <row r="2" spans="1:27" ht="24.6">
      <c r="A2" s="155" t="s">
        <v>66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</row>
    <row r="3" spans="1:27" ht="45" customHeight="1">
      <c r="B3" s="156" t="s">
        <v>128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7">
      <c r="N4">
        <v>0</v>
      </c>
    </row>
    <row r="5" spans="1:27" ht="58.2" customHeight="1">
      <c r="A5" s="35" t="s">
        <v>21</v>
      </c>
      <c r="B5" s="36" t="s">
        <v>129</v>
      </c>
      <c r="C5" s="37" t="s">
        <v>21</v>
      </c>
      <c r="D5" s="37" t="s">
        <v>130</v>
      </c>
      <c r="E5" s="37" t="s">
        <v>53</v>
      </c>
      <c r="F5" s="38" t="s">
        <v>52</v>
      </c>
      <c r="G5" s="39" t="s">
        <v>25</v>
      </c>
      <c r="H5" s="37" t="s">
        <v>131</v>
      </c>
      <c r="I5" s="37" t="s">
        <v>132</v>
      </c>
      <c r="J5" s="37" t="s">
        <v>79</v>
      </c>
      <c r="K5" s="37" t="s">
        <v>80</v>
      </c>
      <c r="L5" s="37" t="s">
        <v>133</v>
      </c>
      <c r="M5" s="42" t="s">
        <v>134</v>
      </c>
      <c r="N5" s="48"/>
      <c r="O5" s="40"/>
      <c r="P5" s="37" t="s">
        <v>21</v>
      </c>
      <c r="Q5" s="36" t="s">
        <v>135</v>
      </c>
      <c r="R5" s="37" t="s">
        <v>130</v>
      </c>
      <c r="S5" s="37" t="s">
        <v>53</v>
      </c>
      <c r="T5" s="37" t="s">
        <v>52</v>
      </c>
      <c r="U5" s="39" t="s">
        <v>25</v>
      </c>
      <c r="V5" s="39" t="s">
        <v>24</v>
      </c>
      <c r="W5" s="37" t="s">
        <v>132</v>
      </c>
      <c r="X5" s="37" t="s">
        <v>79</v>
      </c>
      <c r="Y5" s="37" t="s">
        <v>80</v>
      </c>
      <c r="Z5" s="37" t="s">
        <v>133</v>
      </c>
      <c r="AA5" s="37" t="s">
        <v>134</v>
      </c>
    </row>
    <row r="6" spans="1:27" ht="15.6">
      <c r="A6" s="40"/>
      <c r="B6" s="41"/>
      <c r="C6" s="40"/>
      <c r="D6" s="42"/>
      <c r="E6" s="120" t="s">
        <v>28</v>
      </c>
      <c r="F6" s="120" t="s">
        <v>28</v>
      </c>
      <c r="G6" s="120" t="s">
        <v>28</v>
      </c>
      <c r="H6" s="120" t="s">
        <v>28</v>
      </c>
      <c r="I6" s="120" t="s">
        <v>28</v>
      </c>
      <c r="J6" s="120" t="s">
        <v>28</v>
      </c>
      <c r="K6" s="120" t="s">
        <v>28</v>
      </c>
      <c r="L6" s="120" t="s">
        <v>28</v>
      </c>
      <c r="M6" s="120" t="s">
        <v>28</v>
      </c>
      <c r="N6" s="48"/>
      <c r="O6" s="40"/>
      <c r="P6" s="42"/>
      <c r="Q6" s="43"/>
      <c r="R6" s="42"/>
      <c r="S6" s="120" t="s">
        <v>28</v>
      </c>
      <c r="T6" s="120" t="s">
        <v>28</v>
      </c>
      <c r="U6" s="120" t="s">
        <v>28</v>
      </c>
      <c r="V6" s="120" t="s">
        <v>28</v>
      </c>
      <c r="W6" s="120" t="s">
        <v>28</v>
      </c>
      <c r="X6" s="120" t="s">
        <v>28</v>
      </c>
      <c r="Y6" s="120" t="s">
        <v>28</v>
      </c>
      <c r="Z6" s="120" t="s">
        <v>28</v>
      </c>
      <c r="AA6" s="120" t="s">
        <v>28</v>
      </c>
    </row>
    <row r="7" spans="1:27" ht="24.9" customHeight="1">
      <c r="A7" s="163">
        <v>1</v>
      </c>
      <c r="B7" s="164" t="s">
        <v>89</v>
      </c>
      <c r="C7" s="40">
        <v>1</v>
      </c>
      <c r="D7" s="44" t="s">
        <v>136</v>
      </c>
      <c r="E7" s="44">
        <v>59227254.861500002</v>
      </c>
      <c r="F7" s="44">
        <v>0</v>
      </c>
      <c r="G7" s="44">
        <v>4566216.8201000001</v>
      </c>
      <c r="H7" s="44">
        <v>63040349.019100003</v>
      </c>
      <c r="I7" s="44">
        <v>3668028.1164000002</v>
      </c>
      <c r="J7" s="44">
        <f>I7/2</f>
        <v>1834014.0582000001</v>
      </c>
      <c r="K7" s="44">
        <f>I7-J7</f>
        <v>1834014.0582000001</v>
      </c>
      <c r="L7" s="44">
        <v>84551380.006699994</v>
      </c>
      <c r="M7" s="49">
        <f>E7+F7+G7+H7+K7+L7</f>
        <v>213219214.76560003</v>
      </c>
      <c r="N7" s="48"/>
      <c r="O7" s="163">
        <v>19</v>
      </c>
      <c r="P7" s="50">
        <v>26</v>
      </c>
      <c r="Q7" s="169" t="s">
        <v>107</v>
      </c>
      <c r="R7" s="44" t="s">
        <v>137</v>
      </c>
      <c r="S7" s="44">
        <v>62699894.580899999</v>
      </c>
      <c r="T7" s="44">
        <f>-11651464.66</f>
        <v>-11651464.66</v>
      </c>
      <c r="U7" s="44">
        <v>4230735.6787</v>
      </c>
      <c r="V7" s="44">
        <v>66736559.833700001</v>
      </c>
      <c r="W7" s="44">
        <v>3883093.6324</v>
      </c>
      <c r="X7" s="44">
        <v>0</v>
      </c>
      <c r="Y7" s="44">
        <f>W7</f>
        <v>3883093.6324</v>
      </c>
      <c r="Z7" s="44">
        <v>91463711.794799998</v>
      </c>
      <c r="AA7" s="49">
        <f>S7+T7+U7+V7+Y7+Z7</f>
        <v>217362530.86050001</v>
      </c>
    </row>
    <row r="8" spans="1:27" ht="24.9" customHeight="1">
      <c r="A8" s="163"/>
      <c r="B8" s="165"/>
      <c r="C8" s="40">
        <v>2</v>
      </c>
      <c r="D8" s="44" t="s">
        <v>138</v>
      </c>
      <c r="E8" s="44">
        <v>98812959.152999997</v>
      </c>
      <c r="F8" s="44">
        <v>0</v>
      </c>
      <c r="G8" s="44">
        <v>7280331.807</v>
      </c>
      <c r="H8" s="44">
        <v>105174610.0202</v>
      </c>
      <c r="I8" s="44">
        <v>6119627.0751999998</v>
      </c>
      <c r="J8" s="44">
        <f t="shared" ref="J8:J23" si="0">I8/2</f>
        <v>3059813.5375999999</v>
      </c>
      <c r="K8" s="44">
        <f t="shared" ref="K8:K23" si="1">I8-J8</f>
        <v>3059813.5375999999</v>
      </c>
      <c r="L8" s="44">
        <v>149392507.81009999</v>
      </c>
      <c r="M8" s="49">
        <f t="shared" ref="M8:M71" si="2">E8+F8+G8+H8+K8+L8</f>
        <v>363720222.32789999</v>
      </c>
      <c r="N8" s="48"/>
      <c r="O8" s="163"/>
      <c r="P8" s="50">
        <v>27</v>
      </c>
      <c r="Q8" s="170"/>
      <c r="R8" s="44" t="s">
        <v>139</v>
      </c>
      <c r="S8" s="44">
        <v>61404119.603699997</v>
      </c>
      <c r="T8" s="44">
        <f t="shared" ref="T8:T25" si="3">-11651464.66</f>
        <v>-11651464.66</v>
      </c>
      <c r="U8" s="44">
        <v>4518847.2324999999</v>
      </c>
      <c r="V8" s="44">
        <v>65357361.911899999</v>
      </c>
      <c r="W8" s="44">
        <v>3802844.4454999999</v>
      </c>
      <c r="X8" s="44">
        <v>0</v>
      </c>
      <c r="Y8" s="44">
        <f t="shared" ref="Y8:Y25" si="4">W8</f>
        <v>3802844.4454999999</v>
      </c>
      <c r="Z8" s="44">
        <v>98346794.5572</v>
      </c>
      <c r="AA8" s="49">
        <f t="shared" ref="AA8:AA71" si="5">S8+T8+U8+V8+Y8+Z8</f>
        <v>221778503.09079999</v>
      </c>
    </row>
    <row r="9" spans="1:27" ht="24.9" customHeight="1">
      <c r="A9" s="163"/>
      <c r="B9" s="165"/>
      <c r="C9" s="40">
        <v>3</v>
      </c>
      <c r="D9" s="44" t="s">
        <v>140</v>
      </c>
      <c r="E9" s="44">
        <v>69525796.056999996</v>
      </c>
      <c r="F9" s="44">
        <v>0</v>
      </c>
      <c r="G9" s="44">
        <v>5104280.1387999998</v>
      </c>
      <c r="H9" s="44">
        <v>74001917.858899996</v>
      </c>
      <c r="I9" s="44">
        <v>4305831.4175000004</v>
      </c>
      <c r="J9" s="44">
        <f t="shared" si="0"/>
        <v>2152915.7087500002</v>
      </c>
      <c r="K9" s="44">
        <f t="shared" si="1"/>
        <v>2152915.7087500002</v>
      </c>
      <c r="L9" s="44">
        <v>97405895.228300005</v>
      </c>
      <c r="M9" s="49">
        <f t="shared" si="2"/>
        <v>248190804.99175</v>
      </c>
      <c r="N9" s="48"/>
      <c r="O9" s="163"/>
      <c r="P9" s="50">
        <v>28</v>
      </c>
      <c r="Q9" s="170"/>
      <c r="R9" s="44" t="s">
        <v>141</v>
      </c>
      <c r="S9" s="44">
        <v>61459703.993500002</v>
      </c>
      <c r="T9" s="44">
        <f t="shared" si="3"/>
        <v>-11651464.66</v>
      </c>
      <c r="U9" s="44">
        <v>4450403.2586000003</v>
      </c>
      <c r="V9" s="44">
        <v>65416524.865599997</v>
      </c>
      <c r="W9" s="44">
        <v>3806286.8657999998</v>
      </c>
      <c r="X9" s="44">
        <v>0</v>
      </c>
      <c r="Y9" s="44">
        <f t="shared" si="4"/>
        <v>3806286.8657999998</v>
      </c>
      <c r="Z9" s="44">
        <v>96711644.800500005</v>
      </c>
      <c r="AA9" s="49">
        <f t="shared" si="5"/>
        <v>220193099.12399998</v>
      </c>
    </row>
    <row r="10" spans="1:27" ht="24.9" customHeight="1">
      <c r="A10" s="163"/>
      <c r="B10" s="165"/>
      <c r="C10" s="40">
        <v>4</v>
      </c>
      <c r="D10" s="44" t="s">
        <v>142</v>
      </c>
      <c r="E10" s="44">
        <v>70839256.130899996</v>
      </c>
      <c r="F10" s="44">
        <v>0</v>
      </c>
      <c r="G10" s="44">
        <v>5292205.0884999996</v>
      </c>
      <c r="H10" s="44">
        <v>75399939.456799999</v>
      </c>
      <c r="I10" s="44">
        <v>4387175.8676000005</v>
      </c>
      <c r="J10" s="44">
        <f t="shared" si="0"/>
        <v>2193587.9338000002</v>
      </c>
      <c r="K10" s="44">
        <f t="shared" si="1"/>
        <v>2193587.9338000002</v>
      </c>
      <c r="L10" s="44">
        <v>101895486.03049999</v>
      </c>
      <c r="M10" s="49">
        <f t="shared" si="2"/>
        <v>255620474.64049998</v>
      </c>
      <c r="N10" s="48"/>
      <c r="O10" s="163"/>
      <c r="P10" s="50">
        <v>29</v>
      </c>
      <c r="Q10" s="170"/>
      <c r="R10" s="44" t="s">
        <v>143</v>
      </c>
      <c r="S10" s="44">
        <v>72839948.552100003</v>
      </c>
      <c r="T10" s="44">
        <f t="shared" si="3"/>
        <v>-11651464.66</v>
      </c>
      <c r="U10" s="44">
        <v>5186283.2169000003</v>
      </c>
      <c r="V10" s="44">
        <v>77529437.9252</v>
      </c>
      <c r="W10" s="44">
        <v>4511081.5943999998</v>
      </c>
      <c r="X10" s="44">
        <v>0</v>
      </c>
      <c r="Y10" s="44">
        <f t="shared" si="4"/>
        <v>4511081.5943999998</v>
      </c>
      <c r="Z10" s="44">
        <v>114292066.6515</v>
      </c>
      <c r="AA10" s="49">
        <f t="shared" si="5"/>
        <v>262707353.28009999</v>
      </c>
    </row>
    <row r="11" spans="1:27" ht="24.9" customHeight="1">
      <c r="A11" s="163"/>
      <c r="B11" s="165"/>
      <c r="C11" s="40">
        <v>5</v>
      </c>
      <c r="D11" s="44" t="s">
        <v>144</v>
      </c>
      <c r="E11" s="44">
        <v>64477597.023599997</v>
      </c>
      <c r="F11" s="44">
        <v>0</v>
      </c>
      <c r="G11" s="44">
        <v>4827921.9373000003</v>
      </c>
      <c r="H11" s="44">
        <v>68628712.064999998</v>
      </c>
      <c r="I11" s="44">
        <v>3993189.2725999998</v>
      </c>
      <c r="J11" s="44">
        <f t="shared" si="0"/>
        <v>1996594.6362999999</v>
      </c>
      <c r="K11" s="44">
        <f t="shared" si="1"/>
        <v>1996594.6362999999</v>
      </c>
      <c r="L11" s="44">
        <v>90803604.038599998</v>
      </c>
      <c r="M11" s="49">
        <f t="shared" si="2"/>
        <v>230734429.7008</v>
      </c>
      <c r="N11" s="48"/>
      <c r="O11" s="163"/>
      <c r="P11" s="50">
        <v>30</v>
      </c>
      <c r="Q11" s="170"/>
      <c r="R11" s="44" t="s">
        <v>145</v>
      </c>
      <c r="S11" s="44">
        <v>73409773.845200002</v>
      </c>
      <c r="T11" s="44">
        <f t="shared" si="3"/>
        <v>-11651464.66</v>
      </c>
      <c r="U11" s="44">
        <v>5112460.1540000001</v>
      </c>
      <c r="V11" s="44">
        <v>78135948.989099994</v>
      </c>
      <c r="W11" s="44">
        <v>4546371.6851000004</v>
      </c>
      <c r="X11" s="44">
        <v>0</v>
      </c>
      <c r="Y11" s="44">
        <f t="shared" si="4"/>
        <v>4546371.6851000004</v>
      </c>
      <c r="Z11" s="44">
        <v>112528408.63500001</v>
      </c>
      <c r="AA11" s="49">
        <f t="shared" si="5"/>
        <v>262081498.64840001</v>
      </c>
    </row>
    <row r="12" spans="1:27" ht="24.9" customHeight="1">
      <c r="A12" s="163"/>
      <c r="B12" s="165"/>
      <c r="C12" s="40">
        <v>6</v>
      </c>
      <c r="D12" s="44" t="s">
        <v>146</v>
      </c>
      <c r="E12" s="44">
        <v>66588691.577600002</v>
      </c>
      <c r="F12" s="44">
        <v>0</v>
      </c>
      <c r="G12" s="44">
        <v>4962965.3809000002</v>
      </c>
      <c r="H12" s="44">
        <v>70875720.436499998</v>
      </c>
      <c r="I12" s="44">
        <v>4123932.3604000001</v>
      </c>
      <c r="J12" s="44">
        <f t="shared" si="0"/>
        <v>2061966.1802000001</v>
      </c>
      <c r="K12" s="44">
        <f t="shared" si="1"/>
        <v>2061966.1802000001</v>
      </c>
      <c r="L12" s="44">
        <v>94029837.721200004</v>
      </c>
      <c r="M12" s="49">
        <f t="shared" si="2"/>
        <v>238519181.29640001</v>
      </c>
      <c r="N12" s="48"/>
      <c r="O12" s="163"/>
      <c r="P12" s="50">
        <v>31</v>
      </c>
      <c r="Q12" s="170"/>
      <c r="R12" s="44" t="s">
        <v>113</v>
      </c>
      <c r="S12" s="44">
        <v>126923553.5201</v>
      </c>
      <c r="T12" s="44">
        <f t="shared" si="3"/>
        <v>-11651464.66</v>
      </c>
      <c r="U12" s="44">
        <v>8397178.9450000003</v>
      </c>
      <c r="V12" s="44">
        <v>135094985.09380001</v>
      </c>
      <c r="W12" s="44">
        <v>7860556.1584000001</v>
      </c>
      <c r="X12" s="44">
        <v>0</v>
      </c>
      <c r="Y12" s="44">
        <f t="shared" si="4"/>
        <v>7860556.1584000001</v>
      </c>
      <c r="Z12" s="44">
        <v>191001454.89739999</v>
      </c>
      <c r="AA12" s="49">
        <f t="shared" si="5"/>
        <v>457626263.95469999</v>
      </c>
    </row>
    <row r="13" spans="1:27" ht="24.9" customHeight="1">
      <c r="A13" s="163"/>
      <c r="B13" s="165"/>
      <c r="C13" s="40">
        <v>7</v>
      </c>
      <c r="D13" s="44" t="s">
        <v>147</v>
      </c>
      <c r="E13" s="44">
        <v>64608866.307999998</v>
      </c>
      <c r="F13" s="44">
        <v>0</v>
      </c>
      <c r="G13" s="44">
        <v>4800202.8998999996</v>
      </c>
      <c r="H13" s="44">
        <v>68768432.562199995</v>
      </c>
      <c r="I13" s="44">
        <v>4001318.9660999998</v>
      </c>
      <c r="J13" s="44">
        <f t="shared" si="0"/>
        <v>2000659.4830499999</v>
      </c>
      <c r="K13" s="44">
        <f t="shared" si="1"/>
        <v>2000659.4830499999</v>
      </c>
      <c r="L13" s="44">
        <v>90141386.833299994</v>
      </c>
      <c r="M13" s="49">
        <f t="shared" si="2"/>
        <v>230319548.08644998</v>
      </c>
      <c r="N13" s="48"/>
      <c r="O13" s="163"/>
      <c r="P13" s="50">
        <v>32</v>
      </c>
      <c r="Q13" s="170"/>
      <c r="R13" s="44" t="s">
        <v>148</v>
      </c>
      <c r="S13" s="44">
        <v>63573205.461300001</v>
      </c>
      <c r="T13" s="44">
        <f t="shared" si="3"/>
        <v>-11651464.66</v>
      </c>
      <c r="U13" s="44">
        <v>4526036.5093</v>
      </c>
      <c r="V13" s="44">
        <v>67666095.109799996</v>
      </c>
      <c r="W13" s="44">
        <v>3937179.0170999998</v>
      </c>
      <c r="X13" s="44">
        <v>0</v>
      </c>
      <c r="Y13" s="44">
        <f t="shared" si="4"/>
        <v>3937179.0170999998</v>
      </c>
      <c r="Z13" s="44">
        <v>98518548.818399996</v>
      </c>
      <c r="AA13" s="49">
        <f t="shared" si="5"/>
        <v>226569600.2559</v>
      </c>
    </row>
    <row r="14" spans="1:27" ht="24.9" customHeight="1">
      <c r="A14" s="163"/>
      <c r="B14" s="165"/>
      <c r="C14" s="40">
        <v>8</v>
      </c>
      <c r="D14" s="44" t="s">
        <v>149</v>
      </c>
      <c r="E14" s="44">
        <v>62997673.394400001</v>
      </c>
      <c r="F14" s="44">
        <v>0</v>
      </c>
      <c r="G14" s="44">
        <v>4625875.8066999996</v>
      </c>
      <c r="H14" s="44">
        <v>67053509.865800001</v>
      </c>
      <c r="I14" s="44">
        <v>3901535.4978</v>
      </c>
      <c r="J14" s="44">
        <f t="shared" si="0"/>
        <v>1950767.7489</v>
      </c>
      <c r="K14" s="44">
        <f t="shared" si="1"/>
        <v>1950767.7489</v>
      </c>
      <c r="L14" s="44">
        <v>85976653.434599996</v>
      </c>
      <c r="M14" s="49">
        <f t="shared" si="2"/>
        <v>222604480.25040001</v>
      </c>
      <c r="N14" s="48"/>
      <c r="O14" s="163"/>
      <c r="P14" s="50">
        <v>33</v>
      </c>
      <c r="Q14" s="170"/>
      <c r="R14" s="44" t="s">
        <v>150</v>
      </c>
      <c r="S14" s="44">
        <v>62916560.887199998</v>
      </c>
      <c r="T14" s="44">
        <f t="shared" si="3"/>
        <v>-11651464.66</v>
      </c>
      <c r="U14" s="44">
        <v>4177305.111</v>
      </c>
      <c r="V14" s="44">
        <v>66967175.275799997</v>
      </c>
      <c r="W14" s="44">
        <v>3896512.0849000001</v>
      </c>
      <c r="X14" s="44">
        <v>0</v>
      </c>
      <c r="Y14" s="44">
        <f t="shared" si="4"/>
        <v>3896512.0849000001</v>
      </c>
      <c r="Z14" s="44">
        <v>90187237.404699996</v>
      </c>
      <c r="AA14" s="49">
        <f t="shared" si="5"/>
        <v>216493326.1036</v>
      </c>
    </row>
    <row r="15" spans="1:27" ht="24.9" customHeight="1">
      <c r="A15" s="163"/>
      <c r="B15" s="165"/>
      <c r="C15" s="40">
        <v>9</v>
      </c>
      <c r="D15" s="44" t="s">
        <v>151</v>
      </c>
      <c r="E15" s="44">
        <v>67965518.383399993</v>
      </c>
      <c r="F15" s="44">
        <v>0</v>
      </c>
      <c r="G15" s="44">
        <v>5050420.6166000003</v>
      </c>
      <c r="H15" s="44">
        <v>72341188.363000005</v>
      </c>
      <c r="I15" s="44">
        <v>4209201.2023999998</v>
      </c>
      <c r="J15" s="44">
        <f t="shared" si="0"/>
        <v>2104600.6011999999</v>
      </c>
      <c r="K15" s="44">
        <f t="shared" si="1"/>
        <v>2104600.6011999999</v>
      </c>
      <c r="L15" s="44">
        <v>96119172.970599994</v>
      </c>
      <c r="M15" s="49">
        <f t="shared" si="2"/>
        <v>243580900.93480003</v>
      </c>
      <c r="N15" s="48"/>
      <c r="O15" s="163"/>
      <c r="P15" s="50">
        <v>34</v>
      </c>
      <c r="Q15" s="170"/>
      <c r="R15" s="44" t="s">
        <v>152</v>
      </c>
      <c r="S15" s="44">
        <v>75312716.866400003</v>
      </c>
      <c r="T15" s="44">
        <f t="shared" si="3"/>
        <v>-11651464.66</v>
      </c>
      <c r="U15" s="44">
        <v>5232121.2905999999</v>
      </c>
      <c r="V15" s="44">
        <v>80161404.879299998</v>
      </c>
      <c r="W15" s="44">
        <v>4664223.6524</v>
      </c>
      <c r="X15" s="44">
        <v>0</v>
      </c>
      <c r="Y15" s="44">
        <f t="shared" si="4"/>
        <v>4664223.6524</v>
      </c>
      <c r="Z15" s="44">
        <v>115387153.78489999</v>
      </c>
      <c r="AA15" s="49">
        <f t="shared" si="5"/>
        <v>269106155.8136</v>
      </c>
    </row>
    <row r="16" spans="1:27" ht="24.9" customHeight="1">
      <c r="A16" s="163"/>
      <c r="B16" s="165"/>
      <c r="C16" s="40">
        <v>10</v>
      </c>
      <c r="D16" s="44" t="s">
        <v>153</v>
      </c>
      <c r="E16" s="44">
        <v>68971248.914100006</v>
      </c>
      <c r="F16" s="44">
        <v>0</v>
      </c>
      <c r="G16" s="44">
        <v>5200649.0482000001</v>
      </c>
      <c r="H16" s="44">
        <v>73411668.563700005</v>
      </c>
      <c r="I16" s="44">
        <v>4271487.5242999997</v>
      </c>
      <c r="J16" s="44">
        <f t="shared" si="0"/>
        <v>2135743.7621499998</v>
      </c>
      <c r="K16" s="44">
        <f t="shared" si="1"/>
        <v>2135743.7621499998</v>
      </c>
      <c r="L16" s="44">
        <v>99708181.166700006</v>
      </c>
      <c r="M16" s="49">
        <f t="shared" si="2"/>
        <v>249427491.45485002</v>
      </c>
      <c r="N16" s="48"/>
      <c r="O16" s="163"/>
      <c r="P16" s="50">
        <v>35</v>
      </c>
      <c r="Q16" s="170"/>
      <c r="R16" s="44" t="s">
        <v>154</v>
      </c>
      <c r="S16" s="44">
        <v>62140250.499499999</v>
      </c>
      <c r="T16" s="44">
        <f t="shared" si="3"/>
        <v>-11651464.66</v>
      </c>
      <c r="U16" s="44">
        <v>4484582.3501000004</v>
      </c>
      <c r="V16" s="44">
        <v>66140885.455300003</v>
      </c>
      <c r="W16" s="44">
        <v>3848434.0787</v>
      </c>
      <c r="X16" s="44">
        <v>0</v>
      </c>
      <c r="Y16" s="44">
        <f t="shared" si="4"/>
        <v>3848434.0787</v>
      </c>
      <c r="Z16" s="44">
        <v>97528194.892100006</v>
      </c>
      <c r="AA16" s="49">
        <f t="shared" si="5"/>
        <v>222490882.61570001</v>
      </c>
    </row>
    <row r="17" spans="1:27" ht="24.9" customHeight="1">
      <c r="A17" s="163"/>
      <c r="B17" s="165"/>
      <c r="C17" s="40">
        <v>11</v>
      </c>
      <c r="D17" s="44" t="s">
        <v>155</v>
      </c>
      <c r="E17" s="44">
        <v>75425577.599900007</v>
      </c>
      <c r="F17" s="44">
        <v>0</v>
      </c>
      <c r="G17" s="44">
        <v>5747179.9278999995</v>
      </c>
      <c r="H17" s="44">
        <v>80281531.669699997</v>
      </c>
      <c r="I17" s="44">
        <v>4671213.2780999998</v>
      </c>
      <c r="J17" s="44">
        <f t="shared" si="0"/>
        <v>2335606.6390499999</v>
      </c>
      <c r="K17" s="44">
        <f t="shared" si="1"/>
        <v>2335606.6390499999</v>
      </c>
      <c r="L17" s="44">
        <v>112764989.2951</v>
      </c>
      <c r="M17" s="49">
        <f t="shared" si="2"/>
        <v>276554885.13164997</v>
      </c>
      <c r="N17" s="48"/>
      <c r="O17" s="163"/>
      <c r="P17" s="50">
        <v>36</v>
      </c>
      <c r="Q17" s="170"/>
      <c r="R17" s="44" t="s">
        <v>156</v>
      </c>
      <c r="S17" s="44">
        <v>78649846.532100007</v>
      </c>
      <c r="T17" s="44">
        <f t="shared" si="3"/>
        <v>-11651464.66</v>
      </c>
      <c r="U17" s="44">
        <v>5454482.7045</v>
      </c>
      <c r="V17" s="44">
        <v>83713381.403300002</v>
      </c>
      <c r="W17" s="44">
        <v>4870896.8381000003</v>
      </c>
      <c r="X17" s="44">
        <v>0</v>
      </c>
      <c r="Y17" s="44">
        <f t="shared" si="4"/>
        <v>4870896.8381000003</v>
      </c>
      <c r="Z17" s="44">
        <v>120699443.39920001</v>
      </c>
      <c r="AA17" s="49">
        <f t="shared" si="5"/>
        <v>281736586.21719998</v>
      </c>
    </row>
    <row r="18" spans="1:27" ht="24.9" customHeight="1">
      <c r="A18" s="163"/>
      <c r="B18" s="165"/>
      <c r="C18" s="40">
        <v>12</v>
      </c>
      <c r="D18" s="44" t="s">
        <v>157</v>
      </c>
      <c r="E18" s="44">
        <v>72621422.9366</v>
      </c>
      <c r="F18" s="44">
        <v>0</v>
      </c>
      <c r="G18" s="44">
        <v>5528310.2033000002</v>
      </c>
      <c r="H18" s="44">
        <v>77296843.470100001</v>
      </c>
      <c r="I18" s="44">
        <v>4497547.9922000002</v>
      </c>
      <c r="J18" s="44">
        <f t="shared" si="0"/>
        <v>2248773.9961000001</v>
      </c>
      <c r="K18" s="44">
        <f t="shared" si="1"/>
        <v>2248773.9961000001</v>
      </c>
      <c r="L18" s="44">
        <v>107536117.3232</v>
      </c>
      <c r="M18" s="49">
        <f t="shared" si="2"/>
        <v>265231467.92930001</v>
      </c>
      <c r="N18" s="48"/>
      <c r="O18" s="163"/>
      <c r="P18" s="50">
        <v>37</v>
      </c>
      <c r="Q18" s="170"/>
      <c r="R18" s="44" t="s">
        <v>158</v>
      </c>
      <c r="S18" s="44">
        <v>69067173.778999999</v>
      </c>
      <c r="T18" s="44">
        <f t="shared" si="3"/>
        <v>-11651464.66</v>
      </c>
      <c r="U18" s="44">
        <v>5017652.6387999998</v>
      </c>
      <c r="V18" s="44">
        <v>73513769.141900003</v>
      </c>
      <c r="W18" s="44">
        <v>4277428.2877000002</v>
      </c>
      <c r="X18" s="44">
        <v>0</v>
      </c>
      <c r="Y18" s="44">
        <f t="shared" si="4"/>
        <v>4277428.2877000002</v>
      </c>
      <c r="Z18" s="44">
        <v>110263424.9347</v>
      </c>
      <c r="AA18" s="49">
        <f t="shared" si="5"/>
        <v>250487984.1221</v>
      </c>
    </row>
    <row r="19" spans="1:27" ht="24.9" customHeight="1">
      <c r="A19" s="163"/>
      <c r="B19" s="165"/>
      <c r="C19" s="40">
        <v>13</v>
      </c>
      <c r="D19" s="44" t="s">
        <v>159</v>
      </c>
      <c r="E19" s="44">
        <v>55455320.410400003</v>
      </c>
      <c r="F19" s="44">
        <v>0</v>
      </c>
      <c r="G19" s="44">
        <v>4352854.8709000004</v>
      </c>
      <c r="H19" s="44">
        <v>59025574.658399999</v>
      </c>
      <c r="I19" s="44">
        <v>3434426.8520999998</v>
      </c>
      <c r="J19" s="44">
        <f t="shared" si="0"/>
        <v>1717213.4260499999</v>
      </c>
      <c r="K19" s="44">
        <f t="shared" si="1"/>
        <v>1717213.4260499999</v>
      </c>
      <c r="L19" s="44">
        <v>79454090.654899999</v>
      </c>
      <c r="M19" s="49">
        <f t="shared" si="2"/>
        <v>200005054.02065003</v>
      </c>
      <c r="N19" s="48"/>
      <c r="O19" s="163"/>
      <c r="P19" s="50">
        <v>38</v>
      </c>
      <c r="Q19" s="170"/>
      <c r="R19" s="44" t="s">
        <v>160</v>
      </c>
      <c r="S19" s="44">
        <v>71819751.533600003</v>
      </c>
      <c r="T19" s="44">
        <f t="shared" si="3"/>
        <v>-11651464.66</v>
      </c>
      <c r="U19" s="44">
        <v>5177429.5968000004</v>
      </c>
      <c r="V19" s="44">
        <v>76443559.873500004</v>
      </c>
      <c r="W19" s="44">
        <v>4447899.3421999998</v>
      </c>
      <c r="X19" s="44">
        <v>0</v>
      </c>
      <c r="Y19" s="44">
        <f t="shared" si="4"/>
        <v>4447899.3421999998</v>
      </c>
      <c r="Z19" s="44">
        <v>114080550.6639</v>
      </c>
      <c r="AA19" s="49">
        <f t="shared" si="5"/>
        <v>260317726.35000002</v>
      </c>
    </row>
    <row r="20" spans="1:27" ht="24.9" customHeight="1">
      <c r="A20" s="163"/>
      <c r="B20" s="165"/>
      <c r="C20" s="40">
        <v>14</v>
      </c>
      <c r="D20" s="44" t="s">
        <v>161</v>
      </c>
      <c r="E20" s="44">
        <v>52397703.125100002</v>
      </c>
      <c r="F20" s="44">
        <v>0</v>
      </c>
      <c r="G20" s="44">
        <v>4149075.7642000001</v>
      </c>
      <c r="H20" s="44">
        <v>55771105.727200001</v>
      </c>
      <c r="I20" s="44">
        <v>3245064.2656</v>
      </c>
      <c r="J20" s="44">
        <f t="shared" si="0"/>
        <v>1622532.1328</v>
      </c>
      <c r="K20" s="44">
        <f t="shared" si="1"/>
        <v>1622532.1328</v>
      </c>
      <c r="L20" s="44">
        <v>74585738.665700004</v>
      </c>
      <c r="M20" s="49">
        <f t="shared" si="2"/>
        <v>188526155.41500002</v>
      </c>
      <c r="N20" s="48"/>
      <c r="O20" s="163"/>
      <c r="P20" s="50">
        <v>39</v>
      </c>
      <c r="Q20" s="170"/>
      <c r="R20" s="44" t="s">
        <v>162</v>
      </c>
      <c r="S20" s="44">
        <v>56540352.314400002</v>
      </c>
      <c r="T20" s="44">
        <f t="shared" si="3"/>
        <v>-11651464.66</v>
      </c>
      <c r="U20" s="44">
        <v>4116771.0573</v>
      </c>
      <c r="V20" s="44">
        <v>60180461.713100001</v>
      </c>
      <c r="W20" s="44">
        <v>3501624.4208</v>
      </c>
      <c r="X20" s="44">
        <v>0</v>
      </c>
      <c r="Y20" s="44">
        <f t="shared" si="4"/>
        <v>3501624.4208</v>
      </c>
      <c r="Z20" s="44">
        <v>88741058.326900005</v>
      </c>
      <c r="AA20" s="49">
        <f t="shared" si="5"/>
        <v>201428803.17250001</v>
      </c>
    </row>
    <row r="21" spans="1:27" ht="24.9" customHeight="1">
      <c r="A21" s="163"/>
      <c r="B21" s="165"/>
      <c r="C21" s="40">
        <v>15</v>
      </c>
      <c r="D21" s="44" t="s">
        <v>163</v>
      </c>
      <c r="E21" s="44">
        <v>54561356.993500002</v>
      </c>
      <c r="F21" s="44">
        <v>0</v>
      </c>
      <c r="G21" s="44">
        <v>4403788.9236000003</v>
      </c>
      <c r="H21" s="44">
        <v>58074057.220399998</v>
      </c>
      <c r="I21" s="44">
        <v>3379062.4264000002</v>
      </c>
      <c r="J21" s="44">
        <f t="shared" si="0"/>
        <v>1689531.2132000001</v>
      </c>
      <c r="K21" s="44">
        <f t="shared" si="1"/>
        <v>1689531.2132000001</v>
      </c>
      <c r="L21" s="44">
        <v>80670922.455599993</v>
      </c>
      <c r="M21" s="49">
        <f t="shared" si="2"/>
        <v>199399656.80629998</v>
      </c>
      <c r="N21" s="48"/>
      <c r="O21" s="163"/>
      <c r="P21" s="50">
        <v>40</v>
      </c>
      <c r="Q21" s="170"/>
      <c r="R21" s="44" t="s">
        <v>164</v>
      </c>
      <c r="S21" s="44">
        <v>62337746.342900001</v>
      </c>
      <c r="T21" s="44">
        <f t="shared" si="3"/>
        <v>-11651464.66</v>
      </c>
      <c r="U21" s="44">
        <v>4631053.1405999996</v>
      </c>
      <c r="V21" s="44">
        <v>66351096.226099998</v>
      </c>
      <c r="W21" s="44">
        <v>3860665.2771000001</v>
      </c>
      <c r="X21" s="44">
        <v>0</v>
      </c>
      <c r="Y21" s="44">
        <f t="shared" si="4"/>
        <v>3860665.2771000001</v>
      </c>
      <c r="Z21" s="44">
        <v>101027431.7679</v>
      </c>
      <c r="AA21" s="49">
        <f t="shared" si="5"/>
        <v>226556528.09459999</v>
      </c>
    </row>
    <row r="22" spans="1:27" ht="24.9" customHeight="1">
      <c r="A22" s="163"/>
      <c r="B22" s="165"/>
      <c r="C22" s="40">
        <v>16</v>
      </c>
      <c r="D22" s="44" t="s">
        <v>165</v>
      </c>
      <c r="E22" s="44">
        <v>81333388.520600006</v>
      </c>
      <c r="F22" s="44">
        <v>0</v>
      </c>
      <c r="G22" s="44">
        <v>5537129.5071</v>
      </c>
      <c r="H22" s="44">
        <v>86569691.795399994</v>
      </c>
      <c r="I22" s="44">
        <v>5037092.4095000001</v>
      </c>
      <c r="J22" s="44">
        <f t="shared" si="0"/>
        <v>2518546.20475</v>
      </c>
      <c r="K22" s="44">
        <f t="shared" si="1"/>
        <v>2518546.20475</v>
      </c>
      <c r="L22" s="44">
        <v>107746813.4813</v>
      </c>
      <c r="M22" s="49">
        <f t="shared" si="2"/>
        <v>283705569.50915003</v>
      </c>
      <c r="N22" s="48"/>
      <c r="O22" s="163"/>
      <c r="P22" s="50">
        <v>41</v>
      </c>
      <c r="Q22" s="170"/>
      <c r="R22" s="44" t="s">
        <v>166</v>
      </c>
      <c r="S22" s="44">
        <v>76864655.1118</v>
      </c>
      <c r="T22" s="44">
        <f t="shared" si="3"/>
        <v>-11651464.66</v>
      </c>
      <c r="U22" s="44">
        <v>5266437.6475999998</v>
      </c>
      <c r="V22" s="44">
        <v>81813258.048500001</v>
      </c>
      <c r="W22" s="44">
        <v>4760337.3948999997</v>
      </c>
      <c r="X22" s="44">
        <v>0</v>
      </c>
      <c r="Y22" s="44">
        <f t="shared" si="4"/>
        <v>4760337.3948999997</v>
      </c>
      <c r="Z22" s="44">
        <v>116206983.19410001</v>
      </c>
      <c r="AA22" s="49">
        <f t="shared" si="5"/>
        <v>273260206.73689997</v>
      </c>
    </row>
    <row r="23" spans="1:27" ht="24.9" customHeight="1">
      <c r="A23" s="163"/>
      <c r="B23" s="166"/>
      <c r="C23" s="40">
        <v>17</v>
      </c>
      <c r="D23" s="44" t="s">
        <v>167</v>
      </c>
      <c r="E23" s="44">
        <v>70276818.881699994</v>
      </c>
      <c r="F23" s="44">
        <v>0</v>
      </c>
      <c r="G23" s="44">
        <v>4832872.0718</v>
      </c>
      <c r="H23" s="44">
        <v>74801292.084600002</v>
      </c>
      <c r="I23" s="44">
        <v>4352343.3289999999</v>
      </c>
      <c r="J23" s="44">
        <f t="shared" si="0"/>
        <v>2176171.6645</v>
      </c>
      <c r="K23" s="44">
        <f t="shared" si="1"/>
        <v>2176171.6645</v>
      </c>
      <c r="L23" s="44">
        <v>90921864.430899993</v>
      </c>
      <c r="M23" s="49">
        <f t="shared" si="2"/>
        <v>243009019.13349998</v>
      </c>
      <c r="N23" s="48"/>
      <c r="O23" s="163"/>
      <c r="P23" s="50">
        <v>42</v>
      </c>
      <c r="Q23" s="170"/>
      <c r="R23" s="44" t="s">
        <v>168</v>
      </c>
      <c r="S23" s="44">
        <v>89867978.536899999</v>
      </c>
      <c r="T23" s="44">
        <f t="shared" si="3"/>
        <v>-11651464.66</v>
      </c>
      <c r="U23" s="44">
        <v>6449622.7395000001</v>
      </c>
      <c r="V23" s="44">
        <v>95653744.983899996</v>
      </c>
      <c r="W23" s="44">
        <v>5565651.7056</v>
      </c>
      <c r="X23" s="44">
        <v>0</v>
      </c>
      <c r="Y23" s="44">
        <f t="shared" si="4"/>
        <v>5565651.7056</v>
      </c>
      <c r="Z23" s="44">
        <v>144473676.43669999</v>
      </c>
      <c r="AA23" s="49">
        <f t="shared" si="5"/>
        <v>330359209.74259996</v>
      </c>
    </row>
    <row r="24" spans="1:27" ht="24.9" customHeight="1">
      <c r="A24" s="40"/>
      <c r="B24" s="157" t="s">
        <v>169</v>
      </c>
      <c r="C24" s="158"/>
      <c r="D24" s="45"/>
      <c r="E24" s="45">
        <f>SUM(E7:E23)</f>
        <v>1156086450.2713001</v>
      </c>
      <c r="F24" s="45">
        <f t="shared" ref="F24" si="6">SUM(F7:F23)</f>
        <v>0</v>
      </c>
      <c r="G24" s="45">
        <f t="shared" ref="G24:H24" si="7">SUM(G7:G23)</f>
        <v>86262280.812800005</v>
      </c>
      <c r="H24" s="45">
        <f t="shared" si="7"/>
        <v>1230516144.8370001</v>
      </c>
      <c r="I24" s="45">
        <f t="shared" ref="I24:M24" si="8">SUM(I7:I23)</f>
        <v>71598077.853199989</v>
      </c>
      <c r="J24" s="45">
        <f t="shared" si="8"/>
        <v>35799038.926599994</v>
      </c>
      <c r="K24" s="45">
        <f t="shared" si="8"/>
        <v>35799038.926599994</v>
      </c>
      <c r="L24" s="45">
        <f t="shared" si="8"/>
        <v>1643704641.5473003</v>
      </c>
      <c r="M24" s="51">
        <f t="shared" si="8"/>
        <v>4152368556.3950005</v>
      </c>
      <c r="N24" s="48"/>
      <c r="O24" s="163"/>
      <c r="P24" s="50">
        <v>43</v>
      </c>
      <c r="Q24" s="170"/>
      <c r="R24" s="44" t="s">
        <v>170</v>
      </c>
      <c r="S24" s="44">
        <v>58648019.979400001</v>
      </c>
      <c r="T24" s="44">
        <f t="shared" si="3"/>
        <v>-11651464.66</v>
      </c>
      <c r="U24" s="44">
        <v>4383177.5153999999</v>
      </c>
      <c r="V24" s="44">
        <v>62423822.570100002</v>
      </c>
      <c r="W24" s="44">
        <v>3632155.2765000002</v>
      </c>
      <c r="X24" s="44">
        <v>0</v>
      </c>
      <c r="Y24" s="44">
        <f t="shared" si="4"/>
        <v>3632155.2765000002</v>
      </c>
      <c r="Z24" s="44">
        <v>95105598.987900004</v>
      </c>
      <c r="AA24" s="49">
        <f t="shared" si="5"/>
        <v>212541309.66930002</v>
      </c>
    </row>
    <row r="25" spans="1:27" ht="24.9" customHeight="1">
      <c r="A25" s="163">
        <v>2</v>
      </c>
      <c r="B25" s="164" t="s">
        <v>171</v>
      </c>
      <c r="C25" s="40">
        <v>1</v>
      </c>
      <c r="D25" s="44" t="s">
        <v>172</v>
      </c>
      <c r="E25" s="44">
        <v>72071170.934300005</v>
      </c>
      <c r="F25" s="44">
        <v>0</v>
      </c>
      <c r="G25" s="44">
        <v>4492689.4625000004</v>
      </c>
      <c r="H25" s="44">
        <v>76711165.839900002</v>
      </c>
      <c r="I25" s="44">
        <v>4463470.1031999998</v>
      </c>
      <c r="J25" s="44"/>
      <c r="K25" s="44">
        <f t="shared" ref="K25:K45" si="9">I25-J25</f>
        <v>4463470.1031999998</v>
      </c>
      <c r="L25" s="44">
        <v>103398564.64210001</v>
      </c>
      <c r="M25" s="49">
        <f t="shared" si="2"/>
        <v>261137060.98199999</v>
      </c>
      <c r="N25" s="48"/>
      <c r="O25" s="163"/>
      <c r="P25" s="50">
        <v>44</v>
      </c>
      <c r="Q25" s="171"/>
      <c r="R25" s="44" t="s">
        <v>173</v>
      </c>
      <c r="S25" s="44">
        <v>68961907.478100002</v>
      </c>
      <c r="T25" s="44">
        <f t="shared" si="3"/>
        <v>-11651464.66</v>
      </c>
      <c r="U25" s="44">
        <v>4867055.3064000001</v>
      </c>
      <c r="V25" s="44">
        <v>73401725.7192</v>
      </c>
      <c r="W25" s="44">
        <v>4270908.9959000004</v>
      </c>
      <c r="X25" s="44">
        <v>0</v>
      </c>
      <c r="Y25" s="44">
        <f t="shared" si="4"/>
        <v>4270908.9959000004</v>
      </c>
      <c r="Z25" s="44">
        <v>106665603.5724</v>
      </c>
      <c r="AA25" s="49">
        <f t="shared" si="5"/>
        <v>246515736.412</v>
      </c>
    </row>
    <row r="26" spans="1:27" ht="24.9" customHeight="1">
      <c r="A26" s="163"/>
      <c r="B26" s="165"/>
      <c r="C26" s="40">
        <v>2</v>
      </c>
      <c r="D26" s="44" t="s">
        <v>174</v>
      </c>
      <c r="E26" s="44">
        <v>88045557.781399995</v>
      </c>
      <c r="F26" s="44">
        <v>0</v>
      </c>
      <c r="G26" s="44">
        <v>4724633.7191000003</v>
      </c>
      <c r="H26" s="44">
        <v>93713995.4419</v>
      </c>
      <c r="I26" s="44">
        <v>5452786.5966999996</v>
      </c>
      <c r="J26" s="44"/>
      <c r="K26" s="44">
        <f t="shared" si="9"/>
        <v>5452786.5966999996</v>
      </c>
      <c r="L26" s="44">
        <v>108939791.6189</v>
      </c>
      <c r="M26" s="49">
        <f t="shared" si="2"/>
        <v>300876765.15799999</v>
      </c>
      <c r="N26" s="48"/>
      <c r="O26" s="52"/>
      <c r="P26" s="158" t="s">
        <v>175</v>
      </c>
      <c r="Q26" s="159"/>
      <c r="R26" s="45"/>
      <c r="S26" s="45">
        <f>1355437159.4181+1827735117.71</f>
        <v>3183172277.1281004</v>
      </c>
      <c r="T26" s="45">
        <f>-221377828.54-291286616.5</f>
        <v>-512664445.03999996</v>
      </c>
      <c r="U26" s="45">
        <f>95679636.0936+129069112.51</f>
        <v>224748748.60360003</v>
      </c>
      <c r="V26" s="45">
        <f>1442701199.0191+1945406046.73</f>
        <v>3388107245.7490997</v>
      </c>
      <c r="W26" s="45">
        <f>83944150.7535+113194234.94</f>
        <v>197138385.69349998</v>
      </c>
      <c r="X26" s="45">
        <v>0</v>
      </c>
      <c r="Y26" s="45">
        <f>83944150.7535+113194234.94</f>
        <v>197138385.69349998</v>
      </c>
      <c r="Z26" s="45">
        <f>2103228987.5202+2843254914.15</f>
        <v>4946483901.6702003</v>
      </c>
      <c r="AA26" s="51">
        <f t="shared" si="5"/>
        <v>11426986113.804501</v>
      </c>
    </row>
    <row r="27" spans="1:27" ht="24.9" customHeight="1">
      <c r="A27" s="163"/>
      <c r="B27" s="165"/>
      <c r="C27" s="40">
        <v>3</v>
      </c>
      <c r="D27" s="44" t="s">
        <v>176</v>
      </c>
      <c r="E27" s="44">
        <v>74970817.674099997</v>
      </c>
      <c r="F27" s="44">
        <v>0</v>
      </c>
      <c r="G27" s="44">
        <v>4354017.0641000001</v>
      </c>
      <c r="H27" s="44">
        <v>79797493.965900004</v>
      </c>
      <c r="I27" s="44">
        <v>4643049.3492000001</v>
      </c>
      <c r="J27" s="44"/>
      <c r="K27" s="44">
        <f t="shared" si="9"/>
        <v>4643049.3492000001</v>
      </c>
      <c r="L27" s="44">
        <v>100085633.99950001</v>
      </c>
      <c r="M27" s="49">
        <f t="shared" si="2"/>
        <v>263851012.05280003</v>
      </c>
      <c r="N27" s="48"/>
      <c r="O27" s="164">
        <v>20</v>
      </c>
      <c r="P27" s="50">
        <v>1</v>
      </c>
      <c r="Q27" s="164" t="s">
        <v>108</v>
      </c>
      <c r="R27" s="44" t="s">
        <v>177</v>
      </c>
      <c r="S27" s="44">
        <v>70075389.523599997</v>
      </c>
      <c r="T27" s="44">
        <v>0</v>
      </c>
      <c r="U27" s="44">
        <v>4128016.0965</v>
      </c>
      <c r="V27" s="44">
        <v>74586894.556500003</v>
      </c>
      <c r="W27" s="44">
        <v>4339868.5224000001</v>
      </c>
      <c r="X27" s="44">
        <v>0</v>
      </c>
      <c r="Y27" s="44">
        <f>W27</f>
        <v>4339868.5224000001</v>
      </c>
      <c r="Z27" s="44">
        <v>92833716.388099998</v>
      </c>
      <c r="AA27" s="49">
        <f t="shared" si="5"/>
        <v>245963885.08709997</v>
      </c>
    </row>
    <row r="28" spans="1:27" ht="24.9" customHeight="1">
      <c r="A28" s="163"/>
      <c r="B28" s="165"/>
      <c r="C28" s="40">
        <v>4</v>
      </c>
      <c r="D28" s="44" t="s">
        <v>178</v>
      </c>
      <c r="E28" s="44">
        <v>65638031.096699998</v>
      </c>
      <c r="F28" s="44">
        <v>0</v>
      </c>
      <c r="G28" s="44">
        <v>4061538.7538999999</v>
      </c>
      <c r="H28" s="44">
        <v>69863855.735699996</v>
      </c>
      <c r="I28" s="44">
        <v>4065056.605</v>
      </c>
      <c r="J28" s="44"/>
      <c r="K28" s="44">
        <f t="shared" si="9"/>
        <v>4065056.605</v>
      </c>
      <c r="L28" s="44">
        <v>93098227.944800004</v>
      </c>
      <c r="M28" s="49">
        <f t="shared" si="2"/>
        <v>236726710.13609999</v>
      </c>
      <c r="N28" s="48"/>
      <c r="O28" s="165"/>
      <c r="P28" s="50">
        <v>2</v>
      </c>
      <c r="Q28" s="165"/>
      <c r="R28" s="44" t="s">
        <v>179</v>
      </c>
      <c r="S28" s="44">
        <v>72208580.613299996</v>
      </c>
      <c r="T28" s="44">
        <v>0</v>
      </c>
      <c r="U28" s="44">
        <v>4430034.3540000003</v>
      </c>
      <c r="V28" s="44">
        <v>76857422.055000007</v>
      </c>
      <c r="W28" s="44">
        <v>4471980.08</v>
      </c>
      <c r="X28" s="44">
        <v>0</v>
      </c>
      <c r="Y28" s="44">
        <f t="shared" ref="Y28:Y60" si="10">W28</f>
        <v>4471980.08</v>
      </c>
      <c r="Z28" s="44">
        <v>100049035.0185</v>
      </c>
      <c r="AA28" s="49">
        <f t="shared" si="5"/>
        <v>258017052.12080002</v>
      </c>
    </row>
    <row r="29" spans="1:27" ht="24.9" customHeight="1">
      <c r="A29" s="163"/>
      <c r="B29" s="165"/>
      <c r="C29" s="40">
        <v>5</v>
      </c>
      <c r="D29" s="44" t="s">
        <v>180</v>
      </c>
      <c r="E29" s="44">
        <v>64951183.8917</v>
      </c>
      <c r="F29" s="44">
        <v>0</v>
      </c>
      <c r="G29" s="44">
        <v>4202527.5064000003</v>
      </c>
      <c r="H29" s="44">
        <v>69132788.803399995</v>
      </c>
      <c r="I29" s="44">
        <v>4022519.1809</v>
      </c>
      <c r="J29" s="44"/>
      <c r="K29" s="44">
        <f t="shared" si="9"/>
        <v>4022519.1809</v>
      </c>
      <c r="L29" s="44">
        <v>96466497.072500005</v>
      </c>
      <c r="M29" s="49">
        <f t="shared" si="2"/>
        <v>238775516.45490003</v>
      </c>
      <c r="N29" s="48"/>
      <c r="O29" s="165"/>
      <c r="P29" s="50">
        <v>3</v>
      </c>
      <c r="Q29" s="165"/>
      <c r="R29" s="44" t="s">
        <v>181</v>
      </c>
      <c r="S29" s="44">
        <v>78556113.976099998</v>
      </c>
      <c r="T29" s="44">
        <v>0</v>
      </c>
      <c r="U29" s="44">
        <v>4639389.8685999997</v>
      </c>
      <c r="V29" s="44">
        <v>83613614.276500002</v>
      </c>
      <c r="W29" s="44">
        <v>4865091.8476</v>
      </c>
      <c r="X29" s="44">
        <v>0</v>
      </c>
      <c r="Y29" s="44">
        <f t="shared" si="10"/>
        <v>4865091.8476</v>
      </c>
      <c r="Z29" s="44">
        <v>105050609.2867</v>
      </c>
      <c r="AA29" s="49">
        <f t="shared" si="5"/>
        <v>276724819.25550002</v>
      </c>
    </row>
    <row r="30" spans="1:27" ht="24.9" customHeight="1">
      <c r="A30" s="163"/>
      <c r="B30" s="165"/>
      <c r="C30" s="40">
        <v>6</v>
      </c>
      <c r="D30" s="44" t="s">
        <v>182</v>
      </c>
      <c r="E30" s="44">
        <v>69442175.102599993</v>
      </c>
      <c r="F30" s="44">
        <v>0</v>
      </c>
      <c r="G30" s="44">
        <v>4471533.4283999996</v>
      </c>
      <c r="H30" s="44">
        <v>73912913.326100007</v>
      </c>
      <c r="I30" s="44">
        <v>4300652.6529000001</v>
      </c>
      <c r="J30" s="44"/>
      <c r="K30" s="44">
        <f t="shared" si="9"/>
        <v>4300652.6529000001</v>
      </c>
      <c r="L30" s="44">
        <v>102893139.81129999</v>
      </c>
      <c r="M30" s="49">
        <f t="shared" si="2"/>
        <v>255020414.32130003</v>
      </c>
      <c r="N30" s="48"/>
      <c r="O30" s="165"/>
      <c r="P30" s="50">
        <v>4</v>
      </c>
      <c r="Q30" s="165"/>
      <c r="R30" s="44" t="s">
        <v>183</v>
      </c>
      <c r="S30" s="44">
        <v>73654169.493399993</v>
      </c>
      <c r="T30" s="44">
        <v>0</v>
      </c>
      <c r="U30" s="44">
        <v>4540275.6506000003</v>
      </c>
      <c r="V30" s="44">
        <v>78396079.008499995</v>
      </c>
      <c r="W30" s="44">
        <v>4561507.4550999999</v>
      </c>
      <c r="X30" s="44">
        <v>0</v>
      </c>
      <c r="Y30" s="44">
        <f t="shared" si="10"/>
        <v>4561507.4550999999</v>
      </c>
      <c r="Z30" s="44">
        <v>102682736.9956</v>
      </c>
      <c r="AA30" s="49">
        <f t="shared" si="5"/>
        <v>263834768.60319996</v>
      </c>
    </row>
    <row r="31" spans="1:27" ht="24.9" customHeight="1">
      <c r="A31" s="163"/>
      <c r="B31" s="165"/>
      <c r="C31" s="40">
        <v>7</v>
      </c>
      <c r="D31" s="44" t="s">
        <v>184</v>
      </c>
      <c r="E31" s="44">
        <v>75639178.180199996</v>
      </c>
      <c r="F31" s="44">
        <v>0</v>
      </c>
      <c r="G31" s="44">
        <v>4397247.0948000001</v>
      </c>
      <c r="H31" s="44">
        <v>80508884.012099996</v>
      </c>
      <c r="I31" s="44">
        <v>4684441.8657999998</v>
      </c>
      <c r="J31" s="44"/>
      <c r="K31" s="44">
        <f t="shared" si="9"/>
        <v>4684441.8657999998</v>
      </c>
      <c r="L31" s="44">
        <v>101118414.0977</v>
      </c>
      <c r="M31" s="49">
        <f t="shared" si="2"/>
        <v>266348165.25059998</v>
      </c>
      <c r="N31" s="48"/>
      <c r="O31" s="165"/>
      <c r="P31" s="50">
        <v>5</v>
      </c>
      <c r="Q31" s="165"/>
      <c r="R31" s="44" t="s">
        <v>185</v>
      </c>
      <c r="S31" s="44">
        <v>68882719.575100005</v>
      </c>
      <c r="T31" s="44">
        <v>0</v>
      </c>
      <c r="U31" s="44">
        <v>4153624.6779</v>
      </c>
      <c r="V31" s="44">
        <v>73317439.641000003</v>
      </c>
      <c r="W31" s="44">
        <v>4266004.7764999997</v>
      </c>
      <c r="X31" s="44">
        <v>0</v>
      </c>
      <c r="Y31" s="44">
        <f t="shared" si="10"/>
        <v>4266004.7764999997</v>
      </c>
      <c r="Z31" s="44">
        <v>93445514.084700003</v>
      </c>
      <c r="AA31" s="49">
        <f t="shared" si="5"/>
        <v>244065302.75519997</v>
      </c>
    </row>
    <row r="32" spans="1:27" ht="24.9" customHeight="1">
      <c r="A32" s="163"/>
      <c r="B32" s="165"/>
      <c r="C32" s="40">
        <v>8</v>
      </c>
      <c r="D32" s="44" t="s">
        <v>186</v>
      </c>
      <c r="E32" s="44">
        <v>79124890.144999996</v>
      </c>
      <c r="F32" s="44">
        <v>0</v>
      </c>
      <c r="G32" s="44">
        <v>4391644.9495000001</v>
      </c>
      <c r="H32" s="44">
        <v>84219008.672700003</v>
      </c>
      <c r="I32" s="44">
        <v>4900316.9644999998</v>
      </c>
      <c r="J32" s="44"/>
      <c r="K32" s="44">
        <f t="shared" si="9"/>
        <v>4900316.9644999998</v>
      </c>
      <c r="L32" s="44">
        <v>100984576.94670001</v>
      </c>
      <c r="M32" s="49">
        <f t="shared" si="2"/>
        <v>273620437.67840004</v>
      </c>
      <c r="N32" s="48"/>
      <c r="O32" s="165"/>
      <c r="P32" s="50">
        <v>6</v>
      </c>
      <c r="Q32" s="165"/>
      <c r="R32" s="44" t="s">
        <v>187</v>
      </c>
      <c r="S32" s="44">
        <v>64431843.544299997</v>
      </c>
      <c r="T32" s="44">
        <v>0</v>
      </c>
      <c r="U32" s="44">
        <v>4027143.1653</v>
      </c>
      <c r="V32" s="44">
        <v>68580012.943000004</v>
      </c>
      <c r="W32" s="44">
        <v>3990355.6946</v>
      </c>
      <c r="X32" s="44">
        <v>0</v>
      </c>
      <c r="Y32" s="44">
        <f t="shared" si="10"/>
        <v>3990355.6946</v>
      </c>
      <c r="Z32" s="44">
        <v>90423827.839699998</v>
      </c>
      <c r="AA32" s="49">
        <f t="shared" si="5"/>
        <v>231453183.18689996</v>
      </c>
    </row>
    <row r="33" spans="1:27" ht="24.9" customHeight="1">
      <c r="A33" s="163"/>
      <c r="B33" s="165"/>
      <c r="C33" s="40">
        <v>9</v>
      </c>
      <c r="D33" s="44" t="s">
        <v>188</v>
      </c>
      <c r="E33" s="44">
        <v>68795155.145199999</v>
      </c>
      <c r="F33" s="44">
        <v>0</v>
      </c>
      <c r="G33" s="44">
        <v>4647078.7523999996</v>
      </c>
      <c r="H33" s="44">
        <v>73224237.748699993</v>
      </c>
      <c r="I33" s="44">
        <v>4260581.7868999997</v>
      </c>
      <c r="J33" s="44"/>
      <c r="K33" s="44">
        <f t="shared" si="9"/>
        <v>4260581.7868999997</v>
      </c>
      <c r="L33" s="44">
        <v>107086977.1541</v>
      </c>
      <c r="M33" s="49">
        <f t="shared" si="2"/>
        <v>258014030.5873</v>
      </c>
      <c r="N33" s="48"/>
      <c r="O33" s="165"/>
      <c r="P33" s="50">
        <v>7</v>
      </c>
      <c r="Q33" s="165"/>
      <c r="R33" s="44" t="s">
        <v>189</v>
      </c>
      <c r="S33" s="44">
        <v>64642698.841200002</v>
      </c>
      <c r="T33" s="44">
        <v>0</v>
      </c>
      <c r="U33" s="44">
        <v>3821914.1926000002</v>
      </c>
      <c r="V33" s="44">
        <v>68804443.258699998</v>
      </c>
      <c r="W33" s="44">
        <v>4003414.2629999998</v>
      </c>
      <c r="X33" s="44">
        <v>0</v>
      </c>
      <c r="Y33" s="44">
        <f t="shared" si="10"/>
        <v>4003414.2629999998</v>
      </c>
      <c r="Z33" s="44">
        <v>85520838.057999998</v>
      </c>
      <c r="AA33" s="49">
        <f t="shared" si="5"/>
        <v>226793308.61350003</v>
      </c>
    </row>
    <row r="34" spans="1:27" ht="24.9" customHeight="1">
      <c r="A34" s="163"/>
      <c r="B34" s="165"/>
      <c r="C34" s="40">
        <v>10</v>
      </c>
      <c r="D34" s="44" t="s">
        <v>190</v>
      </c>
      <c r="E34" s="44">
        <v>61597014.242799997</v>
      </c>
      <c r="F34" s="44">
        <v>0</v>
      </c>
      <c r="G34" s="44">
        <v>3914047.0517000002</v>
      </c>
      <c r="H34" s="44">
        <v>65562675.249600001</v>
      </c>
      <c r="I34" s="44">
        <v>3814790.6847999999</v>
      </c>
      <c r="J34" s="44"/>
      <c r="K34" s="44">
        <f t="shared" si="9"/>
        <v>3814790.6847999999</v>
      </c>
      <c r="L34" s="44">
        <v>89574601.143999994</v>
      </c>
      <c r="M34" s="49">
        <f t="shared" si="2"/>
        <v>224463128.37290001</v>
      </c>
      <c r="N34" s="48"/>
      <c r="O34" s="165"/>
      <c r="P34" s="50">
        <v>8</v>
      </c>
      <c r="Q34" s="165"/>
      <c r="R34" s="44" t="s">
        <v>191</v>
      </c>
      <c r="S34" s="44">
        <v>69212928.4815</v>
      </c>
      <c r="T34" s="44">
        <v>0</v>
      </c>
      <c r="U34" s="44">
        <v>4096856.8443999998</v>
      </c>
      <c r="V34" s="44">
        <v>73668907.6391</v>
      </c>
      <c r="W34" s="44">
        <v>4286455.0835999995</v>
      </c>
      <c r="X34" s="44">
        <v>0</v>
      </c>
      <c r="Y34" s="44">
        <f t="shared" si="10"/>
        <v>4286455.0835999995</v>
      </c>
      <c r="Z34" s="44">
        <v>92089311.284500003</v>
      </c>
      <c r="AA34" s="49">
        <f t="shared" si="5"/>
        <v>243354459.33310002</v>
      </c>
    </row>
    <row r="35" spans="1:27" ht="24.9" customHeight="1">
      <c r="A35" s="163"/>
      <c r="B35" s="165"/>
      <c r="C35" s="40">
        <v>11</v>
      </c>
      <c r="D35" s="44" t="s">
        <v>192</v>
      </c>
      <c r="E35" s="44">
        <v>62596339.524899997</v>
      </c>
      <c r="F35" s="44">
        <v>0</v>
      </c>
      <c r="G35" s="44">
        <v>4102992.9131</v>
      </c>
      <c r="H35" s="44">
        <v>66626337.827100001</v>
      </c>
      <c r="I35" s="44">
        <v>3876680.3204999999</v>
      </c>
      <c r="J35" s="44"/>
      <c r="K35" s="44">
        <f t="shared" si="9"/>
        <v>3876680.3204999999</v>
      </c>
      <c r="L35" s="44">
        <v>94088581.871099994</v>
      </c>
      <c r="M35" s="49">
        <f t="shared" si="2"/>
        <v>231290932.45669997</v>
      </c>
      <c r="N35" s="48"/>
      <c r="O35" s="165"/>
      <c r="P35" s="50">
        <v>9</v>
      </c>
      <c r="Q35" s="165"/>
      <c r="R35" s="44" t="s">
        <v>193</v>
      </c>
      <c r="S35" s="44">
        <v>64918436.203100003</v>
      </c>
      <c r="T35" s="44">
        <v>0</v>
      </c>
      <c r="U35" s="44">
        <v>3924966.2124999999</v>
      </c>
      <c r="V35" s="44">
        <v>69097932.794599995</v>
      </c>
      <c r="W35" s="44">
        <v>4020491.0699</v>
      </c>
      <c r="X35" s="44">
        <v>0</v>
      </c>
      <c r="Y35" s="44">
        <f t="shared" si="10"/>
        <v>4020491.0699</v>
      </c>
      <c r="Z35" s="44">
        <v>87982785.773800001</v>
      </c>
      <c r="AA35" s="49">
        <f t="shared" si="5"/>
        <v>229944612.0539</v>
      </c>
    </row>
    <row r="36" spans="1:27" ht="24.9" customHeight="1">
      <c r="A36" s="163"/>
      <c r="B36" s="165"/>
      <c r="C36" s="40">
        <v>12</v>
      </c>
      <c r="D36" s="44" t="s">
        <v>194</v>
      </c>
      <c r="E36" s="44">
        <v>61285846.130000003</v>
      </c>
      <c r="F36" s="44">
        <v>0</v>
      </c>
      <c r="G36" s="44">
        <v>3900423.4580000001</v>
      </c>
      <c r="H36" s="44">
        <v>65231473.905100003</v>
      </c>
      <c r="I36" s="44">
        <v>3795519.6011000001</v>
      </c>
      <c r="J36" s="44"/>
      <c r="K36" s="44">
        <f t="shared" si="9"/>
        <v>3795519.6011000001</v>
      </c>
      <c r="L36" s="44">
        <v>89249128.868599996</v>
      </c>
      <c r="M36" s="49">
        <f t="shared" si="2"/>
        <v>223462391.9628</v>
      </c>
      <c r="N36" s="48"/>
      <c r="O36" s="165"/>
      <c r="P36" s="50">
        <v>10</v>
      </c>
      <c r="Q36" s="165"/>
      <c r="R36" s="44" t="s">
        <v>195</v>
      </c>
      <c r="S36" s="44">
        <v>78271739.776999995</v>
      </c>
      <c r="T36" s="44">
        <v>0</v>
      </c>
      <c r="U36" s="44">
        <v>4731555.0241999999</v>
      </c>
      <c r="V36" s="44">
        <v>83310931.857700005</v>
      </c>
      <c r="W36" s="44">
        <v>4847480.1490000002</v>
      </c>
      <c r="X36" s="44">
        <v>0</v>
      </c>
      <c r="Y36" s="44">
        <f t="shared" si="10"/>
        <v>4847480.1490000002</v>
      </c>
      <c r="Z36" s="44">
        <v>107252466.1225</v>
      </c>
      <c r="AA36" s="49">
        <f t="shared" si="5"/>
        <v>278414172.93040001</v>
      </c>
    </row>
    <row r="37" spans="1:27" ht="24.9" customHeight="1">
      <c r="A37" s="163"/>
      <c r="B37" s="165"/>
      <c r="C37" s="40">
        <v>13</v>
      </c>
      <c r="D37" s="44" t="s">
        <v>196</v>
      </c>
      <c r="E37" s="44">
        <v>71062256.158899993</v>
      </c>
      <c r="F37" s="44">
        <v>0</v>
      </c>
      <c r="G37" s="44">
        <v>4260007.4042999996</v>
      </c>
      <c r="H37" s="44">
        <v>75637296.390499994</v>
      </c>
      <c r="I37" s="44">
        <v>4400986.5765000004</v>
      </c>
      <c r="J37" s="44"/>
      <c r="K37" s="44">
        <f t="shared" si="9"/>
        <v>4400986.5765000004</v>
      </c>
      <c r="L37" s="44">
        <v>97839711.332900003</v>
      </c>
      <c r="M37" s="49">
        <f t="shared" si="2"/>
        <v>253200257.86309999</v>
      </c>
      <c r="N37" s="48"/>
      <c r="O37" s="165"/>
      <c r="P37" s="50">
        <v>11</v>
      </c>
      <c r="Q37" s="165"/>
      <c r="R37" s="44" t="s">
        <v>197</v>
      </c>
      <c r="S37" s="44">
        <v>64599005.808300003</v>
      </c>
      <c r="T37" s="44">
        <v>0</v>
      </c>
      <c r="U37" s="44">
        <v>3876236.9855999998</v>
      </c>
      <c r="V37" s="44">
        <v>68757937.236300007</v>
      </c>
      <c r="W37" s="44">
        <v>4000708.2913000002</v>
      </c>
      <c r="X37" s="44">
        <v>0</v>
      </c>
      <c r="Y37" s="44">
        <f t="shared" si="10"/>
        <v>4000708.2913000002</v>
      </c>
      <c r="Z37" s="44">
        <v>86818628.012799993</v>
      </c>
      <c r="AA37" s="49">
        <f t="shared" si="5"/>
        <v>228052516.33429998</v>
      </c>
    </row>
    <row r="38" spans="1:27" ht="24.9" customHeight="1">
      <c r="A38" s="163"/>
      <c r="B38" s="165"/>
      <c r="C38" s="40">
        <v>14</v>
      </c>
      <c r="D38" s="44" t="s">
        <v>198</v>
      </c>
      <c r="E38" s="44">
        <v>68890648.807099998</v>
      </c>
      <c r="F38" s="44">
        <v>0</v>
      </c>
      <c r="G38" s="44">
        <v>4278649.7652000003</v>
      </c>
      <c r="H38" s="44">
        <v>73325879.3627</v>
      </c>
      <c r="I38" s="44">
        <v>4266495.8450999996</v>
      </c>
      <c r="J38" s="44"/>
      <c r="K38" s="44">
        <f t="shared" si="9"/>
        <v>4266495.8450999996</v>
      </c>
      <c r="L38" s="44">
        <v>98285083.659500003</v>
      </c>
      <c r="M38" s="49">
        <f t="shared" si="2"/>
        <v>249046757.43959999</v>
      </c>
      <c r="N38" s="48"/>
      <c r="O38" s="165"/>
      <c r="P38" s="50">
        <v>12</v>
      </c>
      <c r="Q38" s="165"/>
      <c r="R38" s="44" t="s">
        <v>199</v>
      </c>
      <c r="S38" s="44">
        <v>71748302.772200003</v>
      </c>
      <c r="T38" s="44">
        <v>0</v>
      </c>
      <c r="U38" s="44">
        <v>4302171.608</v>
      </c>
      <c r="V38" s="44">
        <v>76367511.1884</v>
      </c>
      <c r="W38" s="44">
        <v>4443474.4188999999</v>
      </c>
      <c r="X38" s="44">
        <v>0</v>
      </c>
      <c r="Y38" s="44">
        <f t="shared" si="10"/>
        <v>4443474.4188999999</v>
      </c>
      <c r="Z38" s="44">
        <v>96994350.639799997</v>
      </c>
      <c r="AA38" s="49">
        <f t="shared" si="5"/>
        <v>253855810.62730002</v>
      </c>
    </row>
    <row r="39" spans="1:27" ht="24.9" customHeight="1">
      <c r="A39" s="163"/>
      <c r="B39" s="165"/>
      <c r="C39" s="40">
        <v>15</v>
      </c>
      <c r="D39" s="44" t="s">
        <v>200</v>
      </c>
      <c r="E39" s="44">
        <v>65738254.680600002</v>
      </c>
      <c r="F39" s="44">
        <v>0</v>
      </c>
      <c r="G39" s="44">
        <v>4242360.2176999999</v>
      </c>
      <c r="H39" s="44">
        <v>69970531.787599996</v>
      </c>
      <c r="I39" s="44">
        <v>4071263.594</v>
      </c>
      <c r="J39" s="44"/>
      <c r="K39" s="44">
        <f t="shared" si="9"/>
        <v>4071263.594</v>
      </c>
      <c r="L39" s="44">
        <v>97418114.059300005</v>
      </c>
      <c r="M39" s="49">
        <f t="shared" si="2"/>
        <v>241440524.33920002</v>
      </c>
      <c r="N39" s="48"/>
      <c r="O39" s="165"/>
      <c r="P39" s="50">
        <v>13</v>
      </c>
      <c r="Q39" s="165"/>
      <c r="R39" s="44" t="s">
        <v>201</v>
      </c>
      <c r="S39" s="44">
        <v>78189384.447400004</v>
      </c>
      <c r="T39" s="44">
        <v>0</v>
      </c>
      <c r="U39" s="44">
        <v>4528350.7165999999</v>
      </c>
      <c r="V39" s="44">
        <v>83223274.431400001</v>
      </c>
      <c r="W39" s="44">
        <v>4842379.7663000003</v>
      </c>
      <c r="X39" s="44">
        <v>0</v>
      </c>
      <c r="Y39" s="44">
        <f t="shared" si="10"/>
        <v>4842379.7663000003</v>
      </c>
      <c r="Z39" s="44">
        <v>102397846.27590001</v>
      </c>
      <c r="AA39" s="49">
        <f t="shared" si="5"/>
        <v>273181235.6376</v>
      </c>
    </row>
    <row r="40" spans="1:27" ht="24.9" customHeight="1">
      <c r="A40" s="163"/>
      <c r="B40" s="165"/>
      <c r="C40" s="40">
        <v>16</v>
      </c>
      <c r="D40" s="44" t="s">
        <v>202</v>
      </c>
      <c r="E40" s="44">
        <v>61243400.008199997</v>
      </c>
      <c r="F40" s="44">
        <v>0</v>
      </c>
      <c r="G40" s="44">
        <v>4052462.0775000001</v>
      </c>
      <c r="H40" s="44">
        <v>65186295.070799999</v>
      </c>
      <c r="I40" s="44">
        <v>3792890.8522999999</v>
      </c>
      <c r="J40" s="44"/>
      <c r="K40" s="44">
        <f t="shared" si="9"/>
        <v>3792890.8522999999</v>
      </c>
      <c r="L40" s="44">
        <v>92881383.066100001</v>
      </c>
      <c r="M40" s="49">
        <f t="shared" si="2"/>
        <v>227156431.0749</v>
      </c>
      <c r="N40" s="48"/>
      <c r="O40" s="165"/>
      <c r="P40" s="50">
        <v>14</v>
      </c>
      <c r="Q40" s="165"/>
      <c r="R40" s="44" t="s">
        <v>203</v>
      </c>
      <c r="S40" s="44">
        <v>78006561.537100002</v>
      </c>
      <c r="T40" s="44">
        <v>0</v>
      </c>
      <c r="U40" s="44">
        <v>4781742.6962000001</v>
      </c>
      <c r="V40" s="44">
        <v>83028681.247999996</v>
      </c>
      <c r="W40" s="44">
        <v>4831057.2834999999</v>
      </c>
      <c r="X40" s="44">
        <v>0</v>
      </c>
      <c r="Y40" s="44">
        <f t="shared" si="10"/>
        <v>4831057.2834999999</v>
      </c>
      <c r="Z40" s="44">
        <v>108451466.63349999</v>
      </c>
      <c r="AA40" s="49">
        <f t="shared" si="5"/>
        <v>279099509.39829999</v>
      </c>
    </row>
    <row r="41" spans="1:27" ht="24.9" customHeight="1">
      <c r="A41" s="163"/>
      <c r="B41" s="165"/>
      <c r="C41" s="40">
        <v>17</v>
      </c>
      <c r="D41" s="44" t="s">
        <v>204</v>
      </c>
      <c r="E41" s="44">
        <v>58203094.795400001</v>
      </c>
      <c r="F41" s="44">
        <v>0</v>
      </c>
      <c r="G41" s="44">
        <v>3724620.7614000002</v>
      </c>
      <c r="H41" s="44">
        <v>61950252.776100002</v>
      </c>
      <c r="I41" s="44">
        <v>3604600.4271999998</v>
      </c>
      <c r="J41" s="44"/>
      <c r="K41" s="44">
        <f t="shared" si="9"/>
        <v>3604600.4271999998</v>
      </c>
      <c r="L41" s="44">
        <v>85049142.805199996</v>
      </c>
      <c r="M41" s="49">
        <f t="shared" si="2"/>
        <v>212531711.56529999</v>
      </c>
      <c r="N41" s="48"/>
      <c r="O41" s="165"/>
      <c r="P41" s="50">
        <v>15</v>
      </c>
      <c r="Q41" s="165"/>
      <c r="R41" s="44" t="s">
        <v>205</v>
      </c>
      <c r="S41" s="44">
        <v>68119650.490600005</v>
      </c>
      <c r="T41" s="44">
        <v>0</v>
      </c>
      <c r="U41" s="44">
        <v>4302875.0932999998</v>
      </c>
      <c r="V41" s="44">
        <v>72505243.608400002</v>
      </c>
      <c r="W41" s="44">
        <v>4218746.8229999999</v>
      </c>
      <c r="X41" s="44">
        <v>0</v>
      </c>
      <c r="Y41" s="44">
        <f t="shared" si="10"/>
        <v>4218746.8229999999</v>
      </c>
      <c r="Z41" s="44">
        <v>97011157.142700002</v>
      </c>
      <c r="AA41" s="49">
        <f t="shared" si="5"/>
        <v>246157673.15800005</v>
      </c>
    </row>
    <row r="42" spans="1:27" ht="24.9" customHeight="1">
      <c r="A42" s="163"/>
      <c r="B42" s="165"/>
      <c r="C42" s="40">
        <v>18</v>
      </c>
      <c r="D42" s="44" t="s">
        <v>206</v>
      </c>
      <c r="E42" s="44">
        <v>65934524.613399997</v>
      </c>
      <c r="F42" s="44">
        <v>0</v>
      </c>
      <c r="G42" s="44">
        <v>4225176.3020000001</v>
      </c>
      <c r="H42" s="44">
        <v>70179437.7227</v>
      </c>
      <c r="I42" s="44">
        <v>4083418.8700999999</v>
      </c>
      <c r="J42" s="44"/>
      <c r="K42" s="44">
        <f t="shared" si="9"/>
        <v>4083418.8700999999</v>
      </c>
      <c r="L42" s="44">
        <v>97007584.482600003</v>
      </c>
      <c r="M42" s="49">
        <f t="shared" si="2"/>
        <v>241430141.99079999</v>
      </c>
      <c r="N42" s="48"/>
      <c r="O42" s="165"/>
      <c r="P42" s="50">
        <v>16</v>
      </c>
      <c r="Q42" s="165"/>
      <c r="R42" s="44" t="s">
        <v>207</v>
      </c>
      <c r="S42" s="44">
        <v>76741915.835500002</v>
      </c>
      <c r="T42" s="44">
        <v>0</v>
      </c>
      <c r="U42" s="44">
        <v>4302832.1979</v>
      </c>
      <c r="V42" s="44">
        <v>81682616.727500007</v>
      </c>
      <c r="W42" s="44">
        <v>4752735.9769000001</v>
      </c>
      <c r="X42" s="44">
        <v>0</v>
      </c>
      <c r="Y42" s="44">
        <f t="shared" si="10"/>
        <v>4752735.9769000001</v>
      </c>
      <c r="Z42" s="44">
        <v>97010132.355900005</v>
      </c>
      <c r="AA42" s="49">
        <f t="shared" si="5"/>
        <v>264490233.09370005</v>
      </c>
    </row>
    <row r="43" spans="1:27" ht="24.9" customHeight="1">
      <c r="A43" s="163"/>
      <c r="B43" s="165"/>
      <c r="C43" s="40">
        <v>19</v>
      </c>
      <c r="D43" s="44" t="s">
        <v>208</v>
      </c>
      <c r="E43" s="44">
        <v>82992966.855800003</v>
      </c>
      <c r="F43" s="44">
        <v>0</v>
      </c>
      <c r="G43" s="44">
        <v>4599464.8070999999</v>
      </c>
      <c r="H43" s="44">
        <v>88336115.002499998</v>
      </c>
      <c r="I43" s="44">
        <v>5139872.4557999996</v>
      </c>
      <c r="J43" s="44"/>
      <c r="K43" s="44">
        <f t="shared" si="9"/>
        <v>5139872.4557999996</v>
      </c>
      <c r="L43" s="44">
        <v>105949463.8488</v>
      </c>
      <c r="M43" s="49">
        <f t="shared" si="2"/>
        <v>287017882.97000003</v>
      </c>
      <c r="N43" s="48"/>
      <c r="O43" s="165"/>
      <c r="P43" s="50">
        <v>17</v>
      </c>
      <c r="Q43" s="165"/>
      <c r="R43" s="44" t="s">
        <v>209</v>
      </c>
      <c r="S43" s="44">
        <v>79219618.886600003</v>
      </c>
      <c r="T43" s="44">
        <v>0</v>
      </c>
      <c r="U43" s="44">
        <v>4587108.8987999996</v>
      </c>
      <c r="V43" s="44">
        <v>84319836.120299995</v>
      </c>
      <c r="W43" s="44">
        <v>4906183.6502</v>
      </c>
      <c r="X43" s="44">
        <v>0</v>
      </c>
      <c r="Y43" s="44">
        <f t="shared" si="10"/>
        <v>4906183.6502</v>
      </c>
      <c r="Z43" s="44">
        <v>103801599.18179999</v>
      </c>
      <c r="AA43" s="49">
        <f t="shared" si="5"/>
        <v>276834346.73769999</v>
      </c>
    </row>
    <row r="44" spans="1:27" ht="24.9" customHeight="1">
      <c r="A44" s="163"/>
      <c r="B44" s="165"/>
      <c r="C44" s="40">
        <v>20</v>
      </c>
      <c r="D44" s="44" t="s">
        <v>210</v>
      </c>
      <c r="E44" s="44">
        <v>71106785.726699993</v>
      </c>
      <c r="F44" s="44">
        <v>0</v>
      </c>
      <c r="G44" s="44">
        <v>3392755.8525</v>
      </c>
      <c r="H44" s="44">
        <v>75684692.804499999</v>
      </c>
      <c r="I44" s="44">
        <v>4403744.3558999998</v>
      </c>
      <c r="J44" s="44"/>
      <c r="K44" s="44">
        <f t="shared" si="9"/>
        <v>4403744.3558999998</v>
      </c>
      <c r="L44" s="44">
        <v>77120777.546100006</v>
      </c>
      <c r="M44" s="49">
        <f t="shared" si="2"/>
        <v>231708756.28570002</v>
      </c>
      <c r="N44" s="48"/>
      <c r="O44" s="165"/>
      <c r="P44" s="50">
        <v>18</v>
      </c>
      <c r="Q44" s="165"/>
      <c r="R44" s="44" t="s">
        <v>211</v>
      </c>
      <c r="S44" s="44">
        <v>75834955.455300003</v>
      </c>
      <c r="T44" s="44">
        <v>0</v>
      </c>
      <c r="U44" s="44">
        <v>4428541.5924000004</v>
      </c>
      <c r="V44" s="44">
        <v>80717265.571999997</v>
      </c>
      <c r="W44" s="44">
        <v>4696566.6309000002</v>
      </c>
      <c r="X44" s="44">
        <v>0</v>
      </c>
      <c r="Y44" s="44">
        <f t="shared" si="10"/>
        <v>4696566.6309000002</v>
      </c>
      <c r="Z44" s="44">
        <v>100013372.4392</v>
      </c>
      <c r="AA44" s="49">
        <f t="shared" si="5"/>
        <v>265690701.68980002</v>
      </c>
    </row>
    <row r="45" spans="1:27" ht="24.9" customHeight="1">
      <c r="A45" s="163"/>
      <c r="B45" s="165"/>
      <c r="C45" s="46">
        <v>21</v>
      </c>
      <c r="D45" s="44" t="s">
        <v>212</v>
      </c>
      <c r="E45" s="44">
        <v>68907840.081699997</v>
      </c>
      <c r="F45" s="44">
        <v>0</v>
      </c>
      <c r="G45" s="44">
        <v>4615850.8676000005</v>
      </c>
      <c r="H45" s="44">
        <v>73344177.424199998</v>
      </c>
      <c r="I45" s="44">
        <v>4267560.5252</v>
      </c>
      <c r="J45" s="44"/>
      <c r="K45" s="44">
        <f t="shared" si="9"/>
        <v>4267560.5252</v>
      </c>
      <c r="L45" s="44">
        <v>106340932.3917</v>
      </c>
      <c r="M45" s="49">
        <f t="shared" si="2"/>
        <v>257476361.2904</v>
      </c>
      <c r="N45" s="48"/>
      <c r="O45" s="165"/>
      <c r="P45" s="50">
        <v>19</v>
      </c>
      <c r="Q45" s="165"/>
      <c r="R45" s="44" t="s">
        <v>213</v>
      </c>
      <c r="S45" s="44">
        <v>83161678.387700006</v>
      </c>
      <c r="T45" s="44">
        <v>0</v>
      </c>
      <c r="U45" s="44">
        <v>4954765.7679000003</v>
      </c>
      <c r="V45" s="44">
        <v>88515688.306700006</v>
      </c>
      <c r="W45" s="44">
        <v>5150321.0007999996</v>
      </c>
      <c r="X45" s="44">
        <v>0</v>
      </c>
      <c r="Y45" s="44">
        <f t="shared" si="10"/>
        <v>5150321.0007999996</v>
      </c>
      <c r="Z45" s="44">
        <v>112585046.5147</v>
      </c>
      <c r="AA45" s="49">
        <f t="shared" si="5"/>
        <v>294367499.97780001</v>
      </c>
    </row>
    <row r="46" spans="1:27" ht="24.9" customHeight="1">
      <c r="A46" s="40"/>
      <c r="B46" s="160" t="s">
        <v>214</v>
      </c>
      <c r="C46" s="160"/>
      <c r="D46" s="45"/>
      <c r="E46" s="45">
        <f>SUM(E25:E45)</f>
        <v>1458237131.5767</v>
      </c>
      <c r="F46" s="45">
        <f t="shared" ref="F46:M46" si="11">SUM(F25:F45)</f>
        <v>0</v>
      </c>
      <c r="G46" s="45">
        <f t="shared" si="11"/>
        <v>89051722.20919998</v>
      </c>
      <c r="H46" s="45">
        <f t="shared" si="11"/>
        <v>1552119508.8698001</v>
      </c>
      <c r="I46" s="45">
        <f t="shared" si="11"/>
        <v>90310699.213599995</v>
      </c>
      <c r="J46" s="45">
        <f t="shared" si="11"/>
        <v>0</v>
      </c>
      <c r="K46" s="45">
        <f t="shared" si="11"/>
        <v>90310699.213599995</v>
      </c>
      <c r="L46" s="45">
        <f t="shared" si="11"/>
        <v>2044876328.3635001</v>
      </c>
      <c r="M46" s="51">
        <f t="shared" si="11"/>
        <v>5234595390.2327995</v>
      </c>
      <c r="N46" s="48"/>
      <c r="O46" s="165"/>
      <c r="P46" s="50">
        <v>20</v>
      </c>
      <c r="Q46" s="165"/>
      <c r="R46" s="44" t="s">
        <v>215</v>
      </c>
      <c r="S46" s="44">
        <v>66223514.9758</v>
      </c>
      <c r="T46" s="44">
        <v>0</v>
      </c>
      <c r="U46" s="44">
        <v>4145714.7576000001</v>
      </c>
      <c r="V46" s="44">
        <v>70487033.496999994</v>
      </c>
      <c r="W46" s="44">
        <v>4101316.4542</v>
      </c>
      <c r="X46" s="44">
        <v>0</v>
      </c>
      <c r="Y46" s="44">
        <f t="shared" si="10"/>
        <v>4101316.4542</v>
      </c>
      <c r="Z46" s="44">
        <v>93256543.405900002</v>
      </c>
      <c r="AA46" s="49">
        <f t="shared" si="5"/>
        <v>238214123.0905</v>
      </c>
    </row>
    <row r="47" spans="1:27" ht="24.9" customHeight="1">
      <c r="A47" s="163">
        <v>3</v>
      </c>
      <c r="B47" s="164" t="s">
        <v>216</v>
      </c>
      <c r="C47" s="47">
        <v>1</v>
      </c>
      <c r="D47" s="44" t="s">
        <v>217</v>
      </c>
      <c r="E47" s="44">
        <v>66167816.4617</v>
      </c>
      <c r="F47" s="44">
        <v>0</v>
      </c>
      <c r="G47" s="44">
        <v>4090868.1965000001</v>
      </c>
      <c r="H47" s="44">
        <v>70427749.071600005</v>
      </c>
      <c r="I47" s="44">
        <v>4097866.966</v>
      </c>
      <c r="J47" s="44">
        <f t="shared" ref="J47:J77" si="12">I47/2</f>
        <v>2048933.483</v>
      </c>
      <c r="K47" s="44">
        <f t="shared" ref="K47:K77" si="13">I47-J47</f>
        <v>2048933.483</v>
      </c>
      <c r="L47" s="44">
        <v>95988646.996900007</v>
      </c>
      <c r="M47" s="49">
        <f t="shared" si="2"/>
        <v>238724014.20969999</v>
      </c>
      <c r="N47" s="48"/>
      <c r="O47" s="165"/>
      <c r="P47" s="50">
        <v>21</v>
      </c>
      <c r="Q47" s="165"/>
      <c r="R47" s="44" t="s">
        <v>108</v>
      </c>
      <c r="S47" s="44">
        <v>91207282.196199998</v>
      </c>
      <c r="T47" s="44">
        <v>0</v>
      </c>
      <c r="U47" s="44">
        <v>5578637.1370999999</v>
      </c>
      <c r="V47" s="44">
        <v>97079273.996099994</v>
      </c>
      <c r="W47" s="44">
        <v>5648596.6858000001</v>
      </c>
      <c r="X47" s="44">
        <v>0</v>
      </c>
      <c r="Y47" s="44">
        <f t="shared" si="10"/>
        <v>5648596.6858000001</v>
      </c>
      <c r="Z47" s="44">
        <v>127489545.17399999</v>
      </c>
      <c r="AA47" s="49">
        <f t="shared" si="5"/>
        <v>327003335.18919998</v>
      </c>
    </row>
    <row r="48" spans="1:27" ht="24.9" customHeight="1">
      <c r="A48" s="163"/>
      <c r="B48" s="165"/>
      <c r="C48" s="40">
        <v>2</v>
      </c>
      <c r="D48" s="44" t="s">
        <v>218</v>
      </c>
      <c r="E48" s="44">
        <v>51663730.488200001</v>
      </c>
      <c r="F48" s="44">
        <v>0</v>
      </c>
      <c r="G48" s="44">
        <v>3417006.4744000002</v>
      </c>
      <c r="H48" s="44">
        <v>54989879.392899998</v>
      </c>
      <c r="I48" s="44">
        <v>3199608.2963999999</v>
      </c>
      <c r="J48" s="44">
        <f t="shared" si="12"/>
        <v>1599804.1481999999</v>
      </c>
      <c r="K48" s="44">
        <f t="shared" si="13"/>
        <v>1599804.1481999999</v>
      </c>
      <c r="L48" s="44">
        <v>79889861.845699996</v>
      </c>
      <c r="M48" s="49">
        <f t="shared" si="2"/>
        <v>191560282.34939998</v>
      </c>
      <c r="N48" s="48"/>
      <c r="O48" s="165"/>
      <c r="P48" s="50">
        <v>22</v>
      </c>
      <c r="Q48" s="165"/>
      <c r="R48" s="44" t="s">
        <v>219</v>
      </c>
      <c r="S48" s="44">
        <v>64177364.027800001</v>
      </c>
      <c r="T48" s="44">
        <v>0</v>
      </c>
      <c r="U48" s="44">
        <v>3855286.8497000001</v>
      </c>
      <c r="V48" s="44">
        <v>68309149.848299995</v>
      </c>
      <c r="W48" s="44">
        <v>3974595.4163000002</v>
      </c>
      <c r="X48" s="44">
        <v>0</v>
      </c>
      <c r="Y48" s="44">
        <f t="shared" si="10"/>
        <v>3974595.4163000002</v>
      </c>
      <c r="Z48" s="44">
        <v>86318122.158399999</v>
      </c>
      <c r="AA48" s="49">
        <f t="shared" si="5"/>
        <v>226634518.30049998</v>
      </c>
    </row>
    <row r="49" spans="1:27" ht="24.9" customHeight="1">
      <c r="A49" s="163"/>
      <c r="B49" s="165"/>
      <c r="C49" s="40">
        <v>3</v>
      </c>
      <c r="D49" s="44" t="s">
        <v>220</v>
      </c>
      <c r="E49" s="44">
        <v>68210760.393399999</v>
      </c>
      <c r="F49" s="44">
        <v>0</v>
      </c>
      <c r="G49" s="44">
        <v>4377984.5760000004</v>
      </c>
      <c r="H49" s="44">
        <v>72602219.233700007</v>
      </c>
      <c r="I49" s="44">
        <v>4224389.3887999998</v>
      </c>
      <c r="J49" s="44">
        <f t="shared" si="12"/>
        <v>2112194.6943999999</v>
      </c>
      <c r="K49" s="44">
        <f t="shared" si="13"/>
        <v>2112194.6943999999</v>
      </c>
      <c r="L49" s="44">
        <v>102847954.70640001</v>
      </c>
      <c r="M49" s="49">
        <f t="shared" si="2"/>
        <v>250151113.60390005</v>
      </c>
      <c r="N49" s="48"/>
      <c r="O49" s="165"/>
      <c r="P49" s="50">
        <v>23</v>
      </c>
      <c r="Q49" s="165"/>
      <c r="R49" s="44" t="s">
        <v>221</v>
      </c>
      <c r="S49" s="44">
        <v>60630596.362300001</v>
      </c>
      <c r="T49" s="44">
        <v>0</v>
      </c>
      <c r="U49" s="44">
        <v>3698169.4095000001</v>
      </c>
      <c r="V49" s="44">
        <v>64534038.676299997</v>
      </c>
      <c r="W49" s="44">
        <v>3754939.0512000001</v>
      </c>
      <c r="X49" s="44">
        <v>0</v>
      </c>
      <c r="Y49" s="44">
        <f t="shared" si="10"/>
        <v>3754939.0512000001</v>
      </c>
      <c r="Z49" s="44">
        <v>82564533.208399996</v>
      </c>
      <c r="AA49" s="49">
        <f t="shared" si="5"/>
        <v>215182276.70770001</v>
      </c>
    </row>
    <row r="50" spans="1:27" ht="24.9" customHeight="1">
      <c r="A50" s="163"/>
      <c r="B50" s="165"/>
      <c r="C50" s="40">
        <v>4</v>
      </c>
      <c r="D50" s="44" t="s">
        <v>222</v>
      </c>
      <c r="E50" s="44">
        <v>52291295.437100001</v>
      </c>
      <c r="F50" s="44">
        <v>0</v>
      </c>
      <c r="G50" s="44">
        <v>3537559.8363000001</v>
      </c>
      <c r="H50" s="44">
        <v>55657847.434</v>
      </c>
      <c r="I50" s="44">
        <v>3238474.2861000001</v>
      </c>
      <c r="J50" s="44">
        <f t="shared" si="12"/>
        <v>1619237.1430500001</v>
      </c>
      <c r="K50" s="44">
        <f t="shared" si="13"/>
        <v>1619237.1430500001</v>
      </c>
      <c r="L50" s="44">
        <v>82769922.560200006</v>
      </c>
      <c r="M50" s="49">
        <f t="shared" si="2"/>
        <v>195875862.41065001</v>
      </c>
      <c r="N50" s="48"/>
      <c r="O50" s="165"/>
      <c r="P50" s="50">
        <v>24</v>
      </c>
      <c r="Q50" s="165"/>
      <c r="R50" s="44" t="s">
        <v>223</v>
      </c>
      <c r="S50" s="44">
        <v>73756211.689700007</v>
      </c>
      <c r="T50" s="44">
        <v>0</v>
      </c>
      <c r="U50" s="44">
        <v>4572472.9725000001</v>
      </c>
      <c r="V50" s="44">
        <v>78504690.756400004</v>
      </c>
      <c r="W50" s="44">
        <v>4567827.0734000001</v>
      </c>
      <c r="X50" s="44">
        <v>0</v>
      </c>
      <c r="Y50" s="44">
        <f t="shared" si="10"/>
        <v>4567827.0734000001</v>
      </c>
      <c r="Z50" s="44">
        <v>103451941.93880001</v>
      </c>
      <c r="AA50" s="49">
        <f t="shared" si="5"/>
        <v>264853144.43080002</v>
      </c>
    </row>
    <row r="51" spans="1:27" ht="24.9" customHeight="1">
      <c r="A51" s="163"/>
      <c r="B51" s="165"/>
      <c r="C51" s="40">
        <v>5</v>
      </c>
      <c r="D51" s="44" t="s">
        <v>224</v>
      </c>
      <c r="E51" s="44">
        <v>70270914.561499998</v>
      </c>
      <c r="F51" s="44">
        <v>0</v>
      </c>
      <c r="G51" s="44">
        <v>4550518.6396000003</v>
      </c>
      <c r="H51" s="44">
        <v>74795007.639799997</v>
      </c>
      <c r="I51" s="44">
        <v>4351977.6660000002</v>
      </c>
      <c r="J51" s="44">
        <f t="shared" si="12"/>
        <v>2175988.8330000001</v>
      </c>
      <c r="K51" s="44">
        <f t="shared" si="13"/>
        <v>2175988.8330000001</v>
      </c>
      <c r="L51" s="44">
        <v>106969852.0185</v>
      </c>
      <c r="M51" s="49">
        <f t="shared" si="2"/>
        <v>258762281.69240001</v>
      </c>
      <c r="N51" s="48"/>
      <c r="O51" s="165"/>
      <c r="P51" s="50">
        <v>25</v>
      </c>
      <c r="Q51" s="165"/>
      <c r="R51" s="44" t="s">
        <v>225</v>
      </c>
      <c r="S51" s="44">
        <v>73396287.493900001</v>
      </c>
      <c r="T51" s="44">
        <v>0</v>
      </c>
      <c r="U51" s="44">
        <v>4415835.9612999996</v>
      </c>
      <c r="V51" s="44">
        <v>78121594.376599997</v>
      </c>
      <c r="W51" s="44">
        <v>4545536.4561000001</v>
      </c>
      <c r="X51" s="44">
        <v>0</v>
      </c>
      <c r="Y51" s="44">
        <f t="shared" si="10"/>
        <v>4545536.4561000001</v>
      </c>
      <c r="Z51" s="44">
        <v>99709830.600500003</v>
      </c>
      <c r="AA51" s="49">
        <f t="shared" si="5"/>
        <v>260189084.88839996</v>
      </c>
    </row>
    <row r="52" spans="1:27" ht="24.9" customHeight="1">
      <c r="A52" s="163"/>
      <c r="B52" s="165"/>
      <c r="C52" s="40">
        <v>6</v>
      </c>
      <c r="D52" s="44" t="s">
        <v>226</v>
      </c>
      <c r="E52" s="44">
        <v>61249017.845899999</v>
      </c>
      <c r="F52" s="44">
        <v>0</v>
      </c>
      <c r="G52" s="44">
        <v>3801993.1038000002</v>
      </c>
      <c r="H52" s="44">
        <v>65192274.589100003</v>
      </c>
      <c r="I52" s="44">
        <v>3793238.7730999999</v>
      </c>
      <c r="J52" s="44">
        <f t="shared" si="12"/>
        <v>1896619.3865499999</v>
      </c>
      <c r="K52" s="44">
        <f t="shared" si="13"/>
        <v>1896619.3865499999</v>
      </c>
      <c r="L52" s="44">
        <v>89087323.030200005</v>
      </c>
      <c r="M52" s="49">
        <f t="shared" si="2"/>
        <v>221227227.95555001</v>
      </c>
      <c r="N52" s="48"/>
      <c r="O52" s="165"/>
      <c r="P52" s="50">
        <v>26</v>
      </c>
      <c r="Q52" s="165"/>
      <c r="R52" s="44" t="s">
        <v>227</v>
      </c>
      <c r="S52" s="44">
        <v>69621653.246600002</v>
      </c>
      <c r="T52" s="44">
        <v>0</v>
      </c>
      <c r="U52" s="44">
        <v>4364756.0640000002</v>
      </c>
      <c r="V52" s="44">
        <v>74103946.404799998</v>
      </c>
      <c r="W52" s="44">
        <v>4311767.9895000001</v>
      </c>
      <c r="X52" s="44">
        <v>0</v>
      </c>
      <c r="Y52" s="44">
        <f t="shared" si="10"/>
        <v>4311767.9895000001</v>
      </c>
      <c r="Z52" s="44">
        <v>98489514.524900004</v>
      </c>
      <c r="AA52" s="49">
        <f t="shared" si="5"/>
        <v>250891638.22979999</v>
      </c>
    </row>
    <row r="53" spans="1:27" ht="24.9" customHeight="1">
      <c r="A53" s="163"/>
      <c r="B53" s="165"/>
      <c r="C53" s="40">
        <v>7</v>
      </c>
      <c r="D53" s="44" t="s">
        <v>228</v>
      </c>
      <c r="E53" s="44">
        <v>69467053.670000002</v>
      </c>
      <c r="F53" s="44">
        <v>0</v>
      </c>
      <c r="G53" s="44">
        <v>4349905.2169000003</v>
      </c>
      <c r="H53" s="44">
        <v>73939393.593899995</v>
      </c>
      <c r="I53" s="44">
        <v>4302193.4178999998</v>
      </c>
      <c r="J53" s="44">
        <f t="shared" si="12"/>
        <v>2151096.7089499999</v>
      </c>
      <c r="K53" s="44">
        <f t="shared" si="13"/>
        <v>2151096.7089499999</v>
      </c>
      <c r="L53" s="44">
        <v>102177129.2923</v>
      </c>
      <c r="M53" s="49">
        <f t="shared" si="2"/>
        <v>252084578.48205</v>
      </c>
      <c r="N53" s="48"/>
      <c r="O53" s="165"/>
      <c r="P53" s="50">
        <v>27</v>
      </c>
      <c r="Q53" s="165"/>
      <c r="R53" s="44" t="s">
        <v>229</v>
      </c>
      <c r="S53" s="44">
        <v>71083866.225600004</v>
      </c>
      <c r="T53" s="44">
        <v>0</v>
      </c>
      <c r="U53" s="44">
        <v>4331880.9939999999</v>
      </c>
      <c r="V53" s="44">
        <v>75660297.729100004</v>
      </c>
      <c r="W53" s="44">
        <v>4402324.9187000003</v>
      </c>
      <c r="X53" s="44">
        <v>0</v>
      </c>
      <c r="Y53" s="44">
        <f t="shared" si="10"/>
        <v>4402324.9187000003</v>
      </c>
      <c r="Z53" s="44">
        <v>97704117.950800002</v>
      </c>
      <c r="AA53" s="49">
        <f t="shared" si="5"/>
        <v>253182487.81820002</v>
      </c>
    </row>
    <row r="54" spans="1:27" ht="24.9" customHeight="1">
      <c r="A54" s="163"/>
      <c r="B54" s="165"/>
      <c r="C54" s="40">
        <v>8</v>
      </c>
      <c r="D54" s="44" t="s">
        <v>230</v>
      </c>
      <c r="E54" s="44">
        <v>55660411.335900001</v>
      </c>
      <c r="F54" s="44">
        <v>0</v>
      </c>
      <c r="G54" s="44">
        <v>3544294.4213</v>
      </c>
      <c r="H54" s="44">
        <v>59243869.488300003</v>
      </c>
      <c r="I54" s="44">
        <v>3447128.4248000002</v>
      </c>
      <c r="J54" s="44">
        <f t="shared" si="12"/>
        <v>1723564.2124000001</v>
      </c>
      <c r="K54" s="44">
        <f t="shared" si="13"/>
        <v>1723564.2124000001</v>
      </c>
      <c r="L54" s="44">
        <v>82930814.081799999</v>
      </c>
      <c r="M54" s="49">
        <f t="shared" si="2"/>
        <v>203102953.5397</v>
      </c>
      <c r="N54" s="48"/>
      <c r="O54" s="165"/>
      <c r="P54" s="50">
        <v>28</v>
      </c>
      <c r="Q54" s="165"/>
      <c r="R54" s="44" t="s">
        <v>231</v>
      </c>
      <c r="S54" s="44">
        <v>59874977.0185</v>
      </c>
      <c r="T54" s="44">
        <v>0</v>
      </c>
      <c r="U54" s="44">
        <v>3835932.4243999999</v>
      </c>
      <c r="V54" s="44">
        <v>63729772.004299998</v>
      </c>
      <c r="W54" s="44">
        <v>3708142.4706999999</v>
      </c>
      <c r="X54" s="44">
        <v>0</v>
      </c>
      <c r="Y54" s="44">
        <f t="shared" si="10"/>
        <v>3708142.4706999999</v>
      </c>
      <c r="Z54" s="44">
        <v>85855738.371600002</v>
      </c>
      <c r="AA54" s="49">
        <f t="shared" si="5"/>
        <v>217004562.2895</v>
      </c>
    </row>
    <row r="55" spans="1:27" ht="24.9" customHeight="1">
      <c r="A55" s="163"/>
      <c r="B55" s="165"/>
      <c r="C55" s="40">
        <v>9</v>
      </c>
      <c r="D55" s="44" t="s">
        <v>232</v>
      </c>
      <c r="E55" s="44">
        <v>64595833.2465</v>
      </c>
      <c r="F55" s="44">
        <v>0</v>
      </c>
      <c r="G55" s="44">
        <v>4073804.3879999998</v>
      </c>
      <c r="H55" s="44">
        <v>68754560.422700003</v>
      </c>
      <c r="I55" s="44">
        <v>4000511.8100999999</v>
      </c>
      <c r="J55" s="44">
        <f t="shared" si="12"/>
        <v>2000255.9050499999</v>
      </c>
      <c r="K55" s="44">
        <f t="shared" si="13"/>
        <v>2000255.9050499999</v>
      </c>
      <c r="L55" s="44">
        <v>95580986.823200002</v>
      </c>
      <c r="M55" s="49">
        <f t="shared" si="2"/>
        <v>235005440.78545004</v>
      </c>
      <c r="N55" s="48"/>
      <c r="O55" s="165"/>
      <c r="P55" s="50">
        <v>29</v>
      </c>
      <c r="Q55" s="165"/>
      <c r="R55" s="44" t="s">
        <v>233</v>
      </c>
      <c r="S55" s="44">
        <v>71644198.141499996</v>
      </c>
      <c r="T55" s="44">
        <v>0</v>
      </c>
      <c r="U55" s="44">
        <v>4319698.6873000003</v>
      </c>
      <c r="V55" s="44">
        <v>76256704.225099996</v>
      </c>
      <c r="W55" s="44">
        <v>4437027.0710000005</v>
      </c>
      <c r="X55" s="44">
        <v>0</v>
      </c>
      <c r="Y55" s="44">
        <f t="shared" si="10"/>
        <v>4437027.0710000005</v>
      </c>
      <c r="Z55" s="44">
        <v>97413078.510600001</v>
      </c>
      <c r="AA55" s="49">
        <f t="shared" si="5"/>
        <v>254070706.63550001</v>
      </c>
    </row>
    <row r="56" spans="1:27" ht="24.9" customHeight="1">
      <c r="A56" s="163"/>
      <c r="B56" s="165"/>
      <c r="C56" s="40">
        <v>10</v>
      </c>
      <c r="D56" s="44" t="s">
        <v>234</v>
      </c>
      <c r="E56" s="44">
        <v>70277276.117200002</v>
      </c>
      <c r="F56" s="44">
        <v>0</v>
      </c>
      <c r="G56" s="44">
        <v>4524541.1573999999</v>
      </c>
      <c r="H56" s="44">
        <v>74801778.757300004</v>
      </c>
      <c r="I56" s="44">
        <v>4352371.6462000003</v>
      </c>
      <c r="J56" s="44">
        <f t="shared" si="12"/>
        <v>2176185.8231000002</v>
      </c>
      <c r="K56" s="44">
        <f t="shared" si="13"/>
        <v>2176185.8231000002</v>
      </c>
      <c r="L56" s="44">
        <v>106349241.1557</v>
      </c>
      <c r="M56" s="49">
        <f t="shared" si="2"/>
        <v>258129023.01069999</v>
      </c>
      <c r="N56" s="48"/>
      <c r="O56" s="165"/>
      <c r="P56" s="50">
        <v>30</v>
      </c>
      <c r="Q56" s="165"/>
      <c r="R56" s="44" t="s">
        <v>235</v>
      </c>
      <c r="S56" s="44">
        <v>64627378.926700003</v>
      </c>
      <c r="T56" s="44">
        <v>0</v>
      </c>
      <c r="U56" s="44">
        <v>4165532.4537</v>
      </c>
      <c r="V56" s="44">
        <v>68788137.036899999</v>
      </c>
      <c r="W56" s="44">
        <v>4002465.4789</v>
      </c>
      <c r="X56" s="44">
        <v>0</v>
      </c>
      <c r="Y56" s="44">
        <f t="shared" si="10"/>
        <v>4002465.4789</v>
      </c>
      <c r="Z56" s="44">
        <v>93729994.889699996</v>
      </c>
      <c r="AA56" s="49">
        <f t="shared" si="5"/>
        <v>235313508.78589997</v>
      </c>
    </row>
    <row r="57" spans="1:27" ht="24.9" customHeight="1">
      <c r="A57" s="163"/>
      <c r="B57" s="165"/>
      <c r="C57" s="40">
        <v>11</v>
      </c>
      <c r="D57" s="44" t="s">
        <v>236</v>
      </c>
      <c r="E57" s="44">
        <v>54087337.725000001</v>
      </c>
      <c r="F57" s="44">
        <v>0</v>
      </c>
      <c r="G57" s="44">
        <v>3523352.8645000001</v>
      </c>
      <c r="H57" s="44">
        <v>57569520.2434</v>
      </c>
      <c r="I57" s="44">
        <v>3349705.7390999999</v>
      </c>
      <c r="J57" s="44">
        <f t="shared" si="12"/>
        <v>1674852.8695499999</v>
      </c>
      <c r="K57" s="44">
        <f t="shared" si="13"/>
        <v>1674852.8695499999</v>
      </c>
      <c r="L57" s="44">
        <v>82430513.184799999</v>
      </c>
      <c r="M57" s="49">
        <f t="shared" si="2"/>
        <v>199285576.88725001</v>
      </c>
      <c r="N57" s="48"/>
      <c r="O57" s="165"/>
      <c r="P57" s="50">
        <v>31</v>
      </c>
      <c r="Q57" s="165"/>
      <c r="R57" s="44" t="s">
        <v>237</v>
      </c>
      <c r="S57" s="44">
        <v>66959629.883400001</v>
      </c>
      <c r="T57" s="44">
        <v>0</v>
      </c>
      <c r="U57" s="44">
        <v>4013734.0488</v>
      </c>
      <c r="V57" s="44">
        <v>71270540.022799999</v>
      </c>
      <c r="W57" s="44">
        <v>4146905.0972000002</v>
      </c>
      <c r="X57" s="44">
        <v>0</v>
      </c>
      <c r="Y57" s="44">
        <f t="shared" si="10"/>
        <v>4146905.0972000002</v>
      </c>
      <c r="Z57" s="44">
        <v>90103479.498099998</v>
      </c>
      <c r="AA57" s="49">
        <f t="shared" si="5"/>
        <v>236494288.5503</v>
      </c>
    </row>
    <row r="58" spans="1:27" ht="24.9" customHeight="1">
      <c r="A58" s="163"/>
      <c r="B58" s="165"/>
      <c r="C58" s="40">
        <v>12</v>
      </c>
      <c r="D58" s="44" t="s">
        <v>238</v>
      </c>
      <c r="E58" s="44">
        <v>63975601.383400001</v>
      </c>
      <c r="F58" s="44">
        <v>0</v>
      </c>
      <c r="G58" s="44">
        <v>4029218.8613</v>
      </c>
      <c r="H58" s="44">
        <v>68094397.576900005</v>
      </c>
      <c r="I58" s="44">
        <v>3962099.9687999999</v>
      </c>
      <c r="J58" s="44">
        <f t="shared" si="12"/>
        <v>1981049.9844</v>
      </c>
      <c r="K58" s="44">
        <f t="shared" si="13"/>
        <v>1981049.9844</v>
      </c>
      <c r="L58" s="44">
        <v>94515823.463300005</v>
      </c>
      <c r="M58" s="49">
        <f t="shared" si="2"/>
        <v>232596091.26930004</v>
      </c>
      <c r="N58" s="48"/>
      <c r="O58" s="165"/>
      <c r="P58" s="50">
        <v>32</v>
      </c>
      <c r="Q58" s="165"/>
      <c r="R58" s="44" t="s">
        <v>239</v>
      </c>
      <c r="S58" s="44">
        <v>71846308.286300004</v>
      </c>
      <c r="T58" s="44">
        <v>0</v>
      </c>
      <c r="U58" s="44">
        <v>4423205.3989000004</v>
      </c>
      <c r="V58" s="44">
        <v>76471826.369399995</v>
      </c>
      <c r="W58" s="44">
        <v>4449544.0396999996</v>
      </c>
      <c r="X58" s="44">
        <v>0</v>
      </c>
      <c r="Y58" s="44">
        <f t="shared" si="10"/>
        <v>4449544.0396999996</v>
      </c>
      <c r="Z58" s="44">
        <v>99885888.966100007</v>
      </c>
      <c r="AA58" s="49">
        <f t="shared" si="5"/>
        <v>257076773.06040001</v>
      </c>
    </row>
    <row r="59" spans="1:27" ht="24.9" customHeight="1">
      <c r="A59" s="163"/>
      <c r="B59" s="165"/>
      <c r="C59" s="40">
        <v>13</v>
      </c>
      <c r="D59" s="44" t="s">
        <v>240</v>
      </c>
      <c r="E59" s="44">
        <v>63993638.863799997</v>
      </c>
      <c r="F59" s="44">
        <v>0</v>
      </c>
      <c r="G59" s="44">
        <v>4030239.7729000002</v>
      </c>
      <c r="H59" s="44">
        <v>68113596.323500007</v>
      </c>
      <c r="I59" s="44">
        <v>3963217.0556000001</v>
      </c>
      <c r="J59" s="44">
        <f t="shared" si="12"/>
        <v>1981608.5278</v>
      </c>
      <c r="K59" s="44">
        <f t="shared" si="13"/>
        <v>1981608.5278</v>
      </c>
      <c r="L59" s="44">
        <v>94540213.3882</v>
      </c>
      <c r="M59" s="49">
        <f t="shared" si="2"/>
        <v>232659296.87620002</v>
      </c>
      <c r="N59" s="48"/>
      <c r="O59" s="165"/>
      <c r="P59" s="50">
        <v>33</v>
      </c>
      <c r="Q59" s="165"/>
      <c r="R59" s="44" t="s">
        <v>241</v>
      </c>
      <c r="S59" s="44">
        <v>69632606.792600006</v>
      </c>
      <c r="T59" s="44">
        <v>0</v>
      </c>
      <c r="U59" s="44">
        <v>4024346.3821999999</v>
      </c>
      <c r="V59" s="44">
        <v>74115605.148200005</v>
      </c>
      <c r="W59" s="44">
        <v>4312446.3581999997</v>
      </c>
      <c r="X59" s="44">
        <v>0</v>
      </c>
      <c r="Y59" s="44">
        <f t="shared" si="10"/>
        <v>4312446.3581999997</v>
      </c>
      <c r="Z59" s="44">
        <v>90357011.742899999</v>
      </c>
      <c r="AA59" s="49">
        <f t="shared" si="5"/>
        <v>242442016.42410004</v>
      </c>
    </row>
    <row r="60" spans="1:27" ht="24.9" customHeight="1">
      <c r="A60" s="163"/>
      <c r="B60" s="165"/>
      <c r="C60" s="40">
        <v>14</v>
      </c>
      <c r="D60" s="44" t="s">
        <v>242</v>
      </c>
      <c r="E60" s="44">
        <v>65999918.744400002</v>
      </c>
      <c r="F60" s="44">
        <v>0</v>
      </c>
      <c r="G60" s="44">
        <v>4125073.0252999999</v>
      </c>
      <c r="H60" s="44">
        <v>70249041.975899994</v>
      </c>
      <c r="I60" s="44">
        <v>4087468.8215999999</v>
      </c>
      <c r="J60" s="44">
        <f t="shared" si="12"/>
        <v>2043734.4108</v>
      </c>
      <c r="K60" s="44">
        <f t="shared" si="13"/>
        <v>2043734.4108</v>
      </c>
      <c r="L60" s="44">
        <v>96805811.960500002</v>
      </c>
      <c r="M60" s="49">
        <f t="shared" si="2"/>
        <v>239223580.1169</v>
      </c>
      <c r="N60" s="48"/>
      <c r="O60" s="166"/>
      <c r="P60" s="50">
        <v>34</v>
      </c>
      <c r="Q60" s="166"/>
      <c r="R60" s="44" t="s">
        <v>243</v>
      </c>
      <c r="S60" s="44">
        <v>68245667.854699999</v>
      </c>
      <c r="T60" s="44">
        <v>0</v>
      </c>
      <c r="U60" s="44">
        <v>4174102.9638999999</v>
      </c>
      <c r="V60" s="44">
        <v>72639374.062900007</v>
      </c>
      <c r="W60" s="44">
        <v>4226551.2575000003</v>
      </c>
      <c r="X60" s="44">
        <v>0</v>
      </c>
      <c r="Y60" s="44">
        <f t="shared" si="10"/>
        <v>4226551.2575000003</v>
      </c>
      <c r="Z60" s="44">
        <v>93934747.284700006</v>
      </c>
      <c r="AA60" s="49">
        <f t="shared" si="5"/>
        <v>243220443.4237</v>
      </c>
    </row>
    <row r="61" spans="1:27" ht="24.9" customHeight="1">
      <c r="A61" s="163"/>
      <c r="B61" s="165"/>
      <c r="C61" s="40">
        <v>15</v>
      </c>
      <c r="D61" s="44" t="s">
        <v>244</v>
      </c>
      <c r="E61" s="44">
        <v>60297393.691200003</v>
      </c>
      <c r="F61" s="44">
        <v>0</v>
      </c>
      <c r="G61" s="44">
        <v>3748614.0106000002</v>
      </c>
      <c r="H61" s="44">
        <v>64179384.172399998</v>
      </c>
      <c r="I61" s="44">
        <v>3734303.3358999998</v>
      </c>
      <c r="J61" s="44">
        <f t="shared" si="12"/>
        <v>1867151.6679499999</v>
      </c>
      <c r="K61" s="44">
        <f t="shared" si="13"/>
        <v>1867151.6679499999</v>
      </c>
      <c r="L61" s="44">
        <v>87812078.384200007</v>
      </c>
      <c r="M61" s="49">
        <f t="shared" si="2"/>
        <v>217904621.92635</v>
      </c>
      <c r="N61" s="48"/>
      <c r="O61" s="40"/>
      <c r="P61" s="158" t="s">
        <v>245</v>
      </c>
      <c r="Q61" s="159"/>
      <c r="R61" s="45"/>
      <c r="S61" s="45">
        <f>S27+S28+S29+S30+S31+S32+S33+S34+S35+S36+S37+S38+S39+S40+S41+S42+S43+S44+S45+S46+S47+S48+S49+S50+S51+S52+S53+S54+S55+S56+S57+S58+S59+S60</f>
        <v>2423403236.7709007</v>
      </c>
      <c r="T61" s="45">
        <f t="shared" ref="T61:AA61" si="14">T27+T28+T29+T30+T31+T32+T33+T34+T35+T36+T37+T38+T39+T40+T41+T42+T43+T44+T45+T46+T47+T48+T49+T50+T51+T52+T53+T54+T55+T56+T57+T58+T59+T60</f>
        <v>0</v>
      </c>
      <c r="U61" s="45">
        <f t="shared" si="14"/>
        <v>146477708.14820001</v>
      </c>
      <c r="V61" s="45">
        <f t="shared" si="14"/>
        <v>2579423716.6238003</v>
      </c>
      <c r="W61" s="45">
        <f t="shared" si="14"/>
        <v>150084808.60189998</v>
      </c>
      <c r="X61" s="45">
        <f t="shared" si="14"/>
        <v>0</v>
      </c>
      <c r="Y61" s="45">
        <f t="shared" si="14"/>
        <v>150084808.60189998</v>
      </c>
      <c r="Z61" s="45">
        <f t="shared" si="14"/>
        <v>3302678528.2737994</v>
      </c>
      <c r="AA61" s="45">
        <f t="shared" si="14"/>
        <v>8602067998.418602</v>
      </c>
    </row>
    <row r="62" spans="1:27" ht="24.9" customHeight="1">
      <c r="A62" s="163"/>
      <c r="B62" s="165"/>
      <c r="C62" s="40">
        <v>16</v>
      </c>
      <c r="D62" s="44" t="s">
        <v>246</v>
      </c>
      <c r="E62" s="44">
        <v>61566676.487800002</v>
      </c>
      <c r="F62" s="44">
        <v>0</v>
      </c>
      <c r="G62" s="44">
        <v>3987430.1176</v>
      </c>
      <c r="H62" s="44">
        <v>65530384.327600002</v>
      </c>
      <c r="I62" s="44">
        <v>3812911.8243999998</v>
      </c>
      <c r="J62" s="44">
        <f t="shared" si="12"/>
        <v>1906455.9121999999</v>
      </c>
      <c r="K62" s="44">
        <f t="shared" si="13"/>
        <v>1906455.9121999999</v>
      </c>
      <c r="L62" s="44">
        <v>93517476.200200006</v>
      </c>
      <c r="M62" s="49">
        <f t="shared" si="2"/>
        <v>226508423.04540002</v>
      </c>
      <c r="N62" s="48"/>
      <c r="O62" s="164">
        <v>21</v>
      </c>
      <c r="P62" s="50">
        <v>1</v>
      </c>
      <c r="Q62" s="172" t="s">
        <v>247</v>
      </c>
      <c r="R62" s="44" t="s">
        <v>248</v>
      </c>
      <c r="S62" s="44">
        <v>54641838.6884</v>
      </c>
      <c r="T62" s="44">
        <v>0</v>
      </c>
      <c r="U62" s="44">
        <v>3381753.5846000002</v>
      </c>
      <c r="V62" s="44">
        <v>58159720.385899998</v>
      </c>
      <c r="W62" s="44">
        <v>3384046.7722999998</v>
      </c>
      <c r="X62" s="44">
        <f>W62/2</f>
        <v>1692023.3861499999</v>
      </c>
      <c r="Y62" s="44">
        <f>W62-X62</f>
        <v>1692023.3861499999</v>
      </c>
      <c r="Z62" s="44">
        <v>75444075.935200006</v>
      </c>
      <c r="AA62" s="49">
        <f t="shared" si="5"/>
        <v>193319411.98025</v>
      </c>
    </row>
    <row r="63" spans="1:27" ht="24.9" customHeight="1">
      <c r="A63" s="163"/>
      <c r="B63" s="165"/>
      <c r="C63" s="40">
        <v>17</v>
      </c>
      <c r="D63" s="44" t="s">
        <v>249</v>
      </c>
      <c r="E63" s="44">
        <v>57468832.811399996</v>
      </c>
      <c r="F63" s="44">
        <v>0</v>
      </c>
      <c r="G63" s="44">
        <v>3789930.9043000001</v>
      </c>
      <c r="H63" s="44">
        <v>61168718.466300003</v>
      </c>
      <c r="I63" s="44">
        <v>3559126.5383000001</v>
      </c>
      <c r="J63" s="44">
        <f t="shared" si="12"/>
        <v>1779563.2691500001</v>
      </c>
      <c r="K63" s="44">
        <f t="shared" si="13"/>
        <v>1779563.2691500001</v>
      </c>
      <c r="L63" s="44">
        <v>88799152.992899999</v>
      </c>
      <c r="M63" s="49">
        <f t="shared" si="2"/>
        <v>213006198.44405001</v>
      </c>
      <c r="N63" s="48"/>
      <c r="O63" s="165"/>
      <c r="P63" s="50">
        <v>2</v>
      </c>
      <c r="Q63" s="173"/>
      <c r="R63" s="44" t="s">
        <v>250</v>
      </c>
      <c r="S63" s="44">
        <v>89282600.629800007</v>
      </c>
      <c r="T63" s="44">
        <v>0</v>
      </c>
      <c r="U63" s="44">
        <v>4394575.1224999996</v>
      </c>
      <c r="V63" s="44">
        <v>95030680.017299995</v>
      </c>
      <c r="W63" s="44">
        <v>5529398.4194</v>
      </c>
      <c r="X63" s="44">
        <f t="shared" ref="X63:X121" si="15">W63/2</f>
        <v>2764699.2097</v>
      </c>
      <c r="Y63" s="44">
        <f t="shared" ref="Y63:Y121" si="16">W63-X63</f>
        <v>2764699.2097</v>
      </c>
      <c r="Z63" s="44">
        <v>99640726.075900003</v>
      </c>
      <c r="AA63" s="49">
        <f t="shared" si="5"/>
        <v>291113281.05519998</v>
      </c>
    </row>
    <row r="64" spans="1:27" ht="24.9" customHeight="1">
      <c r="A64" s="163"/>
      <c r="B64" s="165"/>
      <c r="C64" s="40">
        <v>18</v>
      </c>
      <c r="D64" s="44" t="s">
        <v>251</v>
      </c>
      <c r="E64" s="44">
        <v>71399542.178399995</v>
      </c>
      <c r="F64" s="44">
        <v>-1E-4</v>
      </c>
      <c r="G64" s="44">
        <v>4424989.4058999997</v>
      </c>
      <c r="H64" s="44">
        <v>75996297.131500006</v>
      </c>
      <c r="I64" s="44">
        <v>4421875.1792000001</v>
      </c>
      <c r="J64" s="44">
        <f t="shared" si="12"/>
        <v>2210937.5896000001</v>
      </c>
      <c r="K64" s="44">
        <f t="shared" si="13"/>
        <v>2210937.5896000001</v>
      </c>
      <c r="L64" s="44">
        <v>103970916.0396</v>
      </c>
      <c r="M64" s="49">
        <f t="shared" si="2"/>
        <v>258002682.34490001</v>
      </c>
      <c r="N64" s="48"/>
      <c r="O64" s="165"/>
      <c r="P64" s="50">
        <v>3</v>
      </c>
      <c r="Q64" s="173"/>
      <c r="R64" s="44" t="s">
        <v>252</v>
      </c>
      <c r="S64" s="44">
        <v>75201998.3213</v>
      </c>
      <c r="T64" s="44">
        <v>0</v>
      </c>
      <c r="U64" s="44">
        <v>4492840.0105999997</v>
      </c>
      <c r="V64" s="44">
        <v>80043558.192900002</v>
      </c>
      <c r="W64" s="44">
        <v>4657366.6953999996</v>
      </c>
      <c r="X64" s="44">
        <f t="shared" si="15"/>
        <v>2328683.3476999998</v>
      </c>
      <c r="Y64" s="44">
        <f t="shared" si="16"/>
        <v>2328683.3476999998</v>
      </c>
      <c r="Z64" s="44">
        <v>101988307.5891</v>
      </c>
      <c r="AA64" s="49">
        <f t="shared" si="5"/>
        <v>264055387.46160001</v>
      </c>
    </row>
    <row r="65" spans="1:27" ht="24.9" customHeight="1">
      <c r="A65" s="163"/>
      <c r="B65" s="165"/>
      <c r="C65" s="40">
        <v>19</v>
      </c>
      <c r="D65" s="44" t="s">
        <v>253</v>
      </c>
      <c r="E65" s="44">
        <v>59577631.547300003</v>
      </c>
      <c r="F65" s="44">
        <v>0</v>
      </c>
      <c r="G65" s="44">
        <v>3829386.1357</v>
      </c>
      <c r="H65" s="44">
        <v>63413283.213200003</v>
      </c>
      <c r="I65" s="44">
        <v>3689727.4427999998</v>
      </c>
      <c r="J65" s="44">
        <f t="shared" si="12"/>
        <v>1844863.7213999999</v>
      </c>
      <c r="K65" s="44">
        <f t="shared" si="13"/>
        <v>1844863.7213999999</v>
      </c>
      <c r="L65" s="44">
        <v>89741751.856099993</v>
      </c>
      <c r="M65" s="49">
        <f t="shared" si="2"/>
        <v>218406916.47369999</v>
      </c>
      <c r="N65" s="48"/>
      <c r="O65" s="165"/>
      <c r="P65" s="50">
        <v>4</v>
      </c>
      <c r="Q65" s="173"/>
      <c r="R65" s="44" t="s">
        <v>254</v>
      </c>
      <c r="S65" s="44">
        <v>62091914.1206</v>
      </c>
      <c r="T65" s="44">
        <v>0</v>
      </c>
      <c r="U65" s="44">
        <v>3821980.9696</v>
      </c>
      <c r="V65" s="44">
        <v>66089437.144900002</v>
      </c>
      <c r="W65" s="44">
        <v>3845440.5378999999</v>
      </c>
      <c r="X65" s="44">
        <f t="shared" si="15"/>
        <v>1922720.2689499999</v>
      </c>
      <c r="Y65" s="44">
        <f t="shared" si="16"/>
        <v>1922720.2689499999</v>
      </c>
      <c r="Z65" s="44">
        <v>85961257.511199996</v>
      </c>
      <c r="AA65" s="49">
        <f t="shared" si="5"/>
        <v>219887310.01525</v>
      </c>
    </row>
    <row r="66" spans="1:27" ht="24.9" customHeight="1">
      <c r="A66" s="163"/>
      <c r="B66" s="165"/>
      <c r="C66" s="40">
        <v>20</v>
      </c>
      <c r="D66" s="44" t="s">
        <v>255</v>
      </c>
      <c r="E66" s="44">
        <v>62685601.917499997</v>
      </c>
      <c r="F66" s="44">
        <v>0</v>
      </c>
      <c r="G66" s="44">
        <v>3997707.8665</v>
      </c>
      <c r="H66" s="44">
        <v>66721346.998099998</v>
      </c>
      <c r="I66" s="44">
        <v>3882208.4674</v>
      </c>
      <c r="J66" s="44">
        <f t="shared" si="12"/>
        <v>1941104.2337</v>
      </c>
      <c r="K66" s="44">
        <f t="shared" si="13"/>
        <v>1941104.2337</v>
      </c>
      <c r="L66" s="44">
        <v>93763015.1083</v>
      </c>
      <c r="M66" s="49">
        <f t="shared" si="2"/>
        <v>229108776.1241</v>
      </c>
      <c r="N66" s="48"/>
      <c r="O66" s="165"/>
      <c r="P66" s="50">
        <v>5</v>
      </c>
      <c r="Q66" s="173"/>
      <c r="R66" s="44" t="s">
        <v>256</v>
      </c>
      <c r="S66" s="44">
        <v>82694325.739399999</v>
      </c>
      <c r="T66" s="44">
        <v>0</v>
      </c>
      <c r="U66" s="44">
        <v>4856018.5952000003</v>
      </c>
      <c r="V66" s="44">
        <v>88018247.151700005</v>
      </c>
      <c r="W66" s="44">
        <v>5121377.1868000003</v>
      </c>
      <c r="X66" s="44">
        <f t="shared" si="15"/>
        <v>2560688.5934000001</v>
      </c>
      <c r="Y66" s="44">
        <f t="shared" si="16"/>
        <v>2560688.5934000001</v>
      </c>
      <c r="Z66" s="44">
        <v>110664767.1841</v>
      </c>
      <c r="AA66" s="49">
        <f t="shared" si="5"/>
        <v>288794047.26380002</v>
      </c>
    </row>
    <row r="67" spans="1:27" ht="24.9" customHeight="1">
      <c r="A67" s="163"/>
      <c r="B67" s="165"/>
      <c r="C67" s="40">
        <v>21</v>
      </c>
      <c r="D67" s="44" t="s">
        <v>257</v>
      </c>
      <c r="E67" s="44">
        <v>65202130.696099997</v>
      </c>
      <c r="F67" s="44">
        <v>0</v>
      </c>
      <c r="G67" s="44">
        <v>4169718.6057000002</v>
      </c>
      <c r="H67" s="44">
        <v>69399891.747400001</v>
      </c>
      <c r="I67" s="44">
        <v>4038060.6732999999</v>
      </c>
      <c r="J67" s="44">
        <f t="shared" si="12"/>
        <v>2019030.33665</v>
      </c>
      <c r="K67" s="44">
        <f t="shared" si="13"/>
        <v>2019030.33665</v>
      </c>
      <c r="L67" s="44">
        <v>97872410.021899998</v>
      </c>
      <c r="M67" s="49">
        <f t="shared" si="2"/>
        <v>238663181.40775001</v>
      </c>
      <c r="N67" s="48"/>
      <c r="O67" s="165"/>
      <c r="P67" s="50">
        <v>6</v>
      </c>
      <c r="Q67" s="173"/>
      <c r="R67" s="44" t="s">
        <v>258</v>
      </c>
      <c r="S67" s="44">
        <v>101171505.155</v>
      </c>
      <c r="T67" s="44">
        <v>0</v>
      </c>
      <c r="U67" s="44">
        <v>5118564.4630000005</v>
      </c>
      <c r="V67" s="44">
        <v>107685000.9457</v>
      </c>
      <c r="W67" s="44">
        <v>6265695.1831</v>
      </c>
      <c r="X67" s="44">
        <f t="shared" si="15"/>
        <v>3132847.59155</v>
      </c>
      <c r="Y67" s="44">
        <f t="shared" si="16"/>
        <v>3132847.59155</v>
      </c>
      <c r="Z67" s="44">
        <v>116937077.03659999</v>
      </c>
      <c r="AA67" s="49">
        <f t="shared" si="5"/>
        <v>334044995.19185001</v>
      </c>
    </row>
    <row r="68" spans="1:27" ht="24.9" customHeight="1">
      <c r="A68" s="163"/>
      <c r="B68" s="165"/>
      <c r="C68" s="40">
        <v>22</v>
      </c>
      <c r="D68" s="44" t="s">
        <v>259</v>
      </c>
      <c r="E68" s="44">
        <v>56042937.877899997</v>
      </c>
      <c r="F68" s="44">
        <v>0</v>
      </c>
      <c r="G68" s="44">
        <v>3790316.9632999999</v>
      </c>
      <c r="H68" s="44">
        <v>59651023.369900003</v>
      </c>
      <c r="I68" s="44">
        <v>3470818.8374000001</v>
      </c>
      <c r="J68" s="44">
        <f t="shared" si="12"/>
        <v>1735409.4187</v>
      </c>
      <c r="K68" s="44">
        <f t="shared" si="13"/>
        <v>1735409.4187</v>
      </c>
      <c r="L68" s="44">
        <v>88808376.073699996</v>
      </c>
      <c r="M68" s="49">
        <f t="shared" si="2"/>
        <v>210028063.70349997</v>
      </c>
      <c r="N68" s="48"/>
      <c r="O68" s="165"/>
      <c r="P68" s="50">
        <v>7</v>
      </c>
      <c r="Q68" s="173"/>
      <c r="R68" s="44" t="s">
        <v>260</v>
      </c>
      <c r="S68" s="44">
        <v>68925346.730000004</v>
      </c>
      <c r="T68" s="44">
        <v>0</v>
      </c>
      <c r="U68" s="44">
        <v>3857790.0880999998</v>
      </c>
      <c r="V68" s="44">
        <v>73362811.163399994</v>
      </c>
      <c r="W68" s="44">
        <v>4268644.7368000001</v>
      </c>
      <c r="X68" s="44">
        <f t="shared" si="15"/>
        <v>2134322.3684</v>
      </c>
      <c r="Y68" s="44">
        <f t="shared" si="16"/>
        <v>2134322.3684</v>
      </c>
      <c r="Z68" s="44">
        <v>86816749.499699995</v>
      </c>
      <c r="AA68" s="49">
        <f t="shared" si="5"/>
        <v>235097019.84960002</v>
      </c>
    </row>
    <row r="69" spans="1:27" ht="24.9" customHeight="1">
      <c r="A69" s="163"/>
      <c r="B69" s="165"/>
      <c r="C69" s="40">
        <v>23</v>
      </c>
      <c r="D69" s="44" t="s">
        <v>261</v>
      </c>
      <c r="E69" s="44">
        <v>58519729.310099997</v>
      </c>
      <c r="F69" s="44">
        <v>0</v>
      </c>
      <c r="G69" s="44">
        <v>3956030.6510000001</v>
      </c>
      <c r="H69" s="44">
        <v>62287272.453299999</v>
      </c>
      <c r="I69" s="44">
        <v>3624210.0529</v>
      </c>
      <c r="J69" s="44">
        <f t="shared" si="12"/>
        <v>1812105.02645</v>
      </c>
      <c r="K69" s="44">
        <f t="shared" si="13"/>
        <v>1812105.02645</v>
      </c>
      <c r="L69" s="44">
        <v>92767332.290800005</v>
      </c>
      <c r="M69" s="49">
        <f t="shared" si="2"/>
        <v>219342469.73164999</v>
      </c>
      <c r="N69" s="48"/>
      <c r="O69" s="165"/>
      <c r="P69" s="50">
        <v>8</v>
      </c>
      <c r="Q69" s="173"/>
      <c r="R69" s="44" t="s">
        <v>262</v>
      </c>
      <c r="S69" s="44">
        <v>73223170.587699994</v>
      </c>
      <c r="T69" s="44">
        <v>0</v>
      </c>
      <c r="U69" s="44">
        <v>4053496.2716999999</v>
      </c>
      <c r="V69" s="44">
        <v>77937332.076800004</v>
      </c>
      <c r="W69" s="44">
        <v>4534815.0799000002</v>
      </c>
      <c r="X69" s="44">
        <f t="shared" si="15"/>
        <v>2267407.5399500001</v>
      </c>
      <c r="Y69" s="44">
        <f t="shared" si="16"/>
        <v>2267407.5399500001</v>
      </c>
      <c r="Z69" s="44">
        <v>91492236.620399997</v>
      </c>
      <c r="AA69" s="49">
        <f t="shared" si="5"/>
        <v>248973643.09654999</v>
      </c>
    </row>
    <row r="70" spans="1:27" ht="24.9" customHeight="1">
      <c r="A70" s="163"/>
      <c r="B70" s="165"/>
      <c r="C70" s="40">
        <v>24</v>
      </c>
      <c r="D70" s="44" t="s">
        <v>263</v>
      </c>
      <c r="E70" s="44">
        <v>59940661.216799997</v>
      </c>
      <c r="F70" s="44">
        <v>0</v>
      </c>
      <c r="G70" s="44">
        <v>3647938.3983999998</v>
      </c>
      <c r="H70" s="44">
        <v>63799684.999399997</v>
      </c>
      <c r="I70" s="44">
        <v>3712210.3865</v>
      </c>
      <c r="J70" s="44">
        <f t="shared" si="12"/>
        <v>1856105.19325</v>
      </c>
      <c r="K70" s="44">
        <f t="shared" si="13"/>
        <v>1856105.19325</v>
      </c>
      <c r="L70" s="44">
        <v>85406903.854900002</v>
      </c>
      <c r="M70" s="49">
        <f t="shared" si="2"/>
        <v>214651293.66275001</v>
      </c>
      <c r="N70" s="48"/>
      <c r="O70" s="165"/>
      <c r="P70" s="50">
        <v>9</v>
      </c>
      <c r="Q70" s="173"/>
      <c r="R70" s="44" t="s">
        <v>264</v>
      </c>
      <c r="S70" s="44">
        <v>90966163.024599999</v>
      </c>
      <c r="T70" s="44">
        <v>0</v>
      </c>
      <c r="U70" s="44">
        <v>5090965.5329999998</v>
      </c>
      <c r="V70" s="44">
        <v>96822631.395199999</v>
      </c>
      <c r="W70" s="44">
        <v>5633663.8326000003</v>
      </c>
      <c r="X70" s="44">
        <f t="shared" si="15"/>
        <v>2816831.9163000002</v>
      </c>
      <c r="Y70" s="44">
        <f t="shared" si="16"/>
        <v>2816831.9163000002</v>
      </c>
      <c r="Z70" s="44">
        <v>116277729.2342</v>
      </c>
      <c r="AA70" s="49">
        <f t="shared" si="5"/>
        <v>311974321.10329998</v>
      </c>
    </row>
    <row r="71" spans="1:27" ht="24.9" customHeight="1">
      <c r="A71" s="163"/>
      <c r="B71" s="165"/>
      <c r="C71" s="40">
        <v>25</v>
      </c>
      <c r="D71" s="44" t="s">
        <v>265</v>
      </c>
      <c r="E71" s="44">
        <v>70623377.336999997</v>
      </c>
      <c r="F71" s="44">
        <v>0</v>
      </c>
      <c r="G71" s="44">
        <v>4378816.7476000004</v>
      </c>
      <c r="H71" s="44">
        <v>75170162.227699995</v>
      </c>
      <c r="I71" s="44">
        <v>4373806.1869000001</v>
      </c>
      <c r="J71" s="44">
        <f t="shared" si="12"/>
        <v>2186903.09345</v>
      </c>
      <c r="K71" s="44">
        <f t="shared" si="13"/>
        <v>2186903.09345</v>
      </c>
      <c r="L71" s="44">
        <v>102867835.5696</v>
      </c>
      <c r="M71" s="49">
        <f t="shared" si="2"/>
        <v>255227094.97535002</v>
      </c>
      <c r="N71" s="48"/>
      <c r="O71" s="165"/>
      <c r="P71" s="50">
        <v>10</v>
      </c>
      <c r="Q71" s="173"/>
      <c r="R71" s="44" t="s">
        <v>266</v>
      </c>
      <c r="S71" s="44">
        <v>63340409.0361</v>
      </c>
      <c r="T71" s="44">
        <v>0</v>
      </c>
      <c r="U71" s="44">
        <v>3855653.8949000002</v>
      </c>
      <c r="V71" s="44">
        <v>67418311.079699993</v>
      </c>
      <c r="W71" s="44">
        <v>3922761.6035000002</v>
      </c>
      <c r="X71" s="44">
        <f t="shared" si="15"/>
        <v>1961380.8017500001</v>
      </c>
      <c r="Y71" s="44">
        <f t="shared" si="16"/>
        <v>1961380.8017500001</v>
      </c>
      <c r="Z71" s="44">
        <v>86765715.119000003</v>
      </c>
      <c r="AA71" s="49">
        <f t="shared" si="5"/>
        <v>223341469.93145001</v>
      </c>
    </row>
    <row r="72" spans="1:27" ht="24.9" customHeight="1">
      <c r="A72" s="163"/>
      <c r="B72" s="165"/>
      <c r="C72" s="40">
        <v>26</v>
      </c>
      <c r="D72" s="44" t="s">
        <v>267</v>
      </c>
      <c r="E72" s="44">
        <v>52607827.537900001</v>
      </c>
      <c r="F72" s="44">
        <v>0</v>
      </c>
      <c r="G72" s="44">
        <v>3354679.3911000001</v>
      </c>
      <c r="H72" s="44">
        <v>55994758.1039</v>
      </c>
      <c r="I72" s="44">
        <v>3258077.5691999998</v>
      </c>
      <c r="J72" s="44">
        <f t="shared" si="12"/>
        <v>1629038.7845999999</v>
      </c>
      <c r="K72" s="44">
        <f t="shared" si="13"/>
        <v>1629038.7845999999</v>
      </c>
      <c r="L72" s="44">
        <v>78400846.681199998</v>
      </c>
      <c r="M72" s="49">
        <f t="shared" ref="M72:M135" si="17">E72+F72+G72+H72+K72+L72</f>
        <v>191987150.49870002</v>
      </c>
      <c r="N72" s="48"/>
      <c r="O72" s="165"/>
      <c r="P72" s="50">
        <v>11</v>
      </c>
      <c r="Q72" s="173"/>
      <c r="R72" s="44" t="s">
        <v>268</v>
      </c>
      <c r="S72" s="44">
        <v>66904002.836099997</v>
      </c>
      <c r="T72" s="44">
        <v>0</v>
      </c>
      <c r="U72" s="44">
        <v>4111370.8076999998</v>
      </c>
      <c r="V72" s="44">
        <v>71211331.665299997</v>
      </c>
      <c r="W72" s="44">
        <v>4143460.0351</v>
      </c>
      <c r="X72" s="44">
        <f t="shared" si="15"/>
        <v>2071730.01755</v>
      </c>
      <c r="Y72" s="44">
        <f t="shared" si="16"/>
        <v>2071730.01755</v>
      </c>
      <c r="Z72" s="44">
        <v>92874878.919</v>
      </c>
      <c r="AA72" s="49">
        <f t="shared" ref="AA72:AA135" si="18">S72+T72+U72+V72+Y72+Z72</f>
        <v>237173314.24564996</v>
      </c>
    </row>
    <row r="73" spans="1:27" ht="24.9" customHeight="1">
      <c r="A73" s="163"/>
      <c r="B73" s="165"/>
      <c r="C73" s="40">
        <v>27</v>
      </c>
      <c r="D73" s="44" t="s">
        <v>269</v>
      </c>
      <c r="E73" s="44">
        <v>64550234.003300004</v>
      </c>
      <c r="F73" s="44">
        <v>0</v>
      </c>
      <c r="G73" s="44">
        <v>3987430.1176</v>
      </c>
      <c r="H73" s="44">
        <v>68706025.466700003</v>
      </c>
      <c r="I73" s="44">
        <v>3997687.7840999998</v>
      </c>
      <c r="J73" s="44">
        <f t="shared" si="12"/>
        <v>1998843.8920499999</v>
      </c>
      <c r="K73" s="44">
        <f t="shared" si="13"/>
        <v>1998843.8920499999</v>
      </c>
      <c r="L73" s="44">
        <v>93517476.200200006</v>
      </c>
      <c r="M73" s="49">
        <f t="shared" si="17"/>
        <v>232760009.67984998</v>
      </c>
      <c r="N73" s="48"/>
      <c r="O73" s="165"/>
      <c r="P73" s="50">
        <v>12</v>
      </c>
      <c r="Q73" s="173"/>
      <c r="R73" s="44" t="s">
        <v>270</v>
      </c>
      <c r="S73" s="44">
        <v>73809657.609599993</v>
      </c>
      <c r="T73" s="44">
        <v>0</v>
      </c>
      <c r="U73" s="44">
        <v>4474549.3923000004</v>
      </c>
      <c r="V73" s="44">
        <v>78561577.563899994</v>
      </c>
      <c r="W73" s="44">
        <v>4571137.0552000003</v>
      </c>
      <c r="X73" s="44">
        <f t="shared" si="15"/>
        <v>2285568.5276000001</v>
      </c>
      <c r="Y73" s="44">
        <f t="shared" si="16"/>
        <v>2285568.5276000001</v>
      </c>
      <c r="Z73" s="44">
        <v>101551338.514</v>
      </c>
      <c r="AA73" s="49">
        <f t="shared" si="18"/>
        <v>260682691.60739997</v>
      </c>
    </row>
    <row r="74" spans="1:27" ht="24.9" customHeight="1">
      <c r="A74" s="163"/>
      <c r="B74" s="165"/>
      <c r="C74" s="40">
        <v>28</v>
      </c>
      <c r="D74" s="44" t="s">
        <v>271</v>
      </c>
      <c r="E74" s="44">
        <v>52626561.828400001</v>
      </c>
      <c r="F74" s="44">
        <v>0</v>
      </c>
      <c r="G74" s="44">
        <v>3444099.2382</v>
      </c>
      <c r="H74" s="44">
        <v>56014698.521799996</v>
      </c>
      <c r="I74" s="44">
        <v>3259237.8106</v>
      </c>
      <c r="J74" s="44">
        <f t="shared" si="12"/>
        <v>1629618.9053</v>
      </c>
      <c r="K74" s="44">
        <f t="shared" si="13"/>
        <v>1629618.9053</v>
      </c>
      <c r="L74" s="44">
        <v>80537117.164299995</v>
      </c>
      <c r="M74" s="49">
        <f t="shared" si="17"/>
        <v>194252095.65799999</v>
      </c>
      <c r="N74" s="48"/>
      <c r="O74" s="165"/>
      <c r="P74" s="50">
        <v>13</v>
      </c>
      <c r="Q74" s="173"/>
      <c r="R74" s="44" t="s">
        <v>272</v>
      </c>
      <c r="S74" s="44">
        <v>61425757.511699997</v>
      </c>
      <c r="T74" s="44">
        <v>0</v>
      </c>
      <c r="U74" s="44">
        <v>3548445.2884999998</v>
      </c>
      <c r="V74" s="44">
        <v>65380392.884400003</v>
      </c>
      <c r="W74" s="44">
        <v>3804184.5118999998</v>
      </c>
      <c r="X74" s="44">
        <f t="shared" si="15"/>
        <v>1902092.2559499999</v>
      </c>
      <c r="Y74" s="44">
        <f t="shared" si="16"/>
        <v>1902092.2559499999</v>
      </c>
      <c r="Z74" s="44">
        <v>79426397.290399998</v>
      </c>
      <c r="AA74" s="49">
        <f t="shared" si="18"/>
        <v>211683085.23095</v>
      </c>
    </row>
    <row r="75" spans="1:27" ht="24.9" customHeight="1">
      <c r="A75" s="163"/>
      <c r="B75" s="165"/>
      <c r="C75" s="40">
        <v>29</v>
      </c>
      <c r="D75" s="44" t="s">
        <v>273</v>
      </c>
      <c r="E75" s="44">
        <v>68633485.140900001</v>
      </c>
      <c r="F75" s="44">
        <v>0</v>
      </c>
      <c r="G75" s="44">
        <v>3912508.9312999998</v>
      </c>
      <c r="H75" s="44">
        <v>73052159.310900003</v>
      </c>
      <c r="I75" s="44">
        <v>4250569.3334999997</v>
      </c>
      <c r="J75" s="44">
        <f t="shared" si="12"/>
        <v>2125284.6667499999</v>
      </c>
      <c r="K75" s="44">
        <f t="shared" si="13"/>
        <v>2125284.6667499999</v>
      </c>
      <c r="L75" s="44">
        <v>91727583.6426</v>
      </c>
      <c r="M75" s="49">
        <f t="shared" si="17"/>
        <v>239451021.69245002</v>
      </c>
      <c r="N75" s="48"/>
      <c r="O75" s="165"/>
      <c r="P75" s="50">
        <v>14</v>
      </c>
      <c r="Q75" s="173"/>
      <c r="R75" s="44" t="s">
        <v>274</v>
      </c>
      <c r="S75" s="44">
        <v>70490071.103599995</v>
      </c>
      <c r="T75" s="44">
        <v>0</v>
      </c>
      <c r="U75" s="44">
        <v>4142135.4216999998</v>
      </c>
      <c r="V75" s="44">
        <v>75028273.641100004</v>
      </c>
      <c r="W75" s="44">
        <v>4365550.3422999997</v>
      </c>
      <c r="X75" s="44">
        <f t="shared" si="15"/>
        <v>2182775.1711499998</v>
      </c>
      <c r="Y75" s="44">
        <f t="shared" si="16"/>
        <v>2182775.1711499998</v>
      </c>
      <c r="Z75" s="44">
        <v>93609855.984400004</v>
      </c>
      <c r="AA75" s="49">
        <f t="shared" si="18"/>
        <v>245453111.32195002</v>
      </c>
    </row>
    <row r="76" spans="1:27" ht="24.9" customHeight="1">
      <c r="A76" s="163"/>
      <c r="B76" s="165"/>
      <c r="C76" s="40">
        <v>30</v>
      </c>
      <c r="D76" s="44" t="s">
        <v>275</v>
      </c>
      <c r="E76" s="44">
        <v>56790830.2016</v>
      </c>
      <c r="F76" s="44">
        <v>0</v>
      </c>
      <c r="G76" s="44">
        <v>3508082.0857000002</v>
      </c>
      <c r="H76" s="44">
        <v>60447065.550700001</v>
      </c>
      <c r="I76" s="44">
        <v>3517136.8725000001</v>
      </c>
      <c r="J76" s="44">
        <f t="shared" si="12"/>
        <v>1758568.43625</v>
      </c>
      <c r="K76" s="44">
        <f t="shared" si="13"/>
        <v>1758568.43625</v>
      </c>
      <c r="L76" s="44">
        <v>82065689.0977</v>
      </c>
      <c r="M76" s="49">
        <f t="shared" si="17"/>
        <v>204570235.37195</v>
      </c>
      <c r="N76" s="48"/>
      <c r="O76" s="165"/>
      <c r="P76" s="50">
        <v>15</v>
      </c>
      <c r="Q76" s="173"/>
      <c r="R76" s="44" t="s">
        <v>276</v>
      </c>
      <c r="S76" s="44">
        <v>81550337.708399996</v>
      </c>
      <c r="T76" s="44">
        <v>0</v>
      </c>
      <c r="U76" s="44">
        <v>4322991.2018999998</v>
      </c>
      <c r="V76" s="44">
        <v>86800608.331400007</v>
      </c>
      <c r="W76" s="44">
        <v>5050528.3811999997</v>
      </c>
      <c r="X76" s="44">
        <f t="shared" si="15"/>
        <v>2525264.1905999999</v>
      </c>
      <c r="Y76" s="44">
        <f t="shared" si="16"/>
        <v>2525264.1905999999</v>
      </c>
      <c r="Z76" s="44">
        <v>97930561.928200006</v>
      </c>
      <c r="AA76" s="49">
        <f t="shared" si="18"/>
        <v>273129763.36049998</v>
      </c>
    </row>
    <row r="77" spans="1:27" ht="24.9" customHeight="1">
      <c r="A77" s="163"/>
      <c r="B77" s="166"/>
      <c r="C77" s="40">
        <v>31</v>
      </c>
      <c r="D77" s="44" t="s">
        <v>277</v>
      </c>
      <c r="E77" s="44">
        <v>85842109.175400004</v>
      </c>
      <c r="F77" s="44">
        <v>0</v>
      </c>
      <c r="G77" s="44">
        <v>5553457.0665999996</v>
      </c>
      <c r="H77" s="44">
        <v>91368687.196799994</v>
      </c>
      <c r="I77" s="44">
        <v>5316323.8912000004</v>
      </c>
      <c r="J77" s="44">
        <f t="shared" si="12"/>
        <v>2658161.9456000002</v>
      </c>
      <c r="K77" s="44">
        <f t="shared" si="13"/>
        <v>2658161.9456000002</v>
      </c>
      <c r="L77" s="44">
        <v>130930391.28929999</v>
      </c>
      <c r="M77" s="49">
        <f t="shared" si="17"/>
        <v>316352806.67369998</v>
      </c>
      <c r="N77" s="48"/>
      <c r="O77" s="165"/>
      <c r="P77" s="50">
        <v>16</v>
      </c>
      <c r="Q77" s="173"/>
      <c r="R77" s="44" t="s">
        <v>278</v>
      </c>
      <c r="S77" s="44">
        <v>65337624.162900001</v>
      </c>
      <c r="T77" s="44">
        <v>0</v>
      </c>
      <c r="U77" s="44">
        <v>3886143.9780000001</v>
      </c>
      <c r="V77" s="44">
        <v>69544108.383000001</v>
      </c>
      <c r="W77" s="44">
        <v>4046451.9764</v>
      </c>
      <c r="X77" s="44">
        <f t="shared" si="15"/>
        <v>2023225.9882</v>
      </c>
      <c r="Y77" s="44">
        <f t="shared" si="16"/>
        <v>2023225.9882</v>
      </c>
      <c r="Z77" s="44">
        <v>87494133.549099997</v>
      </c>
      <c r="AA77" s="49">
        <f t="shared" si="18"/>
        <v>228285236.06120002</v>
      </c>
    </row>
    <row r="78" spans="1:27" ht="24.9" customHeight="1">
      <c r="A78" s="40"/>
      <c r="B78" s="161" t="s">
        <v>279</v>
      </c>
      <c r="C78" s="162"/>
      <c r="D78" s="45"/>
      <c r="E78" s="45">
        <f>SUM(E47:E77)</f>
        <v>1942286169.2329998</v>
      </c>
      <c r="F78" s="45">
        <f t="shared" ref="F78:M78" si="19">SUM(F47:F77)</f>
        <v>-1E-4</v>
      </c>
      <c r="G78" s="45">
        <f t="shared" si="19"/>
        <v>123457497.17129999</v>
      </c>
      <c r="H78" s="45">
        <f t="shared" si="19"/>
        <v>2067331979.0006001</v>
      </c>
      <c r="I78" s="45">
        <f t="shared" si="19"/>
        <v>120288544.44660001</v>
      </c>
      <c r="J78" s="45">
        <f t="shared" si="19"/>
        <v>60144272.223300003</v>
      </c>
      <c r="K78" s="45">
        <f t="shared" si="19"/>
        <v>60144272.223300003</v>
      </c>
      <c r="L78" s="45">
        <f t="shared" si="19"/>
        <v>2895390446.9752002</v>
      </c>
      <c r="M78" s="51">
        <f t="shared" si="19"/>
        <v>7088610364.603301</v>
      </c>
      <c r="N78" s="48"/>
      <c r="O78" s="165"/>
      <c r="P78" s="50">
        <v>17</v>
      </c>
      <c r="Q78" s="173"/>
      <c r="R78" s="44" t="s">
        <v>280</v>
      </c>
      <c r="S78" s="44">
        <v>64388191.098200001</v>
      </c>
      <c r="T78" s="44">
        <v>0</v>
      </c>
      <c r="U78" s="44">
        <v>3587342.8790000002</v>
      </c>
      <c r="V78" s="44">
        <v>68533550.120399997</v>
      </c>
      <c r="W78" s="44">
        <v>3987652.2365000001</v>
      </c>
      <c r="X78" s="44">
        <f t="shared" si="15"/>
        <v>1993826.1182500001</v>
      </c>
      <c r="Y78" s="44">
        <f t="shared" si="16"/>
        <v>1993826.1182500001</v>
      </c>
      <c r="Z78" s="44">
        <v>80355673.925799996</v>
      </c>
      <c r="AA78" s="49">
        <f t="shared" si="18"/>
        <v>218858584.14164999</v>
      </c>
    </row>
    <row r="79" spans="1:27" ht="24.9" customHeight="1">
      <c r="A79" s="163">
        <v>4</v>
      </c>
      <c r="B79" s="164" t="s">
        <v>281</v>
      </c>
      <c r="C79" s="40">
        <v>1</v>
      </c>
      <c r="D79" s="44" t="s">
        <v>282</v>
      </c>
      <c r="E79" s="44">
        <v>96553291.372500002</v>
      </c>
      <c r="F79" s="44">
        <v>0</v>
      </c>
      <c r="G79" s="44">
        <v>7461244.6624999996</v>
      </c>
      <c r="H79" s="44">
        <v>102769463.16869999</v>
      </c>
      <c r="I79" s="44">
        <v>5979682.6363000004</v>
      </c>
      <c r="J79" s="44">
        <v>0</v>
      </c>
      <c r="K79" s="44">
        <f>I79</f>
        <v>5979682.6363000004</v>
      </c>
      <c r="L79" s="44">
        <v>147518044.0133</v>
      </c>
      <c r="M79" s="49">
        <f t="shared" si="17"/>
        <v>360281725.85329998</v>
      </c>
      <c r="N79" s="48"/>
      <c r="O79" s="165"/>
      <c r="P79" s="50">
        <v>18</v>
      </c>
      <c r="Q79" s="173"/>
      <c r="R79" s="44" t="s">
        <v>283</v>
      </c>
      <c r="S79" s="44">
        <v>66818800.067000002</v>
      </c>
      <c r="T79" s="44">
        <v>0</v>
      </c>
      <c r="U79" s="44">
        <v>3906562.2104000002</v>
      </c>
      <c r="V79" s="44">
        <v>71120643.479399994</v>
      </c>
      <c r="W79" s="44">
        <v>4138183.3064000001</v>
      </c>
      <c r="X79" s="44">
        <f t="shared" si="15"/>
        <v>2069091.6532000001</v>
      </c>
      <c r="Y79" s="44">
        <f t="shared" si="16"/>
        <v>2069091.6532000001</v>
      </c>
      <c r="Z79" s="44">
        <v>87981932.047499999</v>
      </c>
      <c r="AA79" s="49">
        <f t="shared" si="18"/>
        <v>231897029.45749998</v>
      </c>
    </row>
    <row r="80" spans="1:27" ht="24.9" customHeight="1">
      <c r="A80" s="163"/>
      <c r="B80" s="165"/>
      <c r="C80" s="40">
        <v>2</v>
      </c>
      <c r="D80" s="44" t="s">
        <v>284</v>
      </c>
      <c r="E80" s="44">
        <v>63498939.660899997</v>
      </c>
      <c r="F80" s="44">
        <v>0</v>
      </c>
      <c r="G80" s="44">
        <v>5600946.3735999996</v>
      </c>
      <c r="H80" s="44">
        <v>67587048.022599995</v>
      </c>
      <c r="I80" s="44">
        <v>3932579.6305</v>
      </c>
      <c r="J80" s="44">
        <v>0</v>
      </c>
      <c r="K80" s="44">
        <f t="shared" ref="K80:K99" si="20">I80</f>
        <v>3932579.6305</v>
      </c>
      <c r="L80" s="44">
        <v>103074886.78290001</v>
      </c>
      <c r="M80" s="49">
        <f t="shared" si="17"/>
        <v>243694400.47049999</v>
      </c>
      <c r="N80" s="48"/>
      <c r="O80" s="165"/>
      <c r="P80" s="50">
        <v>19</v>
      </c>
      <c r="Q80" s="173"/>
      <c r="R80" s="44" t="s">
        <v>285</v>
      </c>
      <c r="S80" s="44">
        <v>80841809.139300004</v>
      </c>
      <c r="T80" s="44">
        <v>0</v>
      </c>
      <c r="U80" s="44">
        <v>4104601.9062999999</v>
      </c>
      <c r="V80" s="44">
        <v>86046464.172700003</v>
      </c>
      <c r="W80" s="44">
        <v>5006648.1994000003</v>
      </c>
      <c r="X80" s="44">
        <f t="shared" si="15"/>
        <v>2503324.0997000001</v>
      </c>
      <c r="Y80" s="44">
        <f t="shared" si="16"/>
        <v>2503324.0997000001</v>
      </c>
      <c r="Z80" s="44">
        <v>92713167.568100005</v>
      </c>
      <c r="AA80" s="49">
        <f t="shared" si="18"/>
        <v>266209366.88609999</v>
      </c>
    </row>
    <row r="81" spans="1:27" ht="24.9" customHeight="1">
      <c r="A81" s="163"/>
      <c r="B81" s="165"/>
      <c r="C81" s="40">
        <v>3</v>
      </c>
      <c r="D81" s="44" t="s">
        <v>286</v>
      </c>
      <c r="E81" s="44">
        <v>65322451.917499997</v>
      </c>
      <c r="F81" s="44">
        <v>0</v>
      </c>
      <c r="G81" s="44">
        <v>5721782.8454999998</v>
      </c>
      <c r="H81" s="44">
        <v>69527959.337200001</v>
      </c>
      <c r="I81" s="44">
        <v>4045512.3376000002</v>
      </c>
      <c r="J81" s="44">
        <v>0</v>
      </c>
      <c r="K81" s="44">
        <f t="shared" si="20"/>
        <v>4045512.3376000002</v>
      </c>
      <c r="L81" s="44">
        <v>105961711.09010001</v>
      </c>
      <c r="M81" s="49">
        <f t="shared" si="17"/>
        <v>250579417.52789998</v>
      </c>
      <c r="N81" s="48"/>
      <c r="O81" s="165"/>
      <c r="P81" s="50">
        <v>20</v>
      </c>
      <c r="Q81" s="173"/>
      <c r="R81" s="44" t="s">
        <v>287</v>
      </c>
      <c r="S81" s="44">
        <v>62121341.392700002</v>
      </c>
      <c r="T81" s="44">
        <v>0</v>
      </c>
      <c r="U81" s="44">
        <v>3671761.1170999999</v>
      </c>
      <c r="V81" s="44">
        <v>66120758.966399997</v>
      </c>
      <c r="W81" s="44">
        <v>3847263.0107999998</v>
      </c>
      <c r="X81" s="44">
        <f t="shared" si="15"/>
        <v>1923631.5053999999</v>
      </c>
      <c r="Y81" s="44">
        <f t="shared" si="16"/>
        <v>1923631.5053999999</v>
      </c>
      <c r="Z81" s="44">
        <v>82372454.272400007</v>
      </c>
      <c r="AA81" s="49">
        <f t="shared" si="18"/>
        <v>216209947.25400001</v>
      </c>
    </row>
    <row r="82" spans="1:27" ht="24.9" customHeight="1">
      <c r="A82" s="163"/>
      <c r="B82" s="165"/>
      <c r="C82" s="40">
        <v>4</v>
      </c>
      <c r="D82" s="44" t="s">
        <v>288</v>
      </c>
      <c r="E82" s="44">
        <v>78954926.681999996</v>
      </c>
      <c r="F82" s="44">
        <v>0</v>
      </c>
      <c r="G82" s="44">
        <v>6730563.6322999997</v>
      </c>
      <c r="H82" s="44">
        <v>84038102.837300003</v>
      </c>
      <c r="I82" s="44">
        <v>4889790.8855999997</v>
      </c>
      <c r="J82" s="44">
        <v>0</v>
      </c>
      <c r="K82" s="44">
        <f t="shared" si="20"/>
        <v>4889790.8855999997</v>
      </c>
      <c r="L82" s="44">
        <v>130061826.3178</v>
      </c>
      <c r="M82" s="49">
        <f t="shared" si="17"/>
        <v>304675210.35500002</v>
      </c>
      <c r="N82" s="48"/>
      <c r="O82" s="166"/>
      <c r="P82" s="50">
        <v>21</v>
      </c>
      <c r="Q82" s="174"/>
      <c r="R82" s="44" t="s">
        <v>289</v>
      </c>
      <c r="S82" s="44">
        <v>74200703.749300003</v>
      </c>
      <c r="T82" s="44">
        <v>0</v>
      </c>
      <c r="U82" s="44">
        <v>4236007.8161000004</v>
      </c>
      <c r="V82" s="44">
        <v>78977799.541299999</v>
      </c>
      <c r="W82" s="44">
        <v>4595355.0987</v>
      </c>
      <c r="X82" s="44">
        <f t="shared" si="15"/>
        <v>2297677.54935</v>
      </c>
      <c r="Y82" s="44">
        <f t="shared" si="16"/>
        <v>2297677.54935</v>
      </c>
      <c r="Z82" s="44">
        <v>95852499.333299994</v>
      </c>
      <c r="AA82" s="49">
        <f t="shared" si="18"/>
        <v>255564687.98934999</v>
      </c>
    </row>
    <row r="83" spans="1:27" ht="24.9" customHeight="1">
      <c r="A83" s="163"/>
      <c r="B83" s="165"/>
      <c r="C83" s="40">
        <v>5</v>
      </c>
      <c r="D83" s="44" t="s">
        <v>290</v>
      </c>
      <c r="E83" s="44">
        <v>59963698.124200001</v>
      </c>
      <c r="F83" s="44">
        <v>0</v>
      </c>
      <c r="G83" s="44">
        <v>5251580.1227000002</v>
      </c>
      <c r="H83" s="44">
        <v>63824205.039800003</v>
      </c>
      <c r="I83" s="44">
        <v>3713637.0948999999</v>
      </c>
      <c r="J83" s="44">
        <v>0</v>
      </c>
      <c r="K83" s="44">
        <f t="shared" si="20"/>
        <v>3713637.0948999999</v>
      </c>
      <c r="L83" s="44">
        <v>94728408.525199994</v>
      </c>
      <c r="M83" s="49">
        <f t="shared" si="17"/>
        <v>227481528.9068</v>
      </c>
      <c r="N83" s="48"/>
      <c r="O83" s="40"/>
      <c r="P83" s="158" t="s">
        <v>247</v>
      </c>
      <c r="Q83" s="159"/>
      <c r="R83" s="45"/>
      <c r="S83" s="45">
        <f>S62+S63+S65+S66+S67+S68+S69+S70+S71+S72+S73+S74+S75+S76+S77+S78+S79+S80+S81+S82+S64</f>
        <v>1529427568.4117002</v>
      </c>
      <c r="T83" s="45">
        <f t="shared" ref="T83:AA83" si="21">T62+T63+T65+T66+T67+T68+T69+T70+T71+T72+T73+T74+T75+T76+T77+T78+T79+T80+T81+T82+T64</f>
        <v>0</v>
      </c>
      <c r="U83" s="45">
        <f t="shared" si="21"/>
        <v>86915550.552200004</v>
      </c>
      <c r="V83" s="45">
        <f t="shared" si="21"/>
        <v>1627893238.3027997</v>
      </c>
      <c r="W83" s="45">
        <f t="shared" si="21"/>
        <v>94719624.2016</v>
      </c>
      <c r="X83" s="45">
        <f t="shared" si="21"/>
        <v>47359812.1008</v>
      </c>
      <c r="Y83" s="45">
        <f t="shared" si="21"/>
        <v>47359812.1008</v>
      </c>
      <c r="Z83" s="45">
        <f t="shared" si="21"/>
        <v>1964151535.1375995</v>
      </c>
      <c r="AA83" s="45">
        <f t="shared" si="21"/>
        <v>5255747704.5051003</v>
      </c>
    </row>
    <row r="84" spans="1:27" ht="24.9" customHeight="1">
      <c r="A84" s="163"/>
      <c r="B84" s="165"/>
      <c r="C84" s="40">
        <v>6</v>
      </c>
      <c r="D84" s="44" t="s">
        <v>291</v>
      </c>
      <c r="E84" s="44">
        <v>69031587.736499995</v>
      </c>
      <c r="F84" s="44">
        <v>0</v>
      </c>
      <c r="G84" s="44">
        <v>5907374.2829</v>
      </c>
      <c r="H84" s="44">
        <v>73475892.043899998</v>
      </c>
      <c r="I84" s="44">
        <v>4275224.3934000004</v>
      </c>
      <c r="J84" s="44">
        <v>0</v>
      </c>
      <c r="K84" s="44">
        <f t="shared" si="20"/>
        <v>4275224.3934000004</v>
      </c>
      <c r="L84" s="44">
        <v>110395553.49240001</v>
      </c>
      <c r="M84" s="49">
        <f t="shared" si="17"/>
        <v>263085631.94910002</v>
      </c>
      <c r="N84" s="48"/>
      <c r="O84" s="164">
        <v>22</v>
      </c>
      <c r="P84" s="50">
        <v>1</v>
      </c>
      <c r="Q84" s="41" t="s">
        <v>110</v>
      </c>
      <c r="R84" s="44" t="s">
        <v>292</v>
      </c>
      <c r="S84" s="44">
        <v>79257003.485799998</v>
      </c>
      <c r="T84" s="44">
        <v>0</v>
      </c>
      <c r="U84" s="44">
        <v>4742994.3328</v>
      </c>
      <c r="V84" s="44">
        <v>84359627.567499995</v>
      </c>
      <c r="W84" s="44">
        <v>4908498.9315999998</v>
      </c>
      <c r="X84" s="44">
        <f t="shared" si="15"/>
        <v>2454249.4657999999</v>
      </c>
      <c r="Y84" s="44">
        <f t="shared" si="16"/>
        <v>2454249.4657999999</v>
      </c>
      <c r="Z84" s="44">
        <v>104035907.9453</v>
      </c>
      <c r="AA84" s="49">
        <f t="shared" si="18"/>
        <v>274849782.79719996</v>
      </c>
    </row>
    <row r="85" spans="1:27" ht="24.9" customHeight="1">
      <c r="A85" s="163"/>
      <c r="B85" s="165"/>
      <c r="C85" s="40">
        <v>7</v>
      </c>
      <c r="D85" s="44" t="s">
        <v>293</v>
      </c>
      <c r="E85" s="44">
        <v>63976709.159999996</v>
      </c>
      <c r="F85" s="44">
        <v>0</v>
      </c>
      <c r="G85" s="44">
        <v>5644519.5679000001</v>
      </c>
      <c r="H85" s="44">
        <v>68095576.672900006</v>
      </c>
      <c r="I85" s="44">
        <v>3962168.5750000002</v>
      </c>
      <c r="J85" s="44">
        <v>0</v>
      </c>
      <c r="K85" s="44">
        <f t="shared" si="20"/>
        <v>3962168.5750000002</v>
      </c>
      <c r="L85" s="44">
        <v>104115865.1753</v>
      </c>
      <c r="M85" s="49">
        <f t="shared" si="17"/>
        <v>245794839.15109998</v>
      </c>
      <c r="N85" s="48"/>
      <c r="O85" s="165"/>
      <c r="P85" s="50">
        <v>2</v>
      </c>
      <c r="Q85" s="41" t="s">
        <v>110</v>
      </c>
      <c r="R85" s="44" t="s">
        <v>294</v>
      </c>
      <c r="S85" s="44">
        <v>70081076.6417</v>
      </c>
      <c r="T85" s="44">
        <v>0</v>
      </c>
      <c r="U85" s="44">
        <v>4057756.7382999999</v>
      </c>
      <c r="V85" s="44">
        <v>74592947.815400004</v>
      </c>
      <c r="W85" s="44">
        <v>4340220.7337999996</v>
      </c>
      <c r="X85" s="44">
        <f t="shared" si="15"/>
        <v>2170110.3668999998</v>
      </c>
      <c r="Y85" s="44">
        <f t="shared" si="16"/>
        <v>2170110.3668999998</v>
      </c>
      <c r="Z85" s="44">
        <v>87665349.344899997</v>
      </c>
      <c r="AA85" s="49">
        <f t="shared" si="18"/>
        <v>238567240.90719998</v>
      </c>
    </row>
    <row r="86" spans="1:27" ht="24.9" customHeight="1">
      <c r="A86" s="163"/>
      <c r="B86" s="165"/>
      <c r="C86" s="40">
        <v>8</v>
      </c>
      <c r="D86" s="44" t="s">
        <v>295</v>
      </c>
      <c r="E86" s="44">
        <v>57203127.324699998</v>
      </c>
      <c r="F86" s="44">
        <v>0</v>
      </c>
      <c r="G86" s="44">
        <v>5112375.8207999999</v>
      </c>
      <c r="H86" s="44">
        <v>60885906.665200002</v>
      </c>
      <c r="I86" s="44">
        <v>3542671.0197000001</v>
      </c>
      <c r="J86" s="44">
        <v>0</v>
      </c>
      <c r="K86" s="44">
        <f t="shared" si="20"/>
        <v>3542671.0197000001</v>
      </c>
      <c r="L86" s="44">
        <v>91402770.526700005</v>
      </c>
      <c r="M86" s="49">
        <f t="shared" si="17"/>
        <v>218146851.35710001</v>
      </c>
      <c r="N86" s="48"/>
      <c r="O86" s="165"/>
      <c r="P86" s="50">
        <v>3</v>
      </c>
      <c r="Q86" s="41" t="s">
        <v>110</v>
      </c>
      <c r="R86" s="44" t="s">
        <v>296</v>
      </c>
      <c r="S86" s="44">
        <v>88445714.984500006</v>
      </c>
      <c r="T86" s="44">
        <v>0</v>
      </c>
      <c r="U86" s="44">
        <v>5301999.2082000002</v>
      </c>
      <c r="V86" s="44">
        <v>94139915.059599996</v>
      </c>
      <c r="W86" s="44">
        <v>5477568.9013</v>
      </c>
      <c r="X86" s="44">
        <f t="shared" si="15"/>
        <v>2738784.45065</v>
      </c>
      <c r="Y86" s="44">
        <f t="shared" si="16"/>
        <v>2738784.45065</v>
      </c>
      <c r="Z86" s="44">
        <v>117390724.06389999</v>
      </c>
      <c r="AA86" s="49">
        <f t="shared" si="18"/>
        <v>308017137.76684999</v>
      </c>
    </row>
    <row r="87" spans="1:27" ht="24.9" customHeight="1">
      <c r="A87" s="163"/>
      <c r="B87" s="165"/>
      <c r="C87" s="40">
        <v>9</v>
      </c>
      <c r="D87" s="44" t="s">
        <v>297</v>
      </c>
      <c r="E87" s="44">
        <v>63534795.806900002</v>
      </c>
      <c r="F87" s="44">
        <v>0</v>
      </c>
      <c r="G87" s="44">
        <v>5642983.9108999996</v>
      </c>
      <c r="H87" s="44">
        <v>67625212.613600001</v>
      </c>
      <c r="I87" s="44">
        <v>3934800.2525999998</v>
      </c>
      <c r="J87" s="44">
        <v>0</v>
      </c>
      <c r="K87" s="44">
        <f t="shared" si="20"/>
        <v>3934800.2525999998</v>
      </c>
      <c r="L87" s="44">
        <v>104079177.8092</v>
      </c>
      <c r="M87" s="49">
        <f t="shared" si="17"/>
        <v>244816970.39320004</v>
      </c>
      <c r="N87" s="48"/>
      <c r="O87" s="165"/>
      <c r="P87" s="50">
        <v>4</v>
      </c>
      <c r="Q87" s="41" t="s">
        <v>110</v>
      </c>
      <c r="R87" s="44" t="s">
        <v>298</v>
      </c>
      <c r="S87" s="44">
        <v>70030411.288599998</v>
      </c>
      <c r="T87" s="44">
        <v>0</v>
      </c>
      <c r="U87" s="44">
        <v>4209366.4031999996</v>
      </c>
      <c r="V87" s="44">
        <v>74539020.589699998</v>
      </c>
      <c r="W87" s="44">
        <v>4337082.9563999996</v>
      </c>
      <c r="X87" s="44">
        <f t="shared" si="15"/>
        <v>2168541.4781999998</v>
      </c>
      <c r="Y87" s="44">
        <f t="shared" si="16"/>
        <v>2168541.4781999998</v>
      </c>
      <c r="Z87" s="44">
        <v>91287355.674799994</v>
      </c>
      <c r="AA87" s="49">
        <f t="shared" si="18"/>
        <v>242234695.43449998</v>
      </c>
    </row>
    <row r="88" spans="1:27" ht="24.9" customHeight="1">
      <c r="A88" s="163"/>
      <c r="B88" s="165"/>
      <c r="C88" s="40">
        <v>10</v>
      </c>
      <c r="D88" s="44" t="s">
        <v>299</v>
      </c>
      <c r="E88" s="44">
        <v>100514337.29700001</v>
      </c>
      <c r="F88" s="44">
        <v>0</v>
      </c>
      <c r="G88" s="44">
        <v>7981231.8402000004</v>
      </c>
      <c r="H88" s="44">
        <v>106985524.1384</v>
      </c>
      <c r="I88" s="44">
        <v>6224995.8431000002</v>
      </c>
      <c r="J88" s="44">
        <v>0</v>
      </c>
      <c r="K88" s="44">
        <f t="shared" si="20"/>
        <v>6224995.8431000002</v>
      </c>
      <c r="L88" s="44">
        <v>159940714.0936</v>
      </c>
      <c r="M88" s="49">
        <f t="shared" si="17"/>
        <v>381646803.21230006</v>
      </c>
      <c r="N88" s="48"/>
      <c r="O88" s="165"/>
      <c r="P88" s="50">
        <v>5</v>
      </c>
      <c r="Q88" s="41" t="s">
        <v>110</v>
      </c>
      <c r="R88" s="44" t="s">
        <v>300</v>
      </c>
      <c r="S88" s="44">
        <v>95753324.259200007</v>
      </c>
      <c r="T88" s="44">
        <v>0</v>
      </c>
      <c r="U88" s="44">
        <v>5241593.8409000002</v>
      </c>
      <c r="V88" s="44">
        <v>101917993.5852</v>
      </c>
      <c r="W88" s="44">
        <v>5930139.5354000004</v>
      </c>
      <c r="X88" s="44">
        <f t="shared" si="15"/>
        <v>2965069.7677000002</v>
      </c>
      <c r="Y88" s="44">
        <f t="shared" si="16"/>
        <v>2965069.7677000002</v>
      </c>
      <c r="Z88" s="44">
        <v>115947619.34630001</v>
      </c>
      <c r="AA88" s="49">
        <f t="shared" si="18"/>
        <v>321825600.79929996</v>
      </c>
    </row>
    <row r="89" spans="1:27" ht="24.9" customHeight="1">
      <c r="A89" s="163"/>
      <c r="B89" s="165"/>
      <c r="C89" s="40">
        <v>11</v>
      </c>
      <c r="D89" s="44" t="s">
        <v>301</v>
      </c>
      <c r="E89" s="44">
        <v>69857585.805800006</v>
      </c>
      <c r="F89" s="44">
        <v>0</v>
      </c>
      <c r="G89" s="44">
        <v>6067237.0317000002</v>
      </c>
      <c r="H89" s="44">
        <v>74355068.475400001</v>
      </c>
      <c r="I89" s="44">
        <v>4326379.6284999996</v>
      </c>
      <c r="J89" s="44">
        <v>0</v>
      </c>
      <c r="K89" s="44">
        <f t="shared" si="20"/>
        <v>4326379.6284999996</v>
      </c>
      <c r="L89" s="44">
        <v>114214728.79520001</v>
      </c>
      <c r="M89" s="49">
        <f t="shared" si="17"/>
        <v>268820999.73659998</v>
      </c>
      <c r="N89" s="48"/>
      <c r="O89" s="165"/>
      <c r="P89" s="50">
        <v>6</v>
      </c>
      <c r="Q89" s="41" t="s">
        <v>110</v>
      </c>
      <c r="R89" s="44" t="s">
        <v>302</v>
      </c>
      <c r="S89" s="44">
        <v>74448910.390900001</v>
      </c>
      <c r="T89" s="44">
        <v>0</v>
      </c>
      <c r="U89" s="44">
        <v>4107584.0885000001</v>
      </c>
      <c r="V89" s="44">
        <v>79241985.908500001</v>
      </c>
      <c r="W89" s="44">
        <v>4610726.8890000004</v>
      </c>
      <c r="X89" s="44">
        <f t="shared" si="15"/>
        <v>2305363.4445000002</v>
      </c>
      <c r="Y89" s="44">
        <f t="shared" si="16"/>
        <v>2305363.4445000002</v>
      </c>
      <c r="Z89" s="44">
        <v>88855741.647100002</v>
      </c>
      <c r="AA89" s="49">
        <f t="shared" si="18"/>
        <v>248959585.4795</v>
      </c>
    </row>
    <row r="90" spans="1:27" ht="24.9" customHeight="1">
      <c r="A90" s="163"/>
      <c r="B90" s="165"/>
      <c r="C90" s="40">
        <v>12</v>
      </c>
      <c r="D90" s="44" t="s">
        <v>303</v>
      </c>
      <c r="E90" s="44">
        <v>85407912.430399999</v>
      </c>
      <c r="F90" s="44">
        <v>0</v>
      </c>
      <c r="G90" s="44">
        <v>6877746.4873000002</v>
      </c>
      <c r="H90" s="44">
        <v>90906536.546499997</v>
      </c>
      <c r="I90" s="44">
        <v>5289433.4693</v>
      </c>
      <c r="J90" s="44">
        <v>0</v>
      </c>
      <c r="K90" s="44">
        <f t="shared" si="20"/>
        <v>5289433.4693</v>
      </c>
      <c r="L90" s="44">
        <v>133578074.6539</v>
      </c>
      <c r="M90" s="49">
        <f t="shared" si="17"/>
        <v>322059703.58739996</v>
      </c>
      <c r="N90" s="48"/>
      <c r="O90" s="165"/>
      <c r="P90" s="50">
        <v>7</v>
      </c>
      <c r="Q90" s="41" t="s">
        <v>110</v>
      </c>
      <c r="R90" s="44" t="s">
        <v>304</v>
      </c>
      <c r="S90" s="44">
        <v>62469397.046099998</v>
      </c>
      <c r="T90" s="44">
        <v>0</v>
      </c>
      <c r="U90" s="44">
        <v>3693093.9712</v>
      </c>
      <c r="V90" s="44">
        <v>66491222.698299997</v>
      </c>
      <c r="W90" s="44">
        <v>3868818.5924</v>
      </c>
      <c r="X90" s="44">
        <f t="shared" si="15"/>
        <v>1934409.2962</v>
      </c>
      <c r="Y90" s="44">
        <f t="shared" si="16"/>
        <v>1934409.2962</v>
      </c>
      <c r="Z90" s="44">
        <v>78953432.128000006</v>
      </c>
      <c r="AA90" s="49">
        <f t="shared" si="18"/>
        <v>213541555.13980001</v>
      </c>
    </row>
    <row r="91" spans="1:27" ht="24.9" customHeight="1">
      <c r="A91" s="163"/>
      <c r="B91" s="165"/>
      <c r="C91" s="40">
        <v>13</v>
      </c>
      <c r="D91" s="44" t="s">
        <v>305</v>
      </c>
      <c r="E91" s="44">
        <v>62753015.835900001</v>
      </c>
      <c r="F91" s="44">
        <v>0</v>
      </c>
      <c r="G91" s="44">
        <v>5559200.5253999997</v>
      </c>
      <c r="H91" s="44">
        <v>66793101.074100003</v>
      </c>
      <c r="I91" s="44">
        <v>3886383.5073000002</v>
      </c>
      <c r="J91" s="44">
        <v>0</v>
      </c>
      <c r="K91" s="44">
        <f t="shared" si="20"/>
        <v>3886383.5073000002</v>
      </c>
      <c r="L91" s="44">
        <v>102077564.3066</v>
      </c>
      <c r="M91" s="49">
        <f t="shared" si="17"/>
        <v>241069265.2493</v>
      </c>
      <c r="N91" s="48"/>
      <c r="O91" s="165"/>
      <c r="P91" s="50">
        <v>8</v>
      </c>
      <c r="Q91" s="41" t="s">
        <v>110</v>
      </c>
      <c r="R91" s="44" t="s">
        <v>306</v>
      </c>
      <c r="S91" s="44">
        <v>73201742.2949</v>
      </c>
      <c r="T91" s="44">
        <v>0</v>
      </c>
      <c r="U91" s="44">
        <v>4278230.7525000004</v>
      </c>
      <c r="V91" s="44">
        <v>77914524.2148</v>
      </c>
      <c r="W91" s="44">
        <v>4533487.9951999998</v>
      </c>
      <c r="X91" s="44">
        <f t="shared" si="15"/>
        <v>2266743.9975999999</v>
      </c>
      <c r="Y91" s="44">
        <f t="shared" si="16"/>
        <v>2266743.9975999999</v>
      </c>
      <c r="Z91" s="44">
        <v>92932548.341700003</v>
      </c>
      <c r="AA91" s="49">
        <f t="shared" si="18"/>
        <v>250593789.60149997</v>
      </c>
    </row>
    <row r="92" spans="1:27" ht="24.9" customHeight="1">
      <c r="A92" s="163"/>
      <c r="B92" s="165"/>
      <c r="C92" s="40">
        <v>14</v>
      </c>
      <c r="D92" s="44" t="s">
        <v>307</v>
      </c>
      <c r="E92" s="44">
        <v>62219988.608099997</v>
      </c>
      <c r="F92" s="44">
        <v>0</v>
      </c>
      <c r="G92" s="44">
        <v>5637304.5537999999</v>
      </c>
      <c r="H92" s="44">
        <v>66225757.161899999</v>
      </c>
      <c r="I92" s="44">
        <v>3853372.3731</v>
      </c>
      <c r="J92" s="44">
        <v>0</v>
      </c>
      <c r="K92" s="44">
        <f t="shared" si="20"/>
        <v>3853372.3731</v>
      </c>
      <c r="L92" s="44">
        <v>103943496.042</v>
      </c>
      <c r="M92" s="49">
        <f t="shared" si="17"/>
        <v>241879918.73890001</v>
      </c>
      <c r="N92" s="48"/>
      <c r="O92" s="165"/>
      <c r="P92" s="50">
        <v>9</v>
      </c>
      <c r="Q92" s="41" t="s">
        <v>110</v>
      </c>
      <c r="R92" s="44" t="s">
        <v>308</v>
      </c>
      <c r="S92" s="44">
        <v>71789232.905900002</v>
      </c>
      <c r="T92" s="44">
        <v>0</v>
      </c>
      <c r="U92" s="44">
        <v>4037235.5567999999</v>
      </c>
      <c r="V92" s="44">
        <v>76411076.434200004</v>
      </c>
      <c r="W92" s="44">
        <v>4446009.2801999999</v>
      </c>
      <c r="X92" s="44">
        <f t="shared" si="15"/>
        <v>2223004.6401</v>
      </c>
      <c r="Y92" s="44">
        <f t="shared" si="16"/>
        <v>2223004.6401</v>
      </c>
      <c r="Z92" s="44">
        <v>87175091.358199999</v>
      </c>
      <c r="AA92" s="49">
        <f t="shared" si="18"/>
        <v>241635640.89520001</v>
      </c>
    </row>
    <row r="93" spans="1:27" ht="24.9" customHeight="1">
      <c r="A93" s="163"/>
      <c r="B93" s="165"/>
      <c r="C93" s="40">
        <v>15</v>
      </c>
      <c r="D93" s="44" t="s">
        <v>309</v>
      </c>
      <c r="E93" s="44">
        <v>74677610.710700005</v>
      </c>
      <c r="F93" s="44">
        <v>0</v>
      </c>
      <c r="G93" s="44">
        <v>6290078.8745999997</v>
      </c>
      <c r="H93" s="44">
        <v>79485410.122899994</v>
      </c>
      <c r="I93" s="44">
        <v>4624890.625</v>
      </c>
      <c r="J93" s="44">
        <v>0</v>
      </c>
      <c r="K93" s="44">
        <f t="shared" si="20"/>
        <v>4624890.625</v>
      </c>
      <c r="L93" s="44">
        <v>119538496.0212</v>
      </c>
      <c r="M93" s="49">
        <f t="shared" si="17"/>
        <v>284616486.35439998</v>
      </c>
      <c r="N93" s="48"/>
      <c r="O93" s="165"/>
      <c r="P93" s="50">
        <v>10</v>
      </c>
      <c r="Q93" s="41" t="s">
        <v>110</v>
      </c>
      <c r="R93" s="44" t="s">
        <v>310</v>
      </c>
      <c r="S93" s="44">
        <v>75897506.533600003</v>
      </c>
      <c r="T93" s="44">
        <v>0</v>
      </c>
      <c r="U93" s="44">
        <v>4256148.1767999995</v>
      </c>
      <c r="V93" s="44">
        <v>80783843.734699994</v>
      </c>
      <c r="W93" s="44">
        <v>4700440.5080000004</v>
      </c>
      <c r="X93" s="44">
        <f t="shared" si="15"/>
        <v>2350220.2540000002</v>
      </c>
      <c r="Y93" s="44">
        <f t="shared" si="16"/>
        <v>2350220.2540000002</v>
      </c>
      <c r="Z93" s="44">
        <v>92404988.116899997</v>
      </c>
      <c r="AA93" s="49">
        <f t="shared" si="18"/>
        <v>255692706.81600001</v>
      </c>
    </row>
    <row r="94" spans="1:27" ht="24.9" customHeight="1">
      <c r="A94" s="163"/>
      <c r="B94" s="165"/>
      <c r="C94" s="40">
        <v>16</v>
      </c>
      <c r="D94" s="44" t="s">
        <v>311</v>
      </c>
      <c r="E94" s="44">
        <v>71356570.213</v>
      </c>
      <c r="F94" s="44">
        <v>0</v>
      </c>
      <c r="G94" s="44">
        <v>6189025.7824999997</v>
      </c>
      <c r="H94" s="44">
        <v>75950558.599399999</v>
      </c>
      <c r="I94" s="44">
        <v>4419213.8644000003</v>
      </c>
      <c r="J94" s="44">
        <v>0</v>
      </c>
      <c r="K94" s="44">
        <f t="shared" si="20"/>
        <v>4419213.8644000003</v>
      </c>
      <c r="L94" s="44">
        <v>117124303.36849999</v>
      </c>
      <c r="M94" s="49">
        <f t="shared" si="17"/>
        <v>275039671.82780004</v>
      </c>
      <c r="N94" s="48"/>
      <c r="O94" s="165"/>
      <c r="P94" s="50">
        <v>11</v>
      </c>
      <c r="Q94" s="41" t="s">
        <v>110</v>
      </c>
      <c r="R94" s="44" t="s">
        <v>110</v>
      </c>
      <c r="S94" s="44">
        <v>66811711.495499998</v>
      </c>
      <c r="T94" s="44">
        <v>0</v>
      </c>
      <c r="U94" s="44">
        <v>4002670.4062999999</v>
      </c>
      <c r="V94" s="44">
        <v>71113098.5405</v>
      </c>
      <c r="W94" s="44">
        <v>4137744.3010999998</v>
      </c>
      <c r="X94" s="44">
        <f t="shared" si="15"/>
        <v>2068872.1505499999</v>
      </c>
      <c r="Y94" s="44">
        <f t="shared" si="16"/>
        <v>2068872.1505499999</v>
      </c>
      <c r="Z94" s="44">
        <v>86349318.185800001</v>
      </c>
      <c r="AA94" s="49">
        <f t="shared" si="18"/>
        <v>230345670.77864999</v>
      </c>
    </row>
    <row r="95" spans="1:27" ht="24.9" customHeight="1">
      <c r="A95" s="163"/>
      <c r="B95" s="165"/>
      <c r="C95" s="40">
        <v>17</v>
      </c>
      <c r="D95" s="44" t="s">
        <v>312</v>
      </c>
      <c r="E95" s="44">
        <v>59777096.052000001</v>
      </c>
      <c r="F95" s="44">
        <v>0</v>
      </c>
      <c r="G95" s="44">
        <v>5357394.6092999997</v>
      </c>
      <c r="H95" s="44">
        <v>63625589.389300004</v>
      </c>
      <c r="I95" s="44">
        <v>3702080.5633</v>
      </c>
      <c r="J95" s="44">
        <v>0</v>
      </c>
      <c r="K95" s="44">
        <f t="shared" si="20"/>
        <v>3702080.5633</v>
      </c>
      <c r="L95" s="44">
        <v>97256352.508399993</v>
      </c>
      <c r="M95" s="49">
        <f t="shared" si="17"/>
        <v>229718513.1223</v>
      </c>
      <c r="N95" s="48"/>
      <c r="O95" s="165"/>
      <c r="P95" s="50">
        <v>12</v>
      </c>
      <c r="Q95" s="41" t="s">
        <v>110</v>
      </c>
      <c r="R95" s="44" t="s">
        <v>313</v>
      </c>
      <c r="S95" s="44">
        <v>85298998.461500004</v>
      </c>
      <c r="T95" s="44">
        <v>0</v>
      </c>
      <c r="U95" s="44">
        <v>4683515.5071</v>
      </c>
      <c r="V95" s="44">
        <v>90790610.6162</v>
      </c>
      <c r="W95" s="44">
        <v>5282688.2723000003</v>
      </c>
      <c r="X95" s="44">
        <f t="shared" si="15"/>
        <v>2641344.1361500002</v>
      </c>
      <c r="Y95" s="44">
        <f t="shared" si="16"/>
        <v>2641344.1361500002</v>
      </c>
      <c r="Z95" s="44">
        <v>102614938.62180001</v>
      </c>
      <c r="AA95" s="49">
        <f t="shared" si="18"/>
        <v>286029407.34275001</v>
      </c>
    </row>
    <row r="96" spans="1:27" ht="24.9" customHeight="1">
      <c r="A96" s="163"/>
      <c r="B96" s="165"/>
      <c r="C96" s="40">
        <v>18</v>
      </c>
      <c r="D96" s="44" t="s">
        <v>314</v>
      </c>
      <c r="E96" s="44">
        <v>61939958.685500003</v>
      </c>
      <c r="F96" s="44">
        <v>0</v>
      </c>
      <c r="G96" s="44">
        <v>5457941.5351999998</v>
      </c>
      <c r="H96" s="44">
        <v>65927698.7073</v>
      </c>
      <c r="I96" s="44">
        <v>3836029.7217999999</v>
      </c>
      <c r="J96" s="44">
        <v>0</v>
      </c>
      <c r="K96" s="44">
        <f t="shared" si="20"/>
        <v>3836029.7217999999</v>
      </c>
      <c r="L96" s="44">
        <v>99658452.677399993</v>
      </c>
      <c r="M96" s="49">
        <f t="shared" si="17"/>
        <v>236820081.3272</v>
      </c>
      <c r="N96" s="48"/>
      <c r="O96" s="165"/>
      <c r="P96" s="50">
        <v>13</v>
      </c>
      <c r="Q96" s="41" t="s">
        <v>110</v>
      </c>
      <c r="R96" s="44" t="s">
        <v>315</v>
      </c>
      <c r="S96" s="44">
        <v>56302429.7588</v>
      </c>
      <c r="T96" s="44">
        <v>0</v>
      </c>
      <c r="U96" s="44">
        <v>3386151.3166</v>
      </c>
      <c r="V96" s="44">
        <v>59927221.528700002</v>
      </c>
      <c r="W96" s="44">
        <v>3486889.5386999999</v>
      </c>
      <c r="X96" s="44">
        <f t="shared" si="15"/>
        <v>1743444.76935</v>
      </c>
      <c r="Y96" s="44">
        <f t="shared" si="16"/>
        <v>1743444.76935</v>
      </c>
      <c r="Z96" s="44">
        <v>71620467.977300003</v>
      </c>
      <c r="AA96" s="49">
        <f t="shared" si="18"/>
        <v>192979715.35075003</v>
      </c>
    </row>
    <row r="97" spans="1:27" ht="24.9" customHeight="1">
      <c r="A97" s="163"/>
      <c r="B97" s="165"/>
      <c r="C97" s="40">
        <v>19</v>
      </c>
      <c r="D97" s="44" t="s">
        <v>316</v>
      </c>
      <c r="E97" s="44">
        <v>66889896.159299999</v>
      </c>
      <c r="F97" s="44">
        <v>0</v>
      </c>
      <c r="G97" s="44">
        <v>5764583.9216999998</v>
      </c>
      <c r="H97" s="44">
        <v>71196316.790299997</v>
      </c>
      <c r="I97" s="44">
        <v>4142586.3884999999</v>
      </c>
      <c r="J97" s="44">
        <v>0</v>
      </c>
      <c r="K97" s="44">
        <f t="shared" si="20"/>
        <v>4142586.3884999999</v>
      </c>
      <c r="L97" s="44">
        <v>106984243.3207</v>
      </c>
      <c r="M97" s="49">
        <f t="shared" si="17"/>
        <v>254977626.58050001</v>
      </c>
      <c r="N97" s="48"/>
      <c r="O97" s="165"/>
      <c r="P97" s="50">
        <v>14</v>
      </c>
      <c r="Q97" s="41" t="s">
        <v>110</v>
      </c>
      <c r="R97" s="44" t="s">
        <v>317</v>
      </c>
      <c r="S97" s="44">
        <v>81855279.017199993</v>
      </c>
      <c r="T97" s="44">
        <v>0</v>
      </c>
      <c r="U97" s="44">
        <v>4656988.9632000001</v>
      </c>
      <c r="V97" s="44">
        <v>87125181.985400006</v>
      </c>
      <c r="W97" s="44">
        <v>5069413.8300999999</v>
      </c>
      <c r="X97" s="44">
        <f t="shared" si="15"/>
        <v>2534706.91505</v>
      </c>
      <c r="Y97" s="44">
        <f t="shared" si="16"/>
        <v>2534706.91505</v>
      </c>
      <c r="Z97" s="44">
        <v>101981210.4884</v>
      </c>
      <c r="AA97" s="49">
        <f t="shared" si="18"/>
        <v>278153367.36925</v>
      </c>
    </row>
    <row r="98" spans="1:27" ht="24.9" customHeight="1">
      <c r="A98" s="163"/>
      <c r="B98" s="165"/>
      <c r="C98" s="40">
        <v>20</v>
      </c>
      <c r="D98" s="44" t="s">
        <v>318</v>
      </c>
      <c r="E98" s="44">
        <v>67690883.616999999</v>
      </c>
      <c r="F98" s="44">
        <v>0</v>
      </c>
      <c r="G98" s="44">
        <v>5891494.3887999998</v>
      </c>
      <c r="H98" s="44">
        <v>72048872.408600003</v>
      </c>
      <c r="I98" s="44">
        <v>4192192.6808000002</v>
      </c>
      <c r="J98" s="44">
        <v>0</v>
      </c>
      <c r="K98" s="44">
        <f t="shared" si="20"/>
        <v>4192192.6808000002</v>
      </c>
      <c r="L98" s="44">
        <v>110016177.4333</v>
      </c>
      <c r="M98" s="49">
        <f t="shared" si="17"/>
        <v>259839620.52849996</v>
      </c>
      <c r="N98" s="48"/>
      <c r="O98" s="165"/>
      <c r="P98" s="50">
        <v>15</v>
      </c>
      <c r="Q98" s="41" t="s">
        <v>110</v>
      </c>
      <c r="R98" s="44" t="s">
        <v>319</v>
      </c>
      <c r="S98" s="44">
        <v>54659711.427299999</v>
      </c>
      <c r="T98" s="44">
        <v>0</v>
      </c>
      <c r="U98" s="44">
        <v>3348274.6376</v>
      </c>
      <c r="V98" s="44">
        <v>58178743.784900002</v>
      </c>
      <c r="W98" s="44">
        <v>3385153.6562999999</v>
      </c>
      <c r="X98" s="44">
        <f t="shared" si="15"/>
        <v>1692576.82815</v>
      </c>
      <c r="Y98" s="44">
        <f t="shared" si="16"/>
        <v>1692576.82815</v>
      </c>
      <c r="Z98" s="44">
        <v>70715581.266900003</v>
      </c>
      <c r="AA98" s="49">
        <f t="shared" si="18"/>
        <v>188594887.94485</v>
      </c>
    </row>
    <row r="99" spans="1:27" ht="24.9" customHeight="1">
      <c r="A99" s="163"/>
      <c r="B99" s="166"/>
      <c r="C99" s="40">
        <v>21</v>
      </c>
      <c r="D99" s="44" t="s">
        <v>320</v>
      </c>
      <c r="E99" s="44">
        <v>64993216.437899999</v>
      </c>
      <c r="F99" s="44">
        <v>0</v>
      </c>
      <c r="G99" s="44">
        <v>5727041.8272000002</v>
      </c>
      <c r="H99" s="44">
        <v>69177527.435699999</v>
      </c>
      <c r="I99" s="44">
        <v>4025122.3161999998</v>
      </c>
      <c r="J99" s="44">
        <v>0</v>
      </c>
      <c r="K99" s="44">
        <f t="shared" si="20"/>
        <v>4025122.3161999998</v>
      </c>
      <c r="L99" s="44">
        <v>106087349.947</v>
      </c>
      <c r="M99" s="49">
        <f t="shared" si="17"/>
        <v>250010257.96399999</v>
      </c>
      <c r="N99" s="48"/>
      <c r="O99" s="165"/>
      <c r="P99" s="50">
        <v>16</v>
      </c>
      <c r="Q99" s="41" t="s">
        <v>110</v>
      </c>
      <c r="R99" s="44" t="s">
        <v>321</v>
      </c>
      <c r="S99" s="44">
        <v>79244124.494100004</v>
      </c>
      <c r="T99" s="44">
        <v>0</v>
      </c>
      <c r="U99" s="44">
        <v>4724163.2319</v>
      </c>
      <c r="V99" s="44">
        <v>84345919.416800007</v>
      </c>
      <c r="W99" s="44">
        <v>4907701.3173000002</v>
      </c>
      <c r="X99" s="44">
        <f t="shared" si="15"/>
        <v>2453850.6586500001</v>
      </c>
      <c r="Y99" s="44">
        <f t="shared" si="16"/>
        <v>2453850.6586500001</v>
      </c>
      <c r="Z99" s="44">
        <v>103586026.557</v>
      </c>
      <c r="AA99" s="49">
        <f t="shared" si="18"/>
        <v>274354084.35845006</v>
      </c>
    </row>
    <row r="100" spans="1:27" ht="24.9" customHeight="1">
      <c r="A100" s="40"/>
      <c r="B100" s="157" t="s">
        <v>322</v>
      </c>
      <c r="C100" s="158"/>
      <c r="D100" s="45"/>
      <c r="E100" s="45">
        <f>SUM(E79:E99)</f>
        <v>1466117599.6378002</v>
      </c>
      <c r="F100" s="44">
        <v>0</v>
      </c>
      <c r="G100" s="45">
        <f t="shared" ref="G100:M100" si="22">SUM(G79:G99)</f>
        <v>125873652.59679997</v>
      </c>
      <c r="H100" s="45">
        <f t="shared" si="22"/>
        <v>1560507327.2509999</v>
      </c>
      <c r="I100" s="45">
        <f t="shared" si="22"/>
        <v>90798747.806900024</v>
      </c>
      <c r="J100" s="45">
        <f t="shared" si="22"/>
        <v>0</v>
      </c>
      <c r="K100" s="45">
        <f t="shared" si="22"/>
        <v>90798747.806900024</v>
      </c>
      <c r="L100" s="45">
        <f t="shared" si="22"/>
        <v>2361758196.9007001</v>
      </c>
      <c r="M100" s="45">
        <f t="shared" si="22"/>
        <v>5605055524.1931992</v>
      </c>
      <c r="N100" s="48"/>
      <c r="O100" s="165"/>
      <c r="P100" s="50">
        <v>17</v>
      </c>
      <c r="Q100" s="41" t="s">
        <v>110</v>
      </c>
      <c r="R100" s="44" t="s">
        <v>323</v>
      </c>
      <c r="S100" s="44">
        <v>99107616.378299996</v>
      </c>
      <c r="T100" s="44">
        <v>0</v>
      </c>
      <c r="U100" s="44">
        <v>5755893.0823999997</v>
      </c>
      <c r="V100" s="44">
        <v>105488237.494</v>
      </c>
      <c r="W100" s="44">
        <v>6137875.6161000002</v>
      </c>
      <c r="X100" s="44">
        <f t="shared" si="15"/>
        <v>3068937.8080500001</v>
      </c>
      <c r="Y100" s="44">
        <f t="shared" si="16"/>
        <v>3068937.8080500001</v>
      </c>
      <c r="Z100" s="44">
        <v>128234402.70209999</v>
      </c>
      <c r="AA100" s="49">
        <f t="shared" si="18"/>
        <v>341655087.46485001</v>
      </c>
    </row>
    <row r="101" spans="1:27" ht="24.9" customHeight="1">
      <c r="A101" s="163">
        <v>5</v>
      </c>
      <c r="B101" s="164" t="s">
        <v>324</v>
      </c>
      <c r="C101" s="40">
        <v>1</v>
      </c>
      <c r="D101" s="44" t="s">
        <v>325</v>
      </c>
      <c r="E101" s="44">
        <v>109585589.33230001</v>
      </c>
      <c r="F101" s="44">
        <v>0</v>
      </c>
      <c r="G101" s="44">
        <v>5723832.0811999999</v>
      </c>
      <c r="H101" s="44">
        <v>116640790.0407</v>
      </c>
      <c r="I101" s="44">
        <v>6786791.3811999997</v>
      </c>
      <c r="J101" s="44">
        <v>0</v>
      </c>
      <c r="K101" s="44">
        <f t="shared" ref="K101:K120" si="23">I101</f>
        <v>6786791.3811999997</v>
      </c>
      <c r="L101" s="44">
        <v>130908362.03</v>
      </c>
      <c r="M101" s="49">
        <f t="shared" ref="M101:M120" si="24">E101+F101+G101+H101+K101+L101</f>
        <v>369645364.86540002</v>
      </c>
      <c r="N101" s="48"/>
      <c r="O101" s="165"/>
      <c r="P101" s="50">
        <v>18</v>
      </c>
      <c r="Q101" s="41" t="s">
        <v>110</v>
      </c>
      <c r="R101" s="44" t="s">
        <v>326</v>
      </c>
      <c r="S101" s="44">
        <v>74863565.200200006</v>
      </c>
      <c r="T101" s="44">
        <v>0</v>
      </c>
      <c r="U101" s="44">
        <v>4382312.2631000001</v>
      </c>
      <c r="V101" s="44">
        <v>79683336.498999998</v>
      </c>
      <c r="W101" s="44">
        <v>4636407.051</v>
      </c>
      <c r="X101" s="44">
        <f t="shared" si="15"/>
        <v>2318203.5255</v>
      </c>
      <c r="Y101" s="44">
        <f t="shared" si="16"/>
        <v>2318203.5255</v>
      </c>
      <c r="Z101" s="44">
        <v>95419090.939799994</v>
      </c>
      <c r="AA101" s="49">
        <f t="shared" si="18"/>
        <v>256666508.4276</v>
      </c>
    </row>
    <row r="102" spans="1:27" ht="24.9" customHeight="1">
      <c r="A102" s="163"/>
      <c r="B102" s="165"/>
      <c r="C102" s="40">
        <v>2</v>
      </c>
      <c r="D102" s="44" t="s">
        <v>93</v>
      </c>
      <c r="E102" s="44">
        <v>132336140.8238</v>
      </c>
      <c r="F102" s="44">
        <v>0</v>
      </c>
      <c r="G102" s="44">
        <v>7134114.2443000004</v>
      </c>
      <c r="H102" s="44">
        <v>140856038.74259999</v>
      </c>
      <c r="I102" s="44">
        <v>8195765.3870000001</v>
      </c>
      <c r="J102" s="44">
        <v>0</v>
      </c>
      <c r="K102" s="44">
        <f t="shared" si="23"/>
        <v>8195765.3870000001</v>
      </c>
      <c r="L102" s="44">
        <v>164600481.34999999</v>
      </c>
      <c r="M102" s="49">
        <f t="shared" si="24"/>
        <v>453122540.54770005</v>
      </c>
      <c r="N102" s="48"/>
      <c r="O102" s="165"/>
      <c r="P102" s="50">
        <v>19</v>
      </c>
      <c r="Q102" s="41" t="s">
        <v>110</v>
      </c>
      <c r="R102" s="44" t="s">
        <v>327</v>
      </c>
      <c r="S102" s="44">
        <v>70884263.061800003</v>
      </c>
      <c r="T102" s="44">
        <v>0</v>
      </c>
      <c r="U102" s="44">
        <v>3938344.3952000001</v>
      </c>
      <c r="V102" s="44">
        <v>75447843.967099994</v>
      </c>
      <c r="W102" s="44">
        <v>4389963.2109000003</v>
      </c>
      <c r="X102" s="44">
        <f t="shared" si="15"/>
        <v>2194981.6054500001</v>
      </c>
      <c r="Y102" s="44">
        <f t="shared" si="16"/>
        <v>2194981.6054500001</v>
      </c>
      <c r="Z102" s="44">
        <v>84812547.958199993</v>
      </c>
      <c r="AA102" s="49">
        <f t="shared" si="18"/>
        <v>237277980.98774999</v>
      </c>
    </row>
    <row r="103" spans="1:27" ht="24.9" customHeight="1">
      <c r="A103" s="163"/>
      <c r="B103" s="165"/>
      <c r="C103" s="40">
        <v>3</v>
      </c>
      <c r="D103" s="44" t="s">
        <v>328</v>
      </c>
      <c r="E103" s="44">
        <v>57876743.585900001</v>
      </c>
      <c r="F103" s="44">
        <v>0</v>
      </c>
      <c r="G103" s="44">
        <v>3620162.1889</v>
      </c>
      <c r="H103" s="44">
        <v>61602890.836000003</v>
      </c>
      <c r="I103" s="44">
        <v>3584389.0326999999</v>
      </c>
      <c r="J103" s="44">
        <v>0</v>
      </c>
      <c r="K103" s="44">
        <f t="shared" si="23"/>
        <v>3584389.0326999999</v>
      </c>
      <c r="L103" s="44">
        <v>80650974.629999995</v>
      </c>
      <c r="M103" s="49">
        <f t="shared" si="24"/>
        <v>207335160.2735</v>
      </c>
      <c r="N103" s="48"/>
      <c r="O103" s="165"/>
      <c r="P103" s="50">
        <v>20</v>
      </c>
      <c r="Q103" s="41" t="s">
        <v>110</v>
      </c>
      <c r="R103" s="44" t="s">
        <v>329</v>
      </c>
      <c r="S103" s="44">
        <v>76005067.515599996</v>
      </c>
      <c r="T103" s="44">
        <v>0</v>
      </c>
      <c r="U103" s="44">
        <v>4286835.5789999999</v>
      </c>
      <c r="V103" s="44">
        <v>80898329.571700007</v>
      </c>
      <c r="W103" s="44">
        <v>4707101.9127000002</v>
      </c>
      <c r="X103" s="44">
        <f t="shared" si="15"/>
        <v>2353550.9563500001</v>
      </c>
      <c r="Y103" s="44">
        <f t="shared" si="16"/>
        <v>2353550.9563500001</v>
      </c>
      <c r="Z103" s="44">
        <v>93138120.566100001</v>
      </c>
      <c r="AA103" s="49">
        <f t="shared" si="18"/>
        <v>256681904.18875</v>
      </c>
    </row>
    <row r="104" spans="1:27" ht="24.9" customHeight="1">
      <c r="A104" s="163"/>
      <c r="B104" s="165"/>
      <c r="C104" s="40">
        <v>4</v>
      </c>
      <c r="D104" s="44" t="s">
        <v>330</v>
      </c>
      <c r="E104" s="44">
        <v>68400854.645600006</v>
      </c>
      <c r="F104" s="44">
        <v>0</v>
      </c>
      <c r="G104" s="44">
        <v>4192447.4945</v>
      </c>
      <c r="H104" s="44">
        <v>72804551.8935</v>
      </c>
      <c r="I104" s="44">
        <v>4236162.1962000001</v>
      </c>
      <c r="J104" s="44">
        <v>0</v>
      </c>
      <c r="K104" s="44">
        <f t="shared" si="23"/>
        <v>4236162.1962000001</v>
      </c>
      <c r="L104" s="44">
        <v>94323064.730000004</v>
      </c>
      <c r="M104" s="49">
        <f t="shared" si="24"/>
        <v>243957080.9598</v>
      </c>
      <c r="N104" s="48"/>
      <c r="O104" s="166"/>
      <c r="P104" s="50">
        <v>21</v>
      </c>
      <c r="Q104" s="41" t="s">
        <v>110</v>
      </c>
      <c r="R104" s="44" t="s">
        <v>331</v>
      </c>
      <c r="S104" s="44">
        <v>74368333.610100001</v>
      </c>
      <c r="T104" s="44">
        <v>0</v>
      </c>
      <c r="U104" s="44">
        <v>4210713.3202</v>
      </c>
      <c r="V104" s="44">
        <v>79156221.535500005</v>
      </c>
      <c r="W104" s="44">
        <v>4605736.6544000003</v>
      </c>
      <c r="X104" s="44">
        <f t="shared" si="15"/>
        <v>2302868.3272000002</v>
      </c>
      <c r="Y104" s="44">
        <f t="shared" si="16"/>
        <v>2302868.3272000002</v>
      </c>
      <c r="Z104" s="44">
        <v>91319533.979100004</v>
      </c>
      <c r="AA104" s="49">
        <f t="shared" si="18"/>
        <v>251357670.77209997</v>
      </c>
    </row>
    <row r="105" spans="1:27" ht="24.9" customHeight="1">
      <c r="A105" s="163"/>
      <c r="B105" s="165"/>
      <c r="C105" s="40">
        <v>5</v>
      </c>
      <c r="D105" s="44" t="s">
        <v>332</v>
      </c>
      <c r="E105" s="44">
        <v>86769301.065200001</v>
      </c>
      <c r="F105" s="44">
        <v>0</v>
      </c>
      <c r="G105" s="44">
        <v>5056147.3032999998</v>
      </c>
      <c r="H105" s="44">
        <v>92355572.381300002</v>
      </c>
      <c r="I105" s="44">
        <v>5373746.2034</v>
      </c>
      <c r="J105" s="44">
        <v>0</v>
      </c>
      <c r="K105" s="44">
        <f t="shared" si="23"/>
        <v>5373746.2034</v>
      </c>
      <c r="L105" s="44">
        <v>114957146.17</v>
      </c>
      <c r="M105" s="49">
        <f t="shared" si="24"/>
        <v>304511913.1232</v>
      </c>
      <c r="N105" s="48"/>
      <c r="O105" s="40"/>
      <c r="P105" s="158" t="s">
        <v>333</v>
      </c>
      <c r="Q105" s="159"/>
      <c r="R105" s="45"/>
      <c r="S105" s="45">
        <f>S84+S85+S87+S88+S89+S90+S91+S92+S93+S94+S95+S96+S97+S98+S99+S100+S101+S102+S103+S104+S86</f>
        <v>1580775420.2516</v>
      </c>
      <c r="T105" s="45">
        <f t="shared" ref="T105:AA105" si="25">T84+T85+T87+T88+T89+T90+T91+T92+T93+T94+T95+T96+T97+T98+T99+T100+T101+T102+T103+T104+T86</f>
        <v>0</v>
      </c>
      <c r="U105" s="45">
        <f t="shared" si="25"/>
        <v>91301865.771799982</v>
      </c>
      <c r="V105" s="45">
        <f t="shared" si="25"/>
        <v>1682546902.5476999</v>
      </c>
      <c r="W105" s="45">
        <f t="shared" si="25"/>
        <v>97899669.684199989</v>
      </c>
      <c r="X105" s="45">
        <f t="shared" si="25"/>
        <v>48949834.842099994</v>
      </c>
      <c r="Y105" s="45">
        <f t="shared" si="25"/>
        <v>48949834.842099994</v>
      </c>
      <c r="Z105" s="45">
        <f t="shared" si="25"/>
        <v>1986439997.2095997</v>
      </c>
      <c r="AA105" s="45">
        <f t="shared" si="25"/>
        <v>5390014020.6227989</v>
      </c>
    </row>
    <row r="106" spans="1:27" ht="24.9" customHeight="1">
      <c r="A106" s="163"/>
      <c r="B106" s="165"/>
      <c r="C106" s="40">
        <v>6</v>
      </c>
      <c r="D106" s="44" t="s">
        <v>334</v>
      </c>
      <c r="E106" s="44">
        <v>57457308.984499998</v>
      </c>
      <c r="F106" s="44">
        <v>0</v>
      </c>
      <c r="G106" s="44">
        <v>3669303.2121000001</v>
      </c>
      <c r="H106" s="44">
        <v>61156452.726899996</v>
      </c>
      <c r="I106" s="44">
        <v>3558412.8513000002</v>
      </c>
      <c r="J106" s="44">
        <v>0</v>
      </c>
      <c r="K106" s="44">
        <f t="shared" si="23"/>
        <v>3558412.8513000002</v>
      </c>
      <c r="L106" s="44">
        <v>81824970.349999994</v>
      </c>
      <c r="M106" s="49">
        <f t="shared" si="24"/>
        <v>207666448.1248</v>
      </c>
      <c r="N106" s="48"/>
      <c r="O106" s="164">
        <v>23</v>
      </c>
      <c r="P106" s="50">
        <v>1</v>
      </c>
      <c r="Q106" s="41" t="s">
        <v>111</v>
      </c>
      <c r="R106" s="44" t="s">
        <v>335</v>
      </c>
      <c r="S106" s="44">
        <v>64228397.640799999</v>
      </c>
      <c r="T106" s="44">
        <v>0</v>
      </c>
      <c r="U106" s="44">
        <v>4504869.9506000001</v>
      </c>
      <c r="V106" s="44">
        <v>68363469.042799994</v>
      </c>
      <c r="W106" s="44">
        <v>3977756.0005000001</v>
      </c>
      <c r="X106" s="44">
        <f t="shared" si="15"/>
        <v>1988878.00025</v>
      </c>
      <c r="Y106" s="44">
        <f t="shared" si="16"/>
        <v>1988878.00025</v>
      </c>
      <c r="Z106" s="44">
        <v>90207921.728</v>
      </c>
      <c r="AA106" s="49">
        <f t="shared" si="18"/>
        <v>229293536.36245</v>
      </c>
    </row>
    <row r="107" spans="1:27" ht="24.9" customHeight="1">
      <c r="A107" s="163"/>
      <c r="B107" s="165"/>
      <c r="C107" s="40">
        <v>7</v>
      </c>
      <c r="D107" s="44" t="s">
        <v>336</v>
      </c>
      <c r="E107" s="44">
        <v>91665777.3442</v>
      </c>
      <c r="F107" s="44">
        <v>0</v>
      </c>
      <c r="G107" s="44">
        <v>5354622.3969000001</v>
      </c>
      <c r="H107" s="44">
        <v>97567287.398399994</v>
      </c>
      <c r="I107" s="44">
        <v>5676991.9423000002</v>
      </c>
      <c r="J107" s="44">
        <v>0</v>
      </c>
      <c r="K107" s="44">
        <f t="shared" si="23"/>
        <v>5676991.9423000002</v>
      </c>
      <c r="L107" s="44">
        <v>122087817.42</v>
      </c>
      <c r="M107" s="49">
        <f t="shared" si="24"/>
        <v>322352496.5018</v>
      </c>
      <c r="N107" s="48"/>
      <c r="O107" s="165"/>
      <c r="P107" s="50">
        <v>2</v>
      </c>
      <c r="Q107" s="41" t="s">
        <v>111</v>
      </c>
      <c r="R107" s="44" t="s">
        <v>337</v>
      </c>
      <c r="S107" s="44">
        <v>105619876.507</v>
      </c>
      <c r="T107" s="44">
        <v>0</v>
      </c>
      <c r="U107" s="44">
        <v>5217140.2553000003</v>
      </c>
      <c r="V107" s="44">
        <v>112419761.71170001</v>
      </c>
      <c r="W107" s="44">
        <v>6541189.1464999998</v>
      </c>
      <c r="X107" s="44">
        <f t="shared" si="15"/>
        <v>3270594.5732499999</v>
      </c>
      <c r="Y107" s="44">
        <f t="shared" si="16"/>
        <v>3270594.5732499999</v>
      </c>
      <c r="Z107" s="44">
        <v>107224300.9455</v>
      </c>
      <c r="AA107" s="49">
        <f t="shared" si="18"/>
        <v>333751673.99274999</v>
      </c>
    </row>
    <row r="108" spans="1:27" ht="24.9" customHeight="1">
      <c r="A108" s="163"/>
      <c r="B108" s="165"/>
      <c r="C108" s="40">
        <v>8</v>
      </c>
      <c r="D108" s="44" t="s">
        <v>338</v>
      </c>
      <c r="E108" s="44">
        <v>92533930.708800003</v>
      </c>
      <c r="F108" s="44">
        <v>0</v>
      </c>
      <c r="G108" s="44">
        <v>5046461.5115999999</v>
      </c>
      <c r="H108" s="44">
        <v>98491333.114199996</v>
      </c>
      <c r="I108" s="44">
        <v>5730757.9146999996</v>
      </c>
      <c r="J108" s="44">
        <v>0</v>
      </c>
      <c r="K108" s="44">
        <f t="shared" si="23"/>
        <v>5730757.9146999996</v>
      </c>
      <c r="L108" s="44">
        <v>114725749.31999999</v>
      </c>
      <c r="M108" s="49">
        <f t="shared" si="24"/>
        <v>316528232.5693</v>
      </c>
      <c r="N108" s="48"/>
      <c r="O108" s="165"/>
      <c r="P108" s="50">
        <v>3</v>
      </c>
      <c r="Q108" s="41" t="s">
        <v>111</v>
      </c>
      <c r="R108" s="44" t="s">
        <v>339</v>
      </c>
      <c r="S108" s="44">
        <v>80951005.492400005</v>
      </c>
      <c r="T108" s="44">
        <v>0</v>
      </c>
      <c r="U108" s="44">
        <v>5148593.3322999999</v>
      </c>
      <c r="V108" s="44">
        <v>86162690.667199999</v>
      </c>
      <c r="W108" s="44">
        <v>5013410.8848000001</v>
      </c>
      <c r="X108" s="44">
        <f t="shared" si="15"/>
        <v>2506705.4424000001</v>
      </c>
      <c r="Y108" s="44">
        <f t="shared" si="16"/>
        <v>2506705.4424000001</v>
      </c>
      <c r="Z108" s="44">
        <v>105586691.7006</v>
      </c>
      <c r="AA108" s="49">
        <f t="shared" si="18"/>
        <v>280355686.63489997</v>
      </c>
    </row>
    <row r="109" spans="1:27" ht="24.9" customHeight="1">
      <c r="A109" s="163"/>
      <c r="B109" s="165"/>
      <c r="C109" s="40">
        <v>9</v>
      </c>
      <c r="D109" s="44" t="s">
        <v>340</v>
      </c>
      <c r="E109" s="44">
        <v>65087378.223300003</v>
      </c>
      <c r="F109" s="44">
        <v>0</v>
      </c>
      <c r="G109" s="44">
        <v>4244325.2471000003</v>
      </c>
      <c r="H109" s="44">
        <v>69277751.425999999</v>
      </c>
      <c r="I109" s="44">
        <v>4030953.8895</v>
      </c>
      <c r="J109" s="44">
        <v>0</v>
      </c>
      <c r="K109" s="44">
        <f t="shared" si="23"/>
        <v>4030953.8895</v>
      </c>
      <c r="L109" s="44">
        <v>95562441.840000004</v>
      </c>
      <c r="M109" s="49">
        <f t="shared" si="24"/>
        <v>238202850.6259</v>
      </c>
      <c r="N109" s="48"/>
      <c r="O109" s="165"/>
      <c r="P109" s="50">
        <v>4</v>
      </c>
      <c r="Q109" s="41" t="s">
        <v>111</v>
      </c>
      <c r="R109" s="44" t="s">
        <v>101</v>
      </c>
      <c r="S109" s="44">
        <v>49297361.481799997</v>
      </c>
      <c r="T109" s="44">
        <v>0</v>
      </c>
      <c r="U109" s="44">
        <v>3890735.8476999998</v>
      </c>
      <c r="V109" s="44">
        <v>52471161.812299997</v>
      </c>
      <c r="W109" s="44">
        <v>3053055.6989000002</v>
      </c>
      <c r="X109" s="44">
        <f t="shared" si="15"/>
        <v>1526527.8494500001</v>
      </c>
      <c r="Y109" s="44">
        <f t="shared" si="16"/>
        <v>1526527.8494500001</v>
      </c>
      <c r="Z109" s="44">
        <v>75536049.663499996</v>
      </c>
      <c r="AA109" s="49">
        <f t="shared" si="18"/>
        <v>182721836.65474999</v>
      </c>
    </row>
    <row r="110" spans="1:27" ht="24.9" customHeight="1">
      <c r="A110" s="163"/>
      <c r="B110" s="165"/>
      <c r="C110" s="40">
        <v>10</v>
      </c>
      <c r="D110" s="44" t="s">
        <v>341</v>
      </c>
      <c r="E110" s="44">
        <v>74544043.623799995</v>
      </c>
      <c r="F110" s="44">
        <v>0</v>
      </c>
      <c r="G110" s="44">
        <v>4870830.3967000004</v>
      </c>
      <c r="H110" s="44">
        <v>79343243.888899997</v>
      </c>
      <c r="I110" s="44">
        <v>4616618.6254000003</v>
      </c>
      <c r="J110" s="44">
        <v>0</v>
      </c>
      <c r="K110" s="44">
        <f t="shared" si="23"/>
        <v>4616618.6254000003</v>
      </c>
      <c r="L110" s="44">
        <v>110529862.41</v>
      </c>
      <c r="M110" s="49">
        <f t="shared" si="24"/>
        <v>273904598.94480002</v>
      </c>
      <c r="N110" s="48"/>
      <c r="O110" s="165"/>
      <c r="P110" s="50">
        <v>5</v>
      </c>
      <c r="Q110" s="41" t="s">
        <v>111</v>
      </c>
      <c r="R110" s="44" t="s">
        <v>342</v>
      </c>
      <c r="S110" s="44">
        <v>85536066.751599997</v>
      </c>
      <c r="T110" s="44">
        <v>0</v>
      </c>
      <c r="U110" s="44">
        <v>5187825.5073999995</v>
      </c>
      <c r="V110" s="44">
        <v>91042941.536899999</v>
      </c>
      <c r="W110" s="44">
        <v>5297370.2485999996</v>
      </c>
      <c r="X110" s="44">
        <f t="shared" si="15"/>
        <v>2648685.1242999998</v>
      </c>
      <c r="Y110" s="44">
        <f t="shared" si="16"/>
        <v>2648685.1242999998</v>
      </c>
      <c r="Z110" s="44">
        <v>106523961.6727</v>
      </c>
      <c r="AA110" s="49">
        <f t="shared" si="18"/>
        <v>290939480.59289998</v>
      </c>
    </row>
    <row r="111" spans="1:27" ht="24.9" customHeight="1">
      <c r="A111" s="163"/>
      <c r="B111" s="165"/>
      <c r="C111" s="40">
        <v>11</v>
      </c>
      <c r="D111" s="44" t="s">
        <v>343</v>
      </c>
      <c r="E111" s="44">
        <v>57679823.934199996</v>
      </c>
      <c r="F111" s="44">
        <v>0</v>
      </c>
      <c r="G111" s="44">
        <v>3909002.9652999998</v>
      </c>
      <c r="H111" s="44">
        <v>61393293.352499999</v>
      </c>
      <c r="I111" s="44">
        <v>3572193.5186000001</v>
      </c>
      <c r="J111" s="44">
        <v>0</v>
      </c>
      <c r="K111" s="44">
        <f t="shared" si="23"/>
        <v>3572193.5186000001</v>
      </c>
      <c r="L111" s="44">
        <v>87551478.769999996</v>
      </c>
      <c r="M111" s="49">
        <f t="shared" si="24"/>
        <v>214105792.5406</v>
      </c>
      <c r="N111" s="48"/>
      <c r="O111" s="165"/>
      <c r="P111" s="50">
        <v>6</v>
      </c>
      <c r="Q111" s="41" t="s">
        <v>111</v>
      </c>
      <c r="R111" s="44" t="s">
        <v>344</v>
      </c>
      <c r="S111" s="44">
        <v>73517161.510600001</v>
      </c>
      <c r="T111" s="44">
        <v>0</v>
      </c>
      <c r="U111" s="44">
        <v>5172966.5247999998</v>
      </c>
      <c r="V111" s="44">
        <v>78250250.351199999</v>
      </c>
      <c r="W111" s="44">
        <v>4553022.3558</v>
      </c>
      <c r="X111" s="44">
        <f t="shared" si="15"/>
        <v>2276511.1779</v>
      </c>
      <c r="Y111" s="44">
        <f t="shared" si="16"/>
        <v>2276511.1779</v>
      </c>
      <c r="Z111" s="44">
        <v>106168975.5385</v>
      </c>
      <c r="AA111" s="49">
        <f t="shared" si="18"/>
        <v>265385865.10299999</v>
      </c>
    </row>
    <row r="112" spans="1:27" ht="24.9" customHeight="1">
      <c r="A112" s="163"/>
      <c r="B112" s="165"/>
      <c r="C112" s="40">
        <v>12</v>
      </c>
      <c r="D112" s="44" t="s">
        <v>345</v>
      </c>
      <c r="E112" s="44">
        <v>89323217.855800003</v>
      </c>
      <c r="F112" s="44">
        <v>0</v>
      </c>
      <c r="G112" s="44">
        <v>5436827.2298999997</v>
      </c>
      <c r="H112" s="44">
        <v>95073912.210199997</v>
      </c>
      <c r="I112" s="44">
        <v>5531913.9019999998</v>
      </c>
      <c r="J112" s="44">
        <v>0</v>
      </c>
      <c r="K112" s="44">
        <f t="shared" si="23"/>
        <v>5531913.9019999998</v>
      </c>
      <c r="L112" s="44">
        <v>124051718.77</v>
      </c>
      <c r="M112" s="49">
        <f t="shared" si="24"/>
        <v>319417589.96789998</v>
      </c>
      <c r="N112" s="48"/>
      <c r="O112" s="165"/>
      <c r="P112" s="50">
        <v>7</v>
      </c>
      <c r="Q112" s="41" t="s">
        <v>111</v>
      </c>
      <c r="R112" s="44" t="s">
        <v>346</v>
      </c>
      <c r="S112" s="44">
        <v>74309472.040399998</v>
      </c>
      <c r="T112" s="44">
        <v>0</v>
      </c>
      <c r="U112" s="44">
        <v>5210551.5148</v>
      </c>
      <c r="V112" s="44">
        <v>79093570.414800003</v>
      </c>
      <c r="W112" s="44">
        <v>4602091.2736</v>
      </c>
      <c r="X112" s="44">
        <f t="shared" si="15"/>
        <v>2301045.6368</v>
      </c>
      <c r="Y112" s="44">
        <f t="shared" si="16"/>
        <v>2301045.6368</v>
      </c>
      <c r="Z112" s="44">
        <v>107066893.6989</v>
      </c>
      <c r="AA112" s="49">
        <f t="shared" si="18"/>
        <v>267981533.3057</v>
      </c>
    </row>
    <row r="113" spans="1:27" ht="24.9" customHeight="1">
      <c r="A113" s="163"/>
      <c r="B113" s="165"/>
      <c r="C113" s="40">
        <v>13</v>
      </c>
      <c r="D113" s="44" t="s">
        <v>347</v>
      </c>
      <c r="E113" s="44">
        <v>73464083.863700002</v>
      </c>
      <c r="F113" s="44">
        <v>0</v>
      </c>
      <c r="G113" s="44">
        <v>4164102.1836999999</v>
      </c>
      <c r="H113" s="44">
        <v>78193755.5264</v>
      </c>
      <c r="I113" s="44">
        <v>4549735.1816999996</v>
      </c>
      <c r="J113" s="44">
        <v>0</v>
      </c>
      <c r="K113" s="44">
        <f t="shared" si="23"/>
        <v>4549735.1816999996</v>
      </c>
      <c r="L113" s="44">
        <v>93645885.640000001</v>
      </c>
      <c r="M113" s="49">
        <f t="shared" si="24"/>
        <v>254017562.3955</v>
      </c>
      <c r="N113" s="48"/>
      <c r="O113" s="165"/>
      <c r="P113" s="50">
        <v>8</v>
      </c>
      <c r="Q113" s="41" t="s">
        <v>111</v>
      </c>
      <c r="R113" s="44" t="s">
        <v>348</v>
      </c>
      <c r="S113" s="44">
        <v>87627170.786599994</v>
      </c>
      <c r="T113" s="44">
        <v>0</v>
      </c>
      <c r="U113" s="44">
        <v>6548674.9582000002</v>
      </c>
      <c r="V113" s="44">
        <v>93268672.385199994</v>
      </c>
      <c r="W113" s="44">
        <v>5426875.2951999996</v>
      </c>
      <c r="X113" s="44">
        <f t="shared" si="15"/>
        <v>2713437.6475999998</v>
      </c>
      <c r="Y113" s="44">
        <f t="shared" si="16"/>
        <v>2713437.6475999998</v>
      </c>
      <c r="Z113" s="44">
        <v>139035116.72409999</v>
      </c>
      <c r="AA113" s="49">
        <f t="shared" si="18"/>
        <v>329193072.50169998</v>
      </c>
    </row>
    <row r="114" spans="1:27" ht="24.9" customHeight="1">
      <c r="A114" s="163"/>
      <c r="B114" s="165"/>
      <c r="C114" s="40">
        <v>14</v>
      </c>
      <c r="D114" s="44" t="s">
        <v>349</v>
      </c>
      <c r="E114" s="44">
        <v>85782950.237800002</v>
      </c>
      <c r="F114" s="44">
        <v>0</v>
      </c>
      <c r="G114" s="44">
        <v>5158152.6743000001</v>
      </c>
      <c r="H114" s="44">
        <v>91305719.563299999</v>
      </c>
      <c r="I114" s="44">
        <v>5312660.0939999996</v>
      </c>
      <c r="J114" s="44">
        <v>0</v>
      </c>
      <c r="K114" s="44">
        <f t="shared" si="23"/>
        <v>5312660.0939999996</v>
      </c>
      <c r="L114" s="44">
        <v>117394089.09</v>
      </c>
      <c r="M114" s="49">
        <f t="shared" si="24"/>
        <v>304953571.65939999</v>
      </c>
      <c r="N114" s="48"/>
      <c r="O114" s="165"/>
      <c r="P114" s="50">
        <v>9</v>
      </c>
      <c r="Q114" s="41" t="s">
        <v>111</v>
      </c>
      <c r="R114" s="44" t="s">
        <v>350</v>
      </c>
      <c r="S114" s="44">
        <v>63348699.545699999</v>
      </c>
      <c r="T114" s="44">
        <v>0</v>
      </c>
      <c r="U114" s="44">
        <v>4695111.2544</v>
      </c>
      <c r="V114" s="44">
        <v>67427135.338499993</v>
      </c>
      <c r="W114" s="44">
        <v>3923275.0466</v>
      </c>
      <c r="X114" s="44">
        <f t="shared" si="15"/>
        <v>1961637.5233</v>
      </c>
      <c r="Y114" s="44">
        <f t="shared" si="16"/>
        <v>1961637.5233</v>
      </c>
      <c r="Z114" s="44">
        <v>94752851.015300006</v>
      </c>
      <c r="AA114" s="49">
        <f t="shared" si="18"/>
        <v>232185434.67719999</v>
      </c>
    </row>
    <row r="115" spans="1:27" ht="24.9" customHeight="1">
      <c r="A115" s="163"/>
      <c r="B115" s="165"/>
      <c r="C115" s="40">
        <v>15</v>
      </c>
      <c r="D115" s="44" t="s">
        <v>351</v>
      </c>
      <c r="E115" s="44">
        <v>109928953.37540001</v>
      </c>
      <c r="F115" s="44">
        <v>0</v>
      </c>
      <c r="G115" s="44">
        <v>6219428.9082000004</v>
      </c>
      <c r="H115" s="44">
        <v>117006260.11300001</v>
      </c>
      <c r="I115" s="44">
        <v>6808056.4046999998</v>
      </c>
      <c r="J115" s="44">
        <v>0</v>
      </c>
      <c r="K115" s="44">
        <f t="shared" si="23"/>
        <v>6808056.4046999998</v>
      </c>
      <c r="L115" s="44">
        <v>142748338.36000001</v>
      </c>
      <c r="M115" s="49">
        <f t="shared" si="24"/>
        <v>382711037.16130006</v>
      </c>
      <c r="N115" s="48"/>
      <c r="O115" s="165"/>
      <c r="P115" s="50">
        <v>10</v>
      </c>
      <c r="Q115" s="41" t="s">
        <v>111</v>
      </c>
      <c r="R115" s="44" t="s">
        <v>352</v>
      </c>
      <c r="S115" s="44">
        <v>84242816.3653</v>
      </c>
      <c r="T115" s="44">
        <v>0</v>
      </c>
      <c r="U115" s="44">
        <v>4485386.8389999997</v>
      </c>
      <c r="V115" s="44">
        <v>89666430.7412</v>
      </c>
      <c r="W115" s="44">
        <v>5217277.4132000003</v>
      </c>
      <c r="X115" s="44">
        <f t="shared" si="15"/>
        <v>2608638.7066000002</v>
      </c>
      <c r="Y115" s="44">
        <f t="shared" si="16"/>
        <v>2608638.7066000002</v>
      </c>
      <c r="Z115" s="44">
        <v>89742463.580899999</v>
      </c>
      <c r="AA115" s="49">
        <f t="shared" si="18"/>
        <v>270745736.23300004</v>
      </c>
    </row>
    <row r="116" spans="1:27" ht="24.9" customHeight="1">
      <c r="A116" s="163"/>
      <c r="B116" s="165"/>
      <c r="C116" s="40">
        <v>16</v>
      </c>
      <c r="D116" s="44" t="s">
        <v>353</v>
      </c>
      <c r="E116" s="44">
        <v>82411553.298099995</v>
      </c>
      <c r="F116" s="44">
        <v>0</v>
      </c>
      <c r="G116" s="44">
        <v>4905301.1772999996</v>
      </c>
      <c r="H116" s="44">
        <v>87717269.612900004</v>
      </c>
      <c r="I116" s="44">
        <v>5103864.6873000003</v>
      </c>
      <c r="J116" s="44">
        <v>0</v>
      </c>
      <c r="K116" s="44">
        <f t="shared" si="23"/>
        <v>5103864.6873000003</v>
      </c>
      <c r="L116" s="44">
        <v>111353381.05</v>
      </c>
      <c r="M116" s="49">
        <f t="shared" si="24"/>
        <v>291491369.82559997</v>
      </c>
      <c r="N116" s="48"/>
      <c r="O116" s="165"/>
      <c r="P116" s="50">
        <v>11</v>
      </c>
      <c r="Q116" s="41" t="s">
        <v>111</v>
      </c>
      <c r="R116" s="44" t="s">
        <v>354</v>
      </c>
      <c r="S116" s="44">
        <v>66781753.3873</v>
      </c>
      <c r="T116" s="44">
        <v>0</v>
      </c>
      <c r="U116" s="44">
        <v>4353509.0791999996</v>
      </c>
      <c r="V116" s="44">
        <v>71081211.707200006</v>
      </c>
      <c r="W116" s="44">
        <v>4135888.9528000001</v>
      </c>
      <c r="X116" s="44">
        <f t="shared" si="15"/>
        <v>2067944.4764</v>
      </c>
      <c r="Y116" s="44">
        <f t="shared" si="16"/>
        <v>2067944.4764</v>
      </c>
      <c r="Z116" s="44">
        <v>86591859.161400005</v>
      </c>
      <c r="AA116" s="49">
        <f t="shared" si="18"/>
        <v>230876277.81150001</v>
      </c>
    </row>
    <row r="117" spans="1:27" ht="24.9" customHeight="1">
      <c r="A117" s="163"/>
      <c r="B117" s="165"/>
      <c r="C117" s="40">
        <v>17</v>
      </c>
      <c r="D117" s="44" t="s">
        <v>355</v>
      </c>
      <c r="E117" s="44">
        <v>81058081.712500006</v>
      </c>
      <c r="F117" s="44">
        <v>0</v>
      </c>
      <c r="G117" s="44">
        <v>4784970.8717</v>
      </c>
      <c r="H117" s="44">
        <v>86276660.533000007</v>
      </c>
      <c r="I117" s="44">
        <v>5020042.2674000002</v>
      </c>
      <c r="J117" s="44">
        <v>0</v>
      </c>
      <c r="K117" s="44">
        <f t="shared" si="23"/>
        <v>5020042.2674000002</v>
      </c>
      <c r="L117" s="44">
        <v>108478649.23</v>
      </c>
      <c r="M117" s="49">
        <f t="shared" si="24"/>
        <v>285618404.6146</v>
      </c>
      <c r="N117" s="48"/>
      <c r="O117" s="165"/>
      <c r="P117" s="50">
        <v>12</v>
      </c>
      <c r="Q117" s="41" t="s">
        <v>111</v>
      </c>
      <c r="R117" s="44" t="s">
        <v>356</v>
      </c>
      <c r="S117" s="44">
        <v>59317745.610399999</v>
      </c>
      <c r="T117" s="44">
        <v>0</v>
      </c>
      <c r="U117" s="44">
        <v>4189494.0512000001</v>
      </c>
      <c r="V117" s="44">
        <v>63136665.628899999</v>
      </c>
      <c r="W117" s="44">
        <v>3673632.3372</v>
      </c>
      <c r="X117" s="44">
        <f t="shared" si="15"/>
        <v>1836816.1686</v>
      </c>
      <c r="Y117" s="44">
        <f t="shared" si="16"/>
        <v>1836816.1686</v>
      </c>
      <c r="Z117" s="44">
        <v>82673484.500100002</v>
      </c>
      <c r="AA117" s="49">
        <f t="shared" si="18"/>
        <v>211154205.95919999</v>
      </c>
    </row>
    <row r="118" spans="1:27" ht="24.9" customHeight="1">
      <c r="A118" s="163"/>
      <c r="B118" s="165"/>
      <c r="C118" s="40">
        <v>18</v>
      </c>
      <c r="D118" s="44" t="s">
        <v>357</v>
      </c>
      <c r="E118" s="44">
        <v>113992768.0553</v>
      </c>
      <c r="F118" s="44">
        <v>0</v>
      </c>
      <c r="G118" s="44">
        <v>5903821.3733999999</v>
      </c>
      <c r="H118" s="44">
        <v>121331706.16599999</v>
      </c>
      <c r="I118" s="44">
        <v>7059734.2267000005</v>
      </c>
      <c r="J118" s="44">
        <v>0</v>
      </c>
      <c r="K118" s="44">
        <f t="shared" si="23"/>
        <v>7059734.2267000005</v>
      </c>
      <c r="L118" s="44">
        <v>135208367.28</v>
      </c>
      <c r="M118" s="49">
        <f t="shared" si="24"/>
        <v>383496397.10140002</v>
      </c>
      <c r="N118" s="48"/>
      <c r="O118" s="165"/>
      <c r="P118" s="50">
        <v>13</v>
      </c>
      <c r="Q118" s="41" t="s">
        <v>111</v>
      </c>
      <c r="R118" s="44" t="s">
        <v>358</v>
      </c>
      <c r="S118" s="44">
        <v>49632156.2848</v>
      </c>
      <c r="T118" s="44">
        <v>0</v>
      </c>
      <c r="U118" s="44">
        <v>3914491.3457999998</v>
      </c>
      <c r="V118" s="44">
        <v>52827510.950499997</v>
      </c>
      <c r="W118" s="44">
        <v>3073790.017</v>
      </c>
      <c r="X118" s="44">
        <f t="shared" si="15"/>
        <v>1536895.0085</v>
      </c>
      <c r="Y118" s="44">
        <f t="shared" si="16"/>
        <v>1536895.0085</v>
      </c>
      <c r="Z118" s="44">
        <v>76103576.571999997</v>
      </c>
      <c r="AA118" s="49">
        <f t="shared" si="18"/>
        <v>184014630.16159999</v>
      </c>
    </row>
    <row r="119" spans="1:27" ht="24.9" customHeight="1">
      <c r="A119" s="163"/>
      <c r="B119" s="165"/>
      <c r="C119" s="40">
        <v>19</v>
      </c>
      <c r="D119" s="44" t="s">
        <v>359</v>
      </c>
      <c r="E119" s="44">
        <v>63443585.755199999</v>
      </c>
      <c r="F119" s="44">
        <v>0</v>
      </c>
      <c r="G119" s="44">
        <v>3881867.3059999999</v>
      </c>
      <c r="H119" s="44">
        <v>67528130.391900003</v>
      </c>
      <c r="I119" s="44">
        <v>3929151.4844999998</v>
      </c>
      <c r="J119" s="44">
        <v>0</v>
      </c>
      <c r="K119" s="44">
        <f t="shared" si="23"/>
        <v>3929151.4844999998</v>
      </c>
      <c r="L119" s="44">
        <v>86903198.659999996</v>
      </c>
      <c r="M119" s="49">
        <f t="shared" si="24"/>
        <v>225685933.59759998</v>
      </c>
      <c r="N119" s="48"/>
      <c r="O119" s="165"/>
      <c r="P119" s="50">
        <v>14</v>
      </c>
      <c r="Q119" s="41" t="s">
        <v>111</v>
      </c>
      <c r="R119" s="44" t="s">
        <v>360</v>
      </c>
      <c r="S119" s="44">
        <v>49421692.0594</v>
      </c>
      <c r="T119" s="44">
        <v>0</v>
      </c>
      <c r="U119" s="44">
        <v>3932670.4358999999</v>
      </c>
      <c r="V119" s="44">
        <v>52603496.8838</v>
      </c>
      <c r="W119" s="44">
        <v>3060755.6683</v>
      </c>
      <c r="X119" s="44">
        <f t="shared" si="15"/>
        <v>1530377.83415</v>
      </c>
      <c r="Y119" s="44">
        <f t="shared" si="16"/>
        <v>1530377.83415</v>
      </c>
      <c r="Z119" s="44">
        <v>76537881.2016</v>
      </c>
      <c r="AA119" s="49">
        <f t="shared" si="18"/>
        <v>184026118.41485</v>
      </c>
    </row>
    <row r="120" spans="1:27" ht="24.9" customHeight="1">
      <c r="A120" s="163"/>
      <c r="B120" s="166"/>
      <c r="C120" s="40">
        <v>20</v>
      </c>
      <c r="D120" s="44" t="s">
        <v>361</v>
      </c>
      <c r="E120" s="44">
        <v>70991515.554299995</v>
      </c>
      <c r="F120" s="44">
        <v>0</v>
      </c>
      <c r="G120" s="44">
        <v>4540200.8766999999</v>
      </c>
      <c r="H120" s="44">
        <v>75562001.453799993</v>
      </c>
      <c r="I120" s="44">
        <v>4396605.5102000004</v>
      </c>
      <c r="J120" s="44">
        <v>0</v>
      </c>
      <c r="K120" s="44">
        <f t="shared" si="23"/>
        <v>4396605.5102000004</v>
      </c>
      <c r="L120" s="44">
        <v>102631011.01000001</v>
      </c>
      <c r="M120" s="49">
        <f t="shared" si="24"/>
        <v>258121334.40499997</v>
      </c>
      <c r="N120" s="48"/>
      <c r="O120" s="165"/>
      <c r="P120" s="50">
        <v>15</v>
      </c>
      <c r="Q120" s="41" t="s">
        <v>111</v>
      </c>
      <c r="R120" s="44" t="s">
        <v>362</v>
      </c>
      <c r="S120" s="44">
        <v>56431350.709700003</v>
      </c>
      <c r="T120" s="44">
        <v>0</v>
      </c>
      <c r="U120" s="44">
        <v>4228777.7007999998</v>
      </c>
      <c r="V120" s="44">
        <v>60064442.505099997</v>
      </c>
      <c r="W120" s="44">
        <v>3494873.7965000002</v>
      </c>
      <c r="X120" s="44">
        <f t="shared" si="15"/>
        <v>1747436.8982500001</v>
      </c>
      <c r="Y120" s="44">
        <f t="shared" si="16"/>
        <v>1747436.8982500001</v>
      </c>
      <c r="Z120" s="44">
        <v>83611984.216199994</v>
      </c>
      <c r="AA120" s="49">
        <f t="shared" si="18"/>
        <v>206083992.03004998</v>
      </c>
    </row>
    <row r="121" spans="1:27" ht="24.9" customHeight="1">
      <c r="A121" s="40"/>
      <c r="B121" s="157" t="s">
        <v>363</v>
      </c>
      <c r="C121" s="158"/>
      <c r="D121" s="45"/>
      <c r="E121" s="45">
        <f>SUM(E101:E120)</f>
        <v>1664333601.9797001</v>
      </c>
      <c r="F121" s="45">
        <f t="shared" ref="F121:M121" si="26">SUM(F101:F120)</f>
        <v>0</v>
      </c>
      <c r="G121" s="45">
        <f t="shared" si="26"/>
        <v>97815921.643100023</v>
      </c>
      <c r="H121" s="45">
        <f t="shared" si="26"/>
        <v>1771484621.3714995</v>
      </c>
      <c r="I121" s="45">
        <f t="shared" si="26"/>
        <v>103074546.70079999</v>
      </c>
      <c r="J121" s="45">
        <f t="shared" si="26"/>
        <v>0</v>
      </c>
      <c r="K121" s="45">
        <f t="shared" si="26"/>
        <v>103074546.70079999</v>
      </c>
      <c r="L121" s="45">
        <f t="shared" si="26"/>
        <v>2220136988.1100001</v>
      </c>
      <c r="M121" s="45">
        <f t="shared" si="26"/>
        <v>5856845679.8050995</v>
      </c>
      <c r="N121" s="48"/>
      <c r="O121" s="166"/>
      <c r="P121" s="50">
        <v>16</v>
      </c>
      <c r="Q121" s="41" t="s">
        <v>111</v>
      </c>
      <c r="R121" s="44" t="s">
        <v>364</v>
      </c>
      <c r="S121" s="44">
        <v>68301461.849600002</v>
      </c>
      <c r="T121" s="44">
        <v>0</v>
      </c>
      <c r="U121" s="44">
        <v>4383750.3688000003</v>
      </c>
      <c r="V121" s="44">
        <v>72698760.1162</v>
      </c>
      <c r="W121" s="44">
        <v>4230006.659</v>
      </c>
      <c r="X121" s="44">
        <f t="shared" si="15"/>
        <v>2115003.3295</v>
      </c>
      <c r="Y121" s="44">
        <f t="shared" si="16"/>
        <v>2115003.3295</v>
      </c>
      <c r="Z121" s="44">
        <v>87314333.828199998</v>
      </c>
      <c r="AA121" s="49">
        <f t="shared" si="18"/>
        <v>234813309.49229997</v>
      </c>
    </row>
    <row r="122" spans="1:27" ht="24.9" customHeight="1">
      <c r="A122" s="163">
        <v>6</v>
      </c>
      <c r="B122" s="164" t="s">
        <v>365</v>
      </c>
      <c r="C122" s="40">
        <v>1</v>
      </c>
      <c r="D122" s="44" t="s">
        <v>366</v>
      </c>
      <c r="E122" s="44">
        <v>80616137.394899994</v>
      </c>
      <c r="F122" s="44">
        <v>0</v>
      </c>
      <c r="G122" s="44">
        <v>4822859.1087999996</v>
      </c>
      <c r="H122" s="44">
        <v>85806263.515499994</v>
      </c>
      <c r="I122" s="44">
        <v>4992672.0273000002</v>
      </c>
      <c r="J122" s="44">
        <f t="shared" ref="J122:J129" si="27">I122/2</f>
        <v>2496336.0136500001</v>
      </c>
      <c r="K122" s="44">
        <f t="shared" ref="K122:K129" si="28">I122-J122</f>
        <v>2496336.0136500001</v>
      </c>
      <c r="L122" s="44">
        <v>141799733.1173</v>
      </c>
      <c r="M122" s="49">
        <f t="shared" si="17"/>
        <v>315541329.15014994</v>
      </c>
      <c r="N122" s="48"/>
      <c r="O122" s="40"/>
      <c r="P122" s="158" t="s">
        <v>367</v>
      </c>
      <c r="Q122" s="159"/>
      <c r="R122" s="45"/>
      <c r="S122" s="45">
        <f>S106+S107+S108+S109+S110+S111+S112+S113+S114+S115+S116+S117+S118+S119+S120+S121</f>
        <v>1118564188.0234001</v>
      </c>
      <c r="T122" s="45">
        <f t="shared" ref="T122:AA122" si="29">T106+T107+T108+T109+T110+T111+T112+T113+T114+T115+T116+T117+T118+T119+T120+T121</f>
        <v>0</v>
      </c>
      <c r="U122" s="45">
        <f t="shared" si="29"/>
        <v>75064548.966199994</v>
      </c>
      <c r="V122" s="45">
        <f t="shared" si="29"/>
        <v>1190578171.7934999</v>
      </c>
      <c r="W122" s="45">
        <f t="shared" si="29"/>
        <v>69274270.794499993</v>
      </c>
      <c r="X122" s="45">
        <f t="shared" si="29"/>
        <v>34637135.397249997</v>
      </c>
      <c r="Y122" s="45">
        <f t="shared" si="29"/>
        <v>34637135.397249997</v>
      </c>
      <c r="Z122" s="45">
        <f t="shared" si="29"/>
        <v>1514678345.7475002</v>
      </c>
      <c r="AA122" s="45">
        <f t="shared" si="29"/>
        <v>3933522389.9278493</v>
      </c>
    </row>
    <row r="123" spans="1:27" ht="24.9" customHeight="1">
      <c r="A123" s="163"/>
      <c r="B123" s="165"/>
      <c r="C123" s="40">
        <v>2</v>
      </c>
      <c r="D123" s="44" t="s">
        <v>368</v>
      </c>
      <c r="E123" s="44">
        <v>92547743.701399997</v>
      </c>
      <c r="F123" s="44">
        <v>0</v>
      </c>
      <c r="G123" s="44">
        <v>5553866.1442999998</v>
      </c>
      <c r="H123" s="44">
        <v>98506035.397300005</v>
      </c>
      <c r="I123" s="44">
        <v>5731613.3728999998</v>
      </c>
      <c r="J123" s="44">
        <f t="shared" si="27"/>
        <v>2865806.6864499999</v>
      </c>
      <c r="K123" s="44">
        <f t="shared" si="28"/>
        <v>2865806.6864499999</v>
      </c>
      <c r="L123" s="44">
        <v>159263739.19220001</v>
      </c>
      <c r="M123" s="49">
        <f t="shared" si="17"/>
        <v>358737191.12164998</v>
      </c>
      <c r="N123" s="48"/>
      <c r="O123" s="164">
        <v>24</v>
      </c>
      <c r="P123" s="50">
        <v>1</v>
      </c>
      <c r="Q123" s="41" t="s">
        <v>112</v>
      </c>
      <c r="R123" s="44" t="s">
        <v>369</v>
      </c>
      <c r="S123" s="44">
        <v>95848286.546399996</v>
      </c>
      <c r="T123" s="44">
        <v>0</v>
      </c>
      <c r="U123" s="44">
        <v>18360323.159600001</v>
      </c>
      <c r="V123" s="44">
        <v>102019069.6143</v>
      </c>
      <c r="W123" s="44">
        <v>5936020.6847999999</v>
      </c>
      <c r="X123" s="44">
        <v>0</v>
      </c>
      <c r="Y123" s="44">
        <f>W123</f>
        <v>5936020.6847999999</v>
      </c>
      <c r="Z123" s="44">
        <v>632858284.5661</v>
      </c>
      <c r="AA123" s="49">
        <f t="shared" si="18"/>
        <v>855021984.57120001</v>
      </c>
    </row>
    <row r="124" spans="1:27" ht="24.9" customHeight="1">
      <c r="A124" s="163"/>
      <c r="B124" s="165"/>
      <c r="C124" s="40">
        <v>3</v>
      </c>
      <c r="D124" s="53" t="s">
        <v>370</v>
      </c>
      <c r="E124" s="44">
        <v>61590621.737400003</v>
      </c>
      <c r="F124" s="44">
        <v>0</v>
      </c>
      <c r="G124" s="44">
        <v>3898402.19</v>
      </c>
      <c r="H124" s="44">
        <v>65555871.189900003</v>
      </c>
      <c r="I124" s="44">
        <v>3814394.7878</v>
      </c>
      <c r="J124" s="44">
        <f t="shared" si="27"/>
        <v>1907197.3939</v>
      </c>
      <c r="K124" s="44">
        <f t="shared" si="28"/>
        <v>1907197.3939</v>
      </c>
      <c r="L124" s="44">
        <v>119714143.7054</v>
      </c>
      <c r="M124" s="49">
        <f t="shared" si="17"/>
        <v>252666236.2166</v>
      </c>
      <c r="N124" s="48"/>
      <c r="O124" s="165"/>
      <c r="P124" s="50">
        <v>2</v>
      </c>
      <c r="Q124" s="41" t="s">
        <v>112</v>
      </c>
      <c r="R124" s="53" t="s">
        <v>371</v>
      </c>
      <c r="S124" s="44">
        <v>123200304.18880001</v>
      </c>
      <c r="T124" s="44">
        <v>0</v>
      </c>
      <c r="U124" s="44">
        <v>20283463.277100001</v>
      </c>
      <c r="V124" s="44">
        <v>131132030.2367</v>
      </c>
      <c r="W124" s="44">
        <v>7629970.0328000002</v>
      </c>
      <c r="X124" s="44">
        <v>0</v>
      </c>
      <c r="Y124" s="44">
        <f t="shared" ref="Y124:Y142" si="30">W124</f>
        <v>7629970.0328000002</v>
      </c>
      <c r="Z124" s="44">
        <v>678802754.40209997</v>
      </c>
      <c r="AA124" s="49">
        <f t="shared" si="18"/>
        <v>961048522.13750005</v>
      </c>
    </row>
    <row r="125" spans="1:27" ht="24.9" customHeight="1">
      <c r="A125" s="163"/>
      <c r="B125" s="165"/>
      <c r="C125" s="40">
        <v>4</v>
      </c>
      <c r="D125" s="44" t="s">
        <v>372</v>
      </c>
      <c r="E125" s="44">
        <v>75944019.101699993</v>
      </c>
      <c r="F125" s="44">
        <v>0</v>
      </c>
      <c r="G125" s="44">
        <v>4358575.9574999996</v>
      </c>
      <c r="H125" s="44">
        <v>80833350.815899998</v>
      </c>
      <c r="I125" s="44">
        <v>4703321.0975000001</v>
      </c>
      <c r="J125" s="44">
        <f t="shared" si="27"/>
        <v>2351660.5487500001</v>
      </c>
      <c r="K125" s="44">
        <f t="shared" si="28"/>
        <v>2351660.5487500001</v>
      </c>
      <c r="L125" s="44">
        <v>130707851.12549999</v>
      </c>
      <c r="M125" s="49">
        <f t="shared" si="17"/>
        <v>294195457.54935002</v>
      </c>
      <c r="N125" s="48"/>
      <c r="O125" s="165"/>
      <c r="P125" s="50">
        <v>3</v>
      </c>
      <c r="Q125" s="41" t="s">
        <v>112</v>
      </c>
      <c r="R125" s="44" t="s">
        <v>373</v>
      </c>
      <c r="S125" s="44">
        <v>198683984.2746</v>
      </c>
      <c r="T125" s="44">
        <v>0</v>
      </c>
      <c r="U125" s="44">
        <v>25376087.859000001</v>
      </c>
      <c r="V125" s="44">
        <v>211475405.0729</v>
      </c>
      <c r="W125" s="44">
        <v>12304781.680400001</v>
      </c>
      <c r="X125" s="44">
        <v>0</v>
      </c>
      <c r="Y125" s="44">
        <f t="shared" si="30"/>
        <v>12304781.680400001</v>
      </c>
      <c r="Z125" s="44">
        <v>800467283.34440005</v>
      </c>
      <c r="AA125" s="49">
        <f t="shared" si="18"/>
        <v>1248307542.2313001</v>
      </c>
    </row>
    <row r="126" spans="1:27" ht="24.9" customHeight="1">
      <c r="A126" s="163"/>
      <c r="B126" s="165"/>
      <c r="C126" s="40">
        <v>5</v>
      </c>
      <c r="D126" s="44" t="s">
        <v>374</v>
      </c>
      <c r="E126" s="44">
        <v>79810542.9648</v>
      </c>
      <c r="F126" s="44">
        <v>0</v>
      </c>
      <c r="G126" s="44">
        <v>4778908.4346000003</v>
      </c>
      <c r="H126" s="44">
        <v>84948804.324599996</v>
      </c>
      <c r="I126" s="44">
        <v>4942780.4186000004</v>
      </c>
      <c r="J126" s="44">
        <f t="shared" si="27"/>
        <v>2471390.2093000002</v>
      </c>
      <c r="K126" s="44">
        <f t="shared" si="28"/>
        <v>2471390.2093000002</v>
      </c>
      <c r="L126" s="44">
        <v>140749736.6015</v>
      </c>
      <c r="M126" s="49">
        <f t="shared" si="17"/>
        <v>312759382.53479999</v>
      </c>
      <c r="N126" s="48"/>
      <c r="O126" s="165"/>
      <c r="P126" s="50">
        <v>4</v>
      </c>
      <c r="Q126" s="41" t="s">
        <v>112</v>
      </c>
      <c r="R126" s="44" t="s">
        <v>375</v>
      </c>
      <c r="S126" s="44">
        <v>77654344.967700005</v>
      </c>
      <c r="T126" s="44">
        <v>0</v>
      </c>
      <c r="U126" s="44">
        <v>17144039.941399999</v>
      </c>
      <c r="V126" s="44">
        <v>82653788.717099994</v>
      </c>
      <c r="W126" s="44">
        <v>4809244.0104999999</v>
      </c>
      <c r="X126" s="44">
        <v>0</v>
      </c>
      <c r="Y126" s="44">
        <f t="shared" si="30"/>
        <v>4809244.0104999999</v>
      </c>
      <c r="Z126" s="44">
        <v>603800865.85829997</v>
      </c>
      <c r="AA126" s="49">
        <f t="shared" si="18"/>
        <v>786062283.495</v>
      </c>
    </row>
    <row r="127" spans="1:27" ht="24.9" customHeight="1">
      <c r="A127" s="163"/>
      <c r="B127" s="165"/>
      <c r="C127" s="40">
        <v>6</v>
      </c>
      <c r="D127" s="44" t="s">
        <v>376</v>
      </c>
      <c r="E127" s="44">
        <v>78466153.069800004</v>
      </c>
      <c r="F127" s="44">
        <v>0</v>
      </c>
      <c r="G127" s="44">
        <v>4840849.4589</v>
      </c>
      <c r="H127" s="44">
        <v>83517861.621000007</v>
      </c>
      <c r="I127" s="44">
        <v>4859520.4407000002</v>
      </c>
      <c r="J127" s="44">
        <f t="shared" si="27"/>
        <v>2429760.2203500001</v>
      </c>
      <c r="K127" s="44">
        <f t="shared" si="28"/>
        <v>2429760.2203500001</v>
      </c>
      <c r="L127" s="44">
        <v>142229528.68509999</v>
      </c>
      <c r="M127" s="49">
        <f t="shared" si="17"/>
        <v>311484153.05515003</v>
      </c>
      <c r="N127" s="48"/>
      <c r="O127" s="165"/>
      <c r="P127" s="50">
        <v>5</v>
      </c>
      <c r="Q127" s="41" t="s">
        <v>112</v>
      </c>
      <c r="R127" s="44" t="s">
        <v>377</v>
      </c>
      <c r="S127" s="44">
        <v>65287584.9969</v>
      </c>
      <c r="T127" s="44">
        <v>0</v>
      </c>
      <c r="U127" s="44">
        <v>16279233.4301</v>
      </c>
      <c r="V127" s="44">
        <v>69490847.658700004</v>
      </c>
      <c r="W127" s="44">
        <v>4043352.9797</v>
      </c>
      <c r="X127" s="44">
        <v>0</v>
      </c>
      <c r="Y127" s="44">
        <f t="shared" si="30"/>
        <v>4043352.9797</v>
      </c>
      <c r="Z127" s="44">
        <v>583140344.91690004</v>
      </c>
      <c r="AA127" s="49">
        <f t="shared" si="18"/>
        <v>738241363.98230004</v>
      </c>
    </row>
    <row r="128" spans="1:27" ht="24.9" customHeight="1">
      <c r="A128" s="163"/>
      <c r="B128" s="165"/>
      <c r="C128" s="40">
        <v>7</v>
      </c>
      <c r="D128" s="44" t="s">
        <v>378</v>
      </c>
      <c r="E128" s="44">
        <v>108406357.7375</v>
      </c>
      <c r="F128" s="44">
        <v>0</v>
      </c>
      <c r="G128" s="44">
        <v>5975579.8547999999</v>
      </c>
      <c r="H128" s="44">
        <v>115385638.6498</v>
      </c>
      <c r="I128" s="44">
        <v>6713759.8915999997</v>
      </c>
      <c r="J128" s="44">
        <f t="shared" si="27"/>
        <v>3356879.9457999999</v>
      </c>
      <c r="K128" s="44">
        <f t="shared" si="28"/>
        <v>3356879.9457999999</v>
      </c>
      <c r="L128" s="44">
        <v>169338622.8019</v>
      </c>
      <c r="M128" s="49">
        <f t="shared" si="17"/>
        <v>402463078.98979998</v>
      </c>
      <c r="N128" s="48"/>
      <c r="O128" s="165"/>
      <c r="P128" s="50">
        <v>6</v>
      </c>
      <c r="Q128" s="41" t="s">
        <v>112</v>
      </c>
      <c r="R128" s="44" t="s">
        <v>379</v>
      </c>
      <c r="S128" s="44">
        <v>72989111.346399993</v>
      </c>
      <c r="T128" s="44">
        <v>0</v>
      </c>
      <c r="U128" s="44">
        <v>16482823.796800001</v>
      </c>
      <c r="V128" s="44">
        <v>77688203.929800004</v>
      </c>
      <c r="W128" s="44">
        <v>4520319.4583000001</v>
      </c>
      <c r="X128" s="44">
        <v>0</v>
      </c>
      <c r="Y128" s="44">
        <f t="shared" si="30"/>
        <v>4520319.4583000001</v>
      </c>
      <c r="Z128" s="44">
        <v>588004187.84440005</v>
      </c>
      <c r="AA128" s="49">
        <f t="shared" si="18"/>
        <v>759684646.3757</v>
      </c>
    </row>
    <row r="129" spans="1:27" ht="24.9" customHeight="1">
      <c r="A129" s="163"/>
      <c r="B129" s="166"/>
      <c r="C129" s="40">
        <v>8</v>
      </c>
      <c r="D129" s="44" t="s">
        <v>380</v>
      </c>
      <c r="E129" s="44">
        <v>100063120.4558</v>
      </c>
      <c r="F129" s="44">
        <v>0</v>
      </c>
      <c r="G129" s="44">
        <v>6266676.9315999998</v>
      </c>
      <c r="H129" s="44">
        <v>106505257.6256</v>
      </c>
      <c r="I129" s="44">
        <v>6197051.3425000003</v>
      </c>
      <c r="J129" s="44">
        <f t="shared" si="27"/>
        <v>3098525.6712500001</v>
      </c>
      <c r="K129" s="44">
        <f t="shared" si="28"/>
        <v>3098525.6712500001</v>
      </c>
      <c r="L129" s="44">
        <v>176293030.7229</v>
      </c>
      <c r="M129" s="49">
        <f t="shared" si="17"/>
        <v>392226611.40715003</v>
      </c>
      <c r="N129" s="48"/>
      <c r="O129" s="165"/>
      <c r="P129" s="50">
        <v>7</v>
      </c>
      <c r="Q129" s="41" t="s">
        <v>112</v>
      </c>
      <c r="R129" s="44" t="s">
        <v>381</v>
      </c>
      <c r="S129" s="44">
        <v>67015155.330399998</v>
      </c>
      <c r="T129" s="44">
        <v>0</v>
      </c>
      <c r="U129" s="44">
        <v>15970789.434800001</v>
      </c>
      <c r="V129" s="44">
        <v>71329640.238800004</v>
      </c>
      <c r="W129" s="44">
        <v>4150343.8670999999</v>
      </c>
      <c r="X129" s="44">
        <v>0</v>
      </c>
      <c r="Y129" s="44">
        <f t="shared" si="30"/>
        <v>4150343.8670999999</v>
      </c>
      <c r="Z129" s="44">
        <v>575771513.22969997</v>
      </c>
      <c r="AA129" s="49">
        <f t="shared" si="18"/>
        <v>734237442.10080004</v>
      </c>
    </row>
    <row r="130" spans="1:27" ht="24.9" customHeight="1">
      <c r="A130" s="40"/>
      <c r="B130" s="157" t="s">
        <v>382</v>
      </c>
      <c r="C130" s="158"/>
      <c r="D130" s="45"/>
      <c r="E130" s="45">
        <f>SUM(E122:E129)</f>
        <v>677444696.16330004</v>
      </c>
      <c r="F130" s="45">
        <f t="shared" ref="F130:M130" si="31">SUM(F122:F129)</f>
        <v>0</v>
      </c>
      <c r="G130" s="45">
        <f t="shared" si="31"/>
        <v>40495718.080499999</v>
      </c>
      <c r="H130" s="45">
        <f t="shared" si="31"/>
        <v>721059083.13959992</v>
      </c>
      <c r="I130" s="45">
        <f t="shared" si="31"/>
        <v>41955113.378899999</v>
      </c>
      <c r="J130" s="45">
        <f t="shared" si="31"/>
        <v>20977556.689449999</v>
      </c>
      <c r="K130" s="45">
        <f t="shared" si="31"/>
        <v>20977556.689449999</v>
      </c>
      <c r="L130" s="45">
        <f t="shared" si="31"/>
        <v>1180096385.9517999</v>
      </c>
      <c r="M130" s="45">
        <f t="shared" si="31"/>
        <v>2640073440.0246506</v>
      </c>
      <c r="N130" s="48"/>
      <c r="O130" s="165"/>
      <c r="P130" s="50">
        <v>8</v>
      </c>
      <c r="Q130" s="41" t="s">
        <v>112</v>
      </c>
      <c r="R130" s="44" t="s">
        <v>383</v>
      </c>
      <c r="S130" s="44">
        <v>80846655.518099993</v>
      </c>
      <c r="T130" s="44">
        <v>0</v>
      </c>
      <c r="U130" s="44">
        <v>16883398.631299999</v>
      </c>
      <c r="V130" s="44">
        <v>86051622.564899996</v>
      </c>
      <c r="W130" s="44">
        <v>5006948.3424000004</v>
      </c>
      <c r="X130" s="44">
        <v>0</v>
      </c>
      <c r="Y130" s="44">
        <f t="shared" si="30"/>
        <v>5006948.3424000004</v>
      </c>
      <c r="Z130" s="44">
        <v>597574056.5381</v>
      </c>
      <c r="AA130" s="49">
        <f t="shared" si="18"/>
        <v>786362681.5948</v>
      </c>
    </row>
    <row r="131" spans="1:27" ht="24.9" customHeight="1">
      <c r="A131" s="163">
        <v>7</v>
      </c>
      <c r="B131" s="164" t="s">
        <v>384</v>
      </c>
      <c r="C131" s="40">
        <v>1</v>
      </c>
      <c r="D131" s="44" t="s">
        <v>385</v>
      </c>
      <c r="E131" s="44">
        <v>79732143.665299997</v>
      </c>
      <c r="F131" s="44">
        <v>0</v>
      </c>
      <c r="G131" s="44">
        <v>4470034.3086000001</v>
      </c>
      <c r="H131" s="44">
        <v>84865357.620700002</v>
      </c>
      <c r="I131" s="44">
        <v>4937925.0385999996</v>
      </c>
      <c r="J131" s="44">
        <f>I131/2</f>
        <v>2468962.5192999998</v>
      </c>
      <c r="K131" s="44">
        <f>I131-J131</f>
        <v>2468962.5192999998</v>
      </c>
      <c r="L131" s="44">
        <v>99282225.254700005</v>
      </c>
      <c r="M131" s="49">
        <f t="shared" si="17"/>
        <v>270818723.36860001</v>
      </c>
      <c r="N131" s="48"/>
      <c r="O131" s="165"/>
      <c r="P131" s="50">
        <v>9</v>
      </c>
      <c r="Q131" s="41" t="s">
        <v>112</v>
      </c>
      <c r="R131" s="44" t="s">
        <v>386</v>
      </c>
      <c r="S131" s="44">
        <v>53984268.682099998</v>
      </c>
      <c r="T131" s="44">
        <v>0</v>
      </c>
      <c r="U131" s="44">
        <v>15422345.418199999</v>
      </c>
      <c r="V131" s="44">
        <v>57459815.539700001</v>
      </c>
      <c r="W131" s="44">
        <v>3343322.5266999998</v>
      </c>
      <c r="X131" s="44">
        <v>0</v>
      </c>
      <c r="Y131" s="44">
        <f t="shared" si="30"/>
        <v>3343322.5266999998</v>
      </c>
      <c r="Z131" s="44">
        <v>562668999.61170006</v>
      </c>
      <c r="AA131" s="49">
        <f t="shared" si="18"/>
        <v>692878751.77840006</v>
      </c>
    </row>
    <row r="132" spans="1:27" ht="24.9" customHeight="1">
      <c r="A132" s="163"/>
      <c r="B132" s="165"/>
      <c r="C132" s="40">
        <v>2</v>
      </c>
      <c r="D132" s="44" t="s">
        <v>387</v>
      </c>
      <c r="E132" s="44">
        <v>70351552.686800003</v>
      </c>
      <c r="F132" s="44">
        <v>0</v>
      </c>
      <c r="G132" s="44">
        <v>3926471.7936999998</v>
      </c>
      <c r="H132" s="44">
        <v>74880837.306899995</v>
      </c>
      <c r="I132" s="44">
        <v>4356971.6997999996</v>
      </c>
      <c r="J132" s="44">
        <f t="shared" ref="J132:J153" si="32">I132/2</f>
        <v>2178485.8498999998</v>
      </c>
      <c r="K132" s="44">
        <f t="shared" ref="K132:K153" si="33">I132-J132</f>
        <v>2178485.8498999998</v>
      </c>
      <c r="L132" s="44">
        <v>86296332.370199993</v>
      </c>
      <c r="M132" s="49">
        <f t="shared" si="17"/>
        <v>237633680.00749999</v>
      </c>
      <c r="N132" s="48"/>
      <c r="O132" s="165"/>
      <c r="P132" s="50">
        <v>10</v>
      </c>
      <c r="Q132" s="41" t="s">
        <v>112</v>
      </c>
      <c r="R132" s="44" t="s">
        <v>388</v>
      </c>
      <c r="S132" s="44">
        <v>92048613.378199995</v>
      </c>
      <c r="T132" s="44">
        <v>0</v>
      </c>
      <c r="U132" s="44">
        <v>18085268.979600001</v>
      </c>
      <c r="V132" s="44">
        <v>97974770.697400004</v>
      </c>
      <c r="W132" s="44">
        <v>5700701.5221999995</v>
      </c>
      <c r="X132" s="44">
        <v>0</v>
      </c>
      <c r="Y132" s="44">
        <f t="shared" si="30"/>
        <v>5700701.5221999995</v>
      </c>
      <c r="Z132" s="44">
        <v>626287146.89400005</v>
      </c>
      <c r="AA132" s="49">
        <f t="shared" si="18"/>
        <v>840096501.47140002</v>
      </c>
    </row>
    <row r="133" spans="1:27" ht="24.9" customHeight="1">
      <c r="A133" s="163"/>
      <c r="B133" s="165"/>
      <c r="C133" s="40">
        <v>3</v>
      </c>
      <c r="D133" s="44" t="s">
        <v>389</v>
      </c>
      <c r="E133" s="44">
        <v>68121219.015799999</v>
      </c>
      <c r="F133" s="44">
        <v>0</v>
      </c>
      <c r="G133" s="44">
        <v>3765545.2379000001</v>
      </c>
      <c r="H133" s="44">
        <v>72506913.116500005</v>
      </c>
      <c r="I133" s="44">
        <v>4218843.9639999997</v>
      </c>
      <c r="J133" s="44">
        <f t="shared" si="32"/>
        <v>2109421.9819999998</v>
      </c>
      <c r="K133" s="44">
        <f t="shared" si="33"/>
        <v>2109421.9819999998</v>
      </c>
      <c r="L133" s="44">
        <v>82451742.355700001</v>
      </c>
      <c r="M133" s="49">
        <f t="shared" si="17"/>
        <v>228954841.70789999</v>
      </c>
      <c r="N133" s="48"/>
      <c r="O133" s="165"/>
      <c r="P133" s="50">
        <v>11</v>
      </c>
      <c r="Q133" s="41" t="s">
        <v>112</v>
      </c>
      <c r="R133" s="44" t="s">
        <v>390</v>
      </c>
      <c r="S133" s="44">
        <v>79571472.628299996</v>
      </c>
      <c r="T133" s="44">
        <v>0</v>
      </c>
      <c r="U133" s="44">
        <v>17101401.867899999</v>
      </c>
      <c r="V133" s="44">
        <v>84694342.464399993</v>
      </c>
      <c r="W133" s="44">
        <v>4927974.4528000001</v>
      </c>
      <c r="X133" s="44">
        <v>0</v>
      </c>
      <c r="Y133" s="44">
        <f t="shared" si="30"/>
        <v>4927974.4528000001</v>
      </c>
      <c r="Z133" s="44">
        <v>602782227.81739998</v>
      </c>
      <c r="AA133" s="49">
        <f t="shared" si="18"/>
        <v>789077419.23079991</v>
      </c>
    </row>
    <row r="134" spans="1:27" ht="24.9" customHeight="1">
      <c r="A134" s="163"/>
      <c r="B134" s="165"/>
      <c r="C134" s="40">
        <v>4</v>
      </c>
      <c r="D134" s="44" t="s">
        <v>391</v>
      </c>
      <c r="E134" s="44">
        <v>80756814.717800006</v>
      </c>
      <c r="F134" s="44">
        <v>0</v>
      </c>
      <c r="G134" s="44">
        <v>4683130.3060999997</v>
      </c>
      <c r="H134" s="44">
        <v>85955997.747899994</v>
      </c>
      <c r="I134" s="44">
        <v>5001384.3739</v>
      </c>
      <c r="J134" s="44">
        <f t="shared" si="32"/>
        <v>2500692.18695</v>
      </c>
      <c r="K134" s="44">
        <f t="shared" si="33"/>
        <v>2500692.18695</v>
      </c>
      <c r="L134" s="44">
        <v>104373160.9285</v>
      </c>
      <c r="M134" s="49">
        <f t="shared" si="17"/>
        <v>278269795.88724995</v>
      </c>
      <c r="N134" s="48"/>
      <c r="O134" s="165"/>
      <c r="P134" s="50">
        <v>12</v>
      </c>
      <c r="Q134" s="41" t="s">
        <v>112</v>
      </c>
      <c r="R134" s="44" t="s">
        <v>392</v>
      </c>
      <c r="S134" s="44">
        <v>109406828.1802</v>
      </c>
      <c r="T134" s="44">
        <v>0</v>
      </c>
      <c r="U134" s="44">
        <v>19009588.6329</v>
      </c>
      <c r="V134" s="44">
        <v>116450520.1143</v>
      </c>
      <c r="W134" s="44">
        <v>6775720.4488000004</v>
      </c>
      <c r="X134" s="44">
        <v>0</v>
      </c>
      <c r="Y134" s="44">
        <f t="shared" si="30"/>
        <v>6775720.4488000004</v>
      </c>
      <c r="Z134" s="44">
        <v>648369456.98829997</v>
      </c>
      <c r="AA134" s="49">
        <f t="shared" si="18"/>
        <v>900012114.36449993</v>
      </c>
    </row>
    <row r="135" spans="1:27" ht="24.9" customHeight="1">
      <c r="A135" s="163"/>
      <c r="B135" s="165"/>
      <c r="C135" s="40">
        <v>5</v>
      </c>
      <c r="D135" s="44" t="s">
        <v>393</v>
      </c>
      <c r="E135" s="44">
        <v>104809772.0468</v>
      </c>
      <c r="F135" s="44">
        <v>0</v>
      </c>
      <c r="G135" s="44">
        <v>6014733.6418000003</v>
      </c>
      <c r="H135" s="44">
        <v>111557502.13150001</v>
      </c>
      <c r="I135" s="44">
        <v>6491018.2253</v>
      </c>
      <c r="J135" s="44">
        <f t="shared" si="32"/>
        <v>3245509.11265</v>
      </c>
      <c r="K135" s="44">
        <f t="shared" si="33"/>
        <v>3245509.11265</v>
      </c>
      <c r="L135" s="44">
        <v>136185616.36590001</v>
      </c>
      <c r="M135" s="49">
        <f t="shared" si="17"/>
        <v>361813133.29865003</v>
      </c>
      <c r="N135" s="48"/>
      <c r="O135" s="165"/>
      <c r="P135" s="50">
        <v>13</v>
      </c>
      <c r="Q135" s="41" t="s">
        <v>112</v>
      </c>
      <c r="R135" s="44" t="s">
        <v>394</v>
      </c>
      <c r="S135" s="44">
        <v>118371118.8158</v>
      </c>
      <c r="T135" s="44">
        <v>0</v>
      </c>
      <c r="U135" s="44">
        <v>20122931.359299999</v>
      </c>
      <c r="V135" s="44">
        <v>125991938.3634</v>
      </c>
      <c r="W135" s="44">
        <v>7330891.7154000001</v>
      </c>
      <c r="X135" s="44">
        <v>0</v>
      </c>
      <c r="Y135" s="44">
        <f t="shared" si="30"/>
        <v>7330891.7154000001</v>
      </c>
      <c r="Z135" s="44">
        <v>674967592.42589998</v>
      </c>
      <c r="AA135" s="49">
        <f t="shared" si="18"/>
        <v>946784472.67980003</v>
      </c>
    </row>
    <row r="136" spans="1:27" ht="24.9" customHeight="1">
      <c r="A136" s="163"/>
      <c r="B136" s="165"/>
      <c r="C136" s="40">
        <v>6</v>
      </c>
      <c r="D136" s="44" t="s">
        <v>395</v>
      </c>
      <c r="E136" s="44">
        <v>85630897.406800002</v>
      </c>
      <c r="F136" s="44">
        <v>0</v>
      </c>
      <c r="G136" s="44">
        <v>4579134.5864000004</v>
      </c>
      <c r="H136" s="44">
        <v>91143877.459399998</v>
      </c>
      <c r="I136" s="44">
        <v>5303243.2460000003</v>
      </c>
      <c r="J136" s="44">
        <f t="shared" si="32"/>
        <v>2651621.6230000001</v>
      </c>
      <c r="K136" s="44">
        <f t="shared" si="33"/>
        <v>2651621.6230000001</v>
      </c>
      <c r="L136" s="44">
        <v>101888667.9039</v>
      </c>
      <c r="M136" s="49">
        <f t="shared" ref="M136:M199" si="34">E136+F136+G136+H136+K136+L136</f>
        <v>285894198.9795</v>
      </c>
      <c r="N136" s="48"/>
      <c r="O136" s="165"/>
      <c r="P136" s="50">
        <v>14</v>
      </c>
      <c r="Q136" s="41" t="s">
        <v>112</v>
      </c>
      <c r="R136" s="44" t="s">
        <v>396</v>
      </c>
      <c r="S136" s="44">
        <v>63721003.502999999</v>
      </c>
      <c r="T136" s="44">
        <v>0</v>
      </c>
      <c r="U136" s="44">
        <v>16211244.1479</v>
      </c>
      <c r="V136" s="44">
        <v>67823408.497999996</v>
      </c>
      <c r="W136" s="44">
        <v>3946332.36</v>
      </c>
      <c r="X136" s="44">
        <v>0</v>
      </c>
      <c r="Y136" s="44">
        <f t="shared" si="30"/>
        <v>3946332.36</v>
      </c>
      <c r="Z136" s="44">
        <v>581516057.89999998</v>
      </c>
      <c r="AA136" s="49">
        <f t="shared" ref="AA136:AA199" si="35">S136+T136+U136+V136+Y136+Z136</f>
        <v>733218046.40890002</v>
      </c>
    </row>
    <row r="137" spans="1:27" ht="24.9" customHeight="1">
      <c r="A137" s="163"/>
      <c r="B137" s="165"/>
      <c r="C137" s="40">
        <v>7</v>
      </c>
      <c r="D137" s="44" t="s">
        <v>397</v>
      </c>
      <c r="E137" s="44">
        <v>81228899.703199998</v>
      </c>
      <c r="F137" s="44">
        <v>0</v>
      </c>
      <c r="G137" s="44">
        <v>4339331.8841000004</v>
      </c>
      <c r="H137" s="44">
        <v>86458475.911400005</v>
      </c>
      <c r="I137" s="44">
        <v>5030621.2684000004</v>
      </c>
      <c r="J137" s="44">
        <f t="shared" si="32"/>
        <v>2515310.6342000002</v>
      </c>
      <c r="K137" s="44">
        <f t="shared" si="33"/>
        <v>2515310.6342000002</v>
      </c>
      <c r="L137" s="44">
        <v>96159699.992400005</v>
      </c>
      <c r="M137" s="49">
        <f t="shared" si="34"/>
        <v>270701718.12530005</v>
      </c>
      <c r="N137" s="48"/>
      <c r="O137" s="165"/>
      <c r="P137" s="50">
        <v>15</v>
      </c>
      <c r="Q137" s="41" t="s">
        <v>112</v>
      </c>
      <c r="R137" s="44" t="s">
        <v>398</v>
      </c>
      <c r="S137" s="44">
        <v>76889624.458399996</v>
      </c>
      <c r="T137" s="44">
        <v>0</v>
      </c>
      <c r="U137" s="44">
        <v>17140213.667599998</v>
      </c>
      <c r="V137" s="44">
        <v>81839834.940099999</v>
      </c>
      <c r="W137" s="44">
        <v>4761883.7819999997</v>
      </c>
      <c r="X137" s="44">
        <v>0</v>
      </c>
      <c r="Y137" s="44">
        <f t="shared" si="30"/>
        <v>4761883.7819999997</v>
      </c>
      <c r="Z137" s="44">
        <v>603709454.87919998</v>
      </c>
      <c r="AA137" s="49">
        <f t="shared" si="35"/>
        <v>784341011.72729993</v>
      </c>
    </row>
    <row r="138" spans="1:27" ht="24.9" customHeight="1">
      <c r="A138" s="163"/>
      <c r="B138" s="165"/>
      <c r="C138" s="40">
        <v>8</v>
      </c>
      <c r="D138" s="44" t="s">
        <v>399</v>
      </c>
      <c r="E138" s="44">
        <v>69804258.189600006</v>
      </c>
      <c r="F138" s="44">
        <v>0</v>
      </c>
      <c r="G138" s="44">
        <v>3983282.5227000001</v>
      </c>
      <c r="H138" s="44">
        <v>74298307.588100001</v>
      </c>
      <c r="I138" s="44">
        <v>4323076.9732999997</v>
      </c>
      <c r="J138" s="44">
        <f t="shared" si="32"/>
        <v>2161538.4866499999</v>
      </c>
      <c r="K138" s="44">
        <f t="shared" si="33"/>
        <v>2161538.4866499999</v>
      </c>
      <c r="L138" s="44">
        <v>87653559.957200006</v>
      </c>
      <c r="M138" s="49">
        <f t="shared" si="34"/>
        <v>237900946.74425</v>
      </c>
      <c r="N138" s="48"/>
      <c r="O138" s="165"/>
      <c r="P138" s="50">
        <v>16</v>
      </c>
      <c r="Q138" s="41" t="s">
        <v>112</v>
      </c>
      <c r="R138" s="44" t="s">
        <v>400</v>
      </c>
      <c r="S138" s="44">
        <v>115109544.5219</v>
      </c>
      <c r="T138" s="44">
        <v>0</v>
      </c>
      <c r="U138" s="44">
        <v>19845106.133499999</v>
      </c>
      <c r="V138" s="44">
        <v>122520381.52150001</v>
      </c>
      <c r="W138" s="44">
        <v>7128897.7812999999</v>
      </c>
      <c r="X138" s="44">
        <v>0</v>
      </c>
      <c r="Y138" s="44">
        <f t="shared" si="30"/>
        <v>7128897.7812999999</v>
      </c>
      <c r="Z138" s="44">
        <v>668330253.52890003</v>
      </c>
      <c r="AA138" s="49">
        <f t="shared" si="35"/>
        <v>932934183.48710012</v>
      </c>
    </row>
    <row r="139" spans="1:27" ht="24.9" customHeight="1">
      <c r="A139" s="163"/>
      <c r="B139" s="165"/>
      <c r="C139" s="40">
        <v>9</v>
      </c>
      <c r="D139" s="44" t="s">
        <v>401</v>
      </c>
      <c r="E139" s="44">
        <v>88180781.904799998</v>
      </c>
      <c r="F139" s="44">
        <v>0</v>
      </c>
      <c r="G139" s="44">
        <v>4863265.4428000003</v>
      </c>
      <c r="H139" s="44">
        <v>93857925.393600002</v>
      </c>
      <c r="I139" s="44">
        <v>5461161.2188999997</v>
      </c>
      <c r="J139" s="44">
        <f t="shared" si="32"/>
        <v>2730580.6094499999</v>
      </c>
      <c r="K139" s="44">
        <f t="shared" si="33"/>
        <v>2730580.6094499999</v>
      </c>
      <c r="L139" s="44">
        <v>108676650.45479999</v>
      </c>
      <c r="M139" s="49">
        <f t="shared" si="34"/>
        <v>298309203.80545002</v>
      </c>
      <c r="N139" s="48"/>
      <c r="O139" s="165"/>
      <c r="P139" s="50">
        <v>17</v>
      </c>
      <c r="Q139" s="41" t="s">
        <v>112</v>
      </c>
      <c r="R139" s="44" t="s">
        <v>402</v>
      </c>
      <c r="S139" s="44">
        <v>111692978.5895</v>
      </c>
      <c r="T139" s="44">
        <v>0</v>
      </c>
      <c r="U139" s="44">
        <v>19545369.913800001</v>
      </c>
      <c r="V139" s="44">
        <v>118883854.56559999</v>
      </c>
      <c r="W139" s="44">
        <v>6917304.9946999997</v>
      </c>
      <c r="X139" s="44">
        <v>0</v>
      </c>
      <c r="Y139" s="44">
        <f t="shared" si="30"/>
        <v>6917304.9946999997</v>
      </c>
      <c r="Z139" s="44">
        <v>661169453.55420005</v>
      </c>
      <c r="AA139" s="49">
        <f t="shared" si="35"/>
        <v>918208961.6178</v>
      </c>
    </row>
    <row r="140" spans="1:27" ht="24.9" customHeight="1">
      <c r="A140" s="163"/>
      <c r="B140" s="165"/>
      <c r="C140" s="40">
        <v>10</v>
      </c>
      <c r="D140" s="44" t="s">
        <v>403</v>
      </c>
      <c r="E140" s="44">
        <v>83429016.256500006</v>
      </c>
      <c r="F140" s="44">
        <v>0</v>
      </c>
      <c r="G140" s="44">
        <v>4871449.8938999996</v>
      </c>
      <c r="H140" s="44">
        <v>88800237.583800003</v>
      </c>
      <c r="I140" s="44">
        <v>5166877.6151999999</v>
      </c>
      <c r="J140" s="44">
        <f t="shared" si="32"/>
        <v>2583438.8075999999</v>
      </c>
      <c r="K140" s="44">
        <f t="shared" si="33"/>
        <v>2583438.8075999999</v>
      </c>
      <c r="L140" s="44">
        <v>108872179.76890001</v>
      </c>
      <c r="M140" s="49">
        <f t="shared" si="34"/>
        <v>288556322.3107</v>
      </c>
      <c r="N140" s="48"/>
      <c r="O140" s="165"/>
      <c r="P140" s="50">
        <v>18</v>
      </c>
      <c r="Q140" s="41" t="s">
        <v>112</v>
      </c>
      <c r="R140" s="44" t="s">
        <v>404</v>
      </c>
      <c r="S140" s="44">
        <v>114047871.82250001</v>
      </c>
      <c r="T140" s="44">
        <v>0</v>
      </c>
      <c r="U140" s="44">
        <v>19746446.607299998</v>
      </c>
      <c r="V140" s="44">
        <v>121390357.55419999</v>
      </c>
      <c r="W140" s="44">
        <v>7063146.8812999995</v>
      </c>
      <c r="X140" s="44">
        <v>0</v>
      </c>
      <c r="Y140" s="44">
        <f t="shared" si="30"/>
        <v>7063146.8812999995</v>
      </c>
      <c r="Z140" s="44">
        <v>665973243.97749996</v>
      </c>
      <c r="AA140" s="49">
        <f t="shared" si="35"/>
        <v>928221066.8427999</v>
      </c>
    </row>
    <row r="141" spans="1:27" ht="24.9" customHeight="1">
      <c r="A141" s="163"/>
      <c r="B141" s="165"/>
      <c r="C141" s="40">
        <v>11</v>
      </c>
      <c r="D141" s="44" t="s">
        <v>405</v>
      </c>
      <c r="E141" s="44">
        <v>95520655.592500001</v>
      </c>
      <c r="F141" s="44">
        <v>0</v>
      </c>
      <c r="G141" s="44">
        <v>5068983.4236000003</v>
      </c>
      <c r="H141" s="44">
        <v>101670345.539</v>
      </c>
      <c r="I141" s="44">
        <v>5915730.034</v>
      </c>
      <c r="J141" s="44">
        <f t="shared" si="32"/>
        <v>2957865.017</v>
      </c>
      <c r="K141" s="44">
        <f t="shared" si="33"/>
        <v>2957865.017</v>
      </c>
      <c r="L141" s="44">
        <v>113591322.8056</v>
      </c>
      <c r="M141" s="49">
        <f t="shared" si="34"/>
        <v>318809172.37770003</v>
      </c>
      <c r="N141" s="48"/>
      <c r="O141" s="165"/>
      <c r="P141" s="50">
        <v>19</v>
      </c>
      <c r="Q141" s="41" t="s">
        <v>112</v>
      </c>
      <c r="R141" s="44" t="s">
        <v>406</v>
      </c>
      <c r="S141" s="44">
        <v>88205364.849000007</v>
      </c>
      <c r="T141" s="44">
        <v>0</v>
      </c>
      <c r="U141" s="44">
        <v>17869033.035399999</v>
      </c>
      <c r="V141" s="44">
        <v>93884091.005999997</v>
      </c>
      <c r="W141" s="44">
        <v>5462683.6756999996</v>
      </c>
      <c r="X141" s="44">
        <v>0</v>
      </c>
      <c r="Y141" s="44">
        <f t="shared" si="30"/>
        <v>5462683.6756999996</v>
      </c>
      <c r="Z141" s="44">
        <v>621121196.82930005</v>
      </c>
      <c r="AA141" s="49">
        <f t="shared" si="35"/>
        <v>826542369.39540005</v>
      </c>
    </row>
    <row r="142" spans="1:27" ht="24.9" customHeight="1">
      <c r="A142" s="163"/>
      <c r="B142" s="165"/>
      <c r="C142" s="40">
        <v>12</v>
      </c>
      <c r="D142" s="44" t="s">
        <v>407</v>
      </c>
      <c r="E142" s="44">
        <v>73354237.233099997</v>
      </c>
      <c r="F142" s="44">
        <v>0</v>
      </c>
      <c r="G142" s="44">
        <v>4385796.2313999999</v>
      </c>
      <c r="H142" s="44">
        <v>78076836.8891</v>
      </c>
      <c r="I142" s="44">
        <v>4542932.2237</v>
      </c>
      <c r="J142" s="44">
        <f t="shared" si="32"/>
        <v>2271466.11185</v>
      </c>
      <c r="K142" s="44">
        <f t="shared" si="33"/>
        <v>2271466.11185</v>
      </c>
      <c r="L142" s="44">
        <v>97269749.012400001</v>
      </c>
      <c r="M142" s="49">
        <f t="shared" si="34"/>
        <v>255358085.47784999</v>
      </c>
      <c r="N142" s="48"/>
      <c r="O142" s="166"/>
      <c r="P142" s="50">
        <v>20</v>
      </c>
      <c r="Q142" s="41" t="s">
        <v>112</v>
      </c>
      <c r="R142" s="44" t="s">
        <v>408</v>
      </c>
      <c r="S142" s="44">
        <v>100895713.8627</v>
      </c>
      <c r="T142" s="44">
        <v>0</v>
      </c>
      <c r="U142" s="44">
        <v>18738111.9331</v>
      </c>
      <c r="V142" s="44">
        <v>107391454.00749999</v>
      </c>
      <c r="W142" s="44">
        <v>6248615.0361000001</v>
      </c>
      <c r="X142" s="44">
        <v>0</v>
      </c>
      <c r="Y142" s="44">
        <f t="shared" si="30"/>
        <v>6248615.0361000001</v>
      </c>
      <c r="Z142" s="44">
        <v>641883786.53209996</v>
      </c>
      <c r="AA142" s="49">
        <f t="shared" si="35"/>
        <v>875157681.37150002</v>
      </c>
    </row>
    <row r="143" spans="1:27" ht="24.9" customHeight="1">
      <c r="A143" s="163"/>
      <c r="B143" s="165"/>
      <c r="C143" s="40">
        <v>13</v>
      </c>
      <c r="D143" s="44" t="s">
        <v>409</v>
      </c>
      <c r="E143" s="44">
        <v>88115680.310499996</v>
      </c>
      <c r="F143" s="44">
        <v>0</v>
      </c>
      <c r="G143" s="44">
        <v>5486793.6484000003</v>
      </c>
      <c r="H143" s="44">
        <v>93788632.511000007</v>
      </c>
      <c r="I143" s="44">
        <v>5457129.3846000005</v>
      </c>
      <c r="J143" s="44">
        <f t="shared" si="32"/>
        <v>2728564.6923000002</v>
      </c>
      <c r="K143" s="44">
        <f t="shared" si="33"/>
        <v>2728564.6923000002</v>
      </c>
      <c r="L143" s="44">
        <v>123572950.81999999</v>
      </c>
      <c r="M143" s="49">
        <f t="shared" si="34"/>
        <v>313692621.98220003</v>
      </c>
      <c r="N143" s="48"/>
      <c r="O143" s="40"/>
      <c r="P143" s="158"/>
      <c r="Q143" s="159"/>
      <c r="R143" s="45"/>
      <c r="S143" s="45">
        <f>S123+S124+S125+S126+S127+S128+S129+S130+S131+S132+S133+S134+S135+S136+S137+S138+S139+S140+S141+S142</f>
        <v>1905469830.4608998</v>
      </c>
      <c r="T143" s="45">
        <f t="shared" ref="T143:AA143" si="36">T123+T124+T125+T126+T127+T128+T129+T130+T131+T132+T133+T134+T135+T136+T137+T138+T139+T140+T141+T142</f>
        <v>0</v>
      </c>
      <c r="U143" s="45">
        <f t="shared" si="36"/>
        <v>365617221.22659987</v>
      </c>
      <c r="V143" s="45">
        <f t="shared" si="36"/>
        <v>2028145377.3053</v>
      </c>
      <c r="W143" s="45">
        <f t="shared" si="36"/>
        <v>118008456.233</v>
      </c>
      <c r="X143" s="45">
        <f t="shared" si="36"/>
        <v>0</v>
      </c>
      <c r="Y143" s="45">
        <f t="shared" si="36"/>
        <v>118008456.233</v>
      </c>
      <c r="Z143" s="45">
        <f t="shared" si="36"/>
        <v>12619198161.6385</v>
      </c>
      <c r="AA143" s="45">
        <f t="shared" si="36"/>
        <v>17036439046.864302</v>
      </c>
    </row>
    <row r="144" spans="1:27" ht="24.9" customHeight="1">
      <c r="A144" s="163"/>
      <c r="B144" s="165"/>
      <c r="C144" s="40">
        <v>14</v>
      </c>
      <c r="D144" s="44" t="s">
        <v>410</v>
      </c>
      <c r="E144" s="44">
        <v>65091405.631300002</v>
      </c>
      <c r="F144" s="44">
        <v>0</v>
      </c>
      <c r="G144" s="44">
        <v>3783475.5343999998</v>
      </c>
      <c r="H144" s="44">
        <v>69282038.1215</v>
      </c>
      <c r="I144" s="44">
        <v>4031203.3125</v>
      </c>
      <c r="J144" s="44">
        <f t="shared" si="32"/>
        <v>2015601.65625</v>
      </c>
      <c r="K144" s="44">
        <f t="shared" si="33"/>
        <v>2015601.65625</v>
      </c>
      <c r="L144" s="44">
        <v>82880103.222100005</v>
      </c>
      <c r="M144" s="49">
        <f t="shared" si="34"/>
        <v>223052624.16554999</v>
      </c>
      <c r="N144" s="48"/>
      <c r="O144" s="164">
        <v>25</v>
      </c>
      <c r="P144" s="50">
        <v>1</v>
      </c>
      <c r="Q144" s="41" t="s">
        <v>113</v>
      </c>
      <c r="R144" s="44" t="s">
        <v>411</v>
      </c>
      <c r="S144" s="44">
        <v>66016195.8649</v>
      </c>
      <c r="T144" s="44">
        <v>0</v>
      </c>
      <c r="U144" s="44">
        <v>4229042.2434</v>
      </c>
      <c r="V144" s="44">
        <v>70266367.029300004</v>
      </c>
      <c r="W144" s="44">
        <v>4088476.8868</v>
      </c>
      <c r="X144" s="44">
        <v>0</v>
      </c>
      <c r="Y144" s="44">
        <f t="shared" ref="Y144:Y156" si="37">W144</f>
        <v>4088476.8868</v>
      </c>
      <c r="Z144" s="44">
        <v>87539025.932500005</v>
      </c>
      <c r="AA144" s="49">
        <f t="shared" si="35"/>
        <v>232139107.9569</v>
      </c>
    </row>
    <row r="145" spans="1:27" ht="24.9" customHeight="1">
      <c r="A145" s="163"/>
      <c r="B145" s="165"/>
      <c r="C145" s="40">
        <v>15</v>
      </c>
      <c r="D145" s="44" t="s">
        <v>412</v>
      </c>
      <c r="E145" s="44">
        <v>68379898.937099993</v>
      </c>
      <c r="F145" s="44">
        <v>0</v>
      </c>
      <c r="G145" s="44">
        <v>4039578.5062000002</v>
      </c>
      <c r="H145" s="44">
        <v>72782247.041099995</v>
      </c>
      <c r="I145" s="44">
        <v>4234864.3793000001</v>
      </c>
      <c r="J145" s="44">
        <f t="shared" si="32"/>
        <v>2117432.1896500001</v>
      </c>
      <c r="K145" s="44">
        <f t="shared" si="33"/>
        <v>2117432.1896500001</v>
      </c>
      <c r="L145" s="44">
        <v>88998490.103</v>
      </c>
      <c r="M145" s="49">
        <f t="shared" si="34"/>
        <v>236317646.77704996</v>
      </c>
      <c r="N145" s="48"/>
      <c r="O145" s="165"/>
      <c r="P145" s="50">
        <v>2</v>
      </c>
      <c r="Q145" s="41" t="s">
        <v>113</v>
      </c>
      <c r="R145" s="44" t="s">
        <v>413</v>
      </c>
      <c r="S145" s="44">
        <v>74412172.636600003</v>
      </c>
      <c r="T145" s="44">
        <v>0</v>
      </c>
      <c r="U145" s="44">
        <v>4221698.5431000004</v>
      </c>
      <c r="V145" s="44">
        <v>79202882.950800002</v>
      </c>
      <c r="W145" s="44">
        <v>4608451.6676000003</v>
      </c>
      <c r="X145" s="44">
        <v>0</v>
      </c>
      <c r="Y145" s="44">
        <f t="shared" si="37"/>
        <v>4608451.6676000003</v>
      </c>
      <c r="Z145" s="44">
        <v>87363582.438899994</v>
      </c>
      <c r="AA145" s="49">
        <f t="shared" si="35"/>
        <v>249808788.23700002</v>
      </c>
    </row>
    <row r="146" spans="1:27" ht="24.9" customHeight="1">
      <c r="A146" s="163"/>
      <c r="B146" s="165"/>
      <c r="C146" s="40">
        <v>16</v>
      </c>
      <c r="D146" s="44" t="s">
        <v>414</v>
      </c>
      <c r="E146" s="44">
        <v>62370806.967</v>
      </c>
      <c r="F146" s="44">
        <v>0</v>
      </c>
      <c r="G146" s="44">
        <v>3548640.1247</v>
      </c>
      <c r="H146" s="44">
        <v>66386285.317500003</v>
      </c>
      <c r="I146" s="44">
        <v>3862712.7684999998</v>
      </c>
      <c r="J146" s="44">
        <f t="shared" si="32"/>
        <v>1931356.3842499999</v>
      </c>
      <c r="K146" s="44">
        <f t="shared" si="33"/>
        <v>1931356.3842499999</v>
      </c>
      <c r="L146" s="44">
        <v>77269805.617500007</v>
      </c>
      <c r="M146" s="49">
        <f t="shared" si="34"/>
        <v>211506894.41095001</v>
      </c>
      <c r="N146" s="48"/>
      <c r="O146" s="165"/>
      <c r="P146" s="50">
        <v>3</v>
      </c>
      <c r="Q146" s="41" t="s">
        <v>113</v>
      </c>
      <c r="R146" s="44" t="s">
        <v>415</v>
      </c>
      <c r="S146" s="44">
        <v>76191459.234400004</v>
      </c>
      <c r="T146" s="44">
        <v>0</v>
      </c>
      <c r="U146" s="44">
        <v>4453617.0624000002</v>
      </c>
      <c r="V146" s="44">
        <v>81096721.326199993</v>
      </c>
      <c r="W146" s="44">
        <v>4718645.4167999998</v>
      </c>
      <c r="X146" s="44">
        <v>0</v>
      </c>
      <c r="Y146" s="44">
        <f t="shared" si="37"/>
        <v>4718645.4167999998</v>
      </c>
      <c r="Z146" s="44">
        <v>92904194.543699995</v>
      </c>
      <c r="AA146" s="49">
        <f t="shared" si="35"/>
        <v>259364637.58349997</v>
      </c>
    </row>
    <row r="147" spans="1:27" ht="24.9" customHeight="1">
      <c r="A147" s="163"/>
      <c r="B147" s="165"/>
      <c r="C147" s="40">
        <v>17</v>
      </c>
      <c r="D147" s="44" t="s">
        <v>416</v>
      </c>
      <c r="E147" s="44">
        <v>78918124.325200006</v>
      </c>
      <c r="F147" s="44">
        <v>0</v>
      </c>
      <c r="G147" s="44">
        <v>4395859.5031000003</v>
      </c>
      <c r="H147" s="44">
        <v>83998931.117799997</v>
      </c>
      <c r="I147" s="44">
        <v>4887511.6633000001</v>
      </c>
      <c r="J147" s="44">
        <f t="shared" si="32"/>
        <v>2443755.8316500001</v>
      </c>
      <c r="K147" s="44">
        <f t="shared" si="33"/>
        <v>2443755.8316500001</v>
      </c>
      <c r="L147" s="44">
        <v>97510163.986699998</v>
      </c>
      <c r="M147" s="49">
        <f t="shared" si="34"/>
        <v>267266834.76444998</v>
      </c>
      <c r="N147" s="48"/>
      <c r="O147" s="165"/>
      <c r="P147" s="50">
        <v>4</v>
      </c>
      <c r="Q147" s="41" t="s">
        <v>113</v>
      </c>
      <c r="R147" s="44" t="s">
        <v>417</v>
      </c>
      <c r="S147" s="44">
        <v>89895538.919300005</v>
      </c>
      <c r="T147" s="44">
        <v>0</v>
      </c>
      <c r="U147" s="44">
        <v>5018721.6703000003</v>
      </c>
      <c r="V147" s="44">
        <v>95683079.724000007</v>
      </c>
      <c r="W147" s="44">
        <v>5567358.5592999998</v>
      </c>
      <c r="X147" s="44">
        <v>0</v>
      </c>
      <c r="Y147" s="44">
        <f t="shared" si="37"/>
        <v>5567358.5592999998</v>
      </c>
      <c r="Z147" s="44">
        <v>106404735.3398</v>
      </c>
      <c r="AA147" s="49">
        <f t="shared" si="35"/>
        <v>302569434.21270001</v>
      </c>
    </row>
    <row r="148" spans="1:27" ht="24.9" customHeight="1">
      <c r="A148" s="163"/>
      <c r="B148" s="165"/>
      <c r="C148" s="40">
        <v>18</v>
      </c>
      <c r="D148" s="44" t="s">
        <v>418</v>
      </c>
      <c r="E148" s="44">
        <v>73954301.801499993</v>
      </c>
      <c r="F148" s="44">
        <v>0</v>
      </c>
      <c r="G148" s="44">
        <v>4450860.0442000004</v>
      </c>
      <c r="H148" s="44">
        <v>78715534.055000007</v>
      </c>
      <c r="I148" s="44">
        <v>4580095.0756000001</v>
      </c>
      <c r="J148" s="44">
        <f t="shared" si="32"/>
        <v>2290047.5378</v>
      </c>
      <c r="K148" s="44">
        <f t="shared" si="33"/>
        <v>2290047.5378</v>
      </c>
      <c r="L148" s="44">
        <v>98824145.572300002</v>
      </c>
      <c r="M148" s="49">
        <f t="shared" si="34"/>
        <v>258234889.0108</v>
      </c>
      <c r="N148" s="48"/>
      <c r="O148" s="165"/>
      <c r="P148" s="50">
        <v>5</v>
      </c>
      <c r="Q148" s="41" t="s">
        <v>113</v>
      </c>
      <c r="R148" s="44" t="s">
        <v>419</v>
      </c>
      <c r="S148" s="44">
        <v>64189283.3825</v>
      </c>
      <c r="T148" s="44">
        <v>0</v>
      </c>
      <c r="U148" s="44">
        <v>3935834.7105999999</v>
      </c>
      <c r="V148" s="44">
        <v>68321836.579899997</v>
      </c>
      <c r="W148" s="44">
        <v>3975333.5989000001</v>
      </c>
      <c r="X148" s="44">
        <v>0</v>
      </c>
      <c r="Y148" s="44">
        <f t="shared" si="37"/>
        <v>3975333.5989000001</v>
      </c>
      <c r="Z148" s="44">
        <v>80534198.502900004</v>
      </c>
      <c r="AA148" s="49">
        <f t="shared" si="35"/>
        <v>220956486.77479997</v>
      </c>
    </row>
    <row r="149" spans="1:27" ht="24.9" customHeight="1">
      <c r="A149" s="163"/>
      <c r="B149" s="165"/>
      <c r="C149" s="40">
        <v>19</v>
      </c>
      <c r="D149" s="44" t="s">
        <v>420</v>
      </c>
      <c r="E149" s="44">
        <v>86614100.362800002</v>
      </c>
      <c r="F149" s="44">
        <v>0</v>
      </c>
      <c r="G149" s="44">
        <v>5180245.6319000004</v>
      </c>
      <c r="H149" s="44">
        <v>92190379.743699998</v>
      </c>
      <c r="I149" s="44">
        <v>5364134.4031999996</v>
      </c>
      <c r="J149" s="44">
        <f t="shared" si="32"/>
        <v>2682067.2015999998</v>
      </c>
      <c r="K149" s="44">
        <f t="shared" si="33"/>
        <v>2682067.2015999998</v>
      </c>
      <c r="L149" s="44">
        <v>116249414.7076</v>
      </c>
      <c r="M149" s="49">
        <f t="shared" si="34"/>
        <v>302916207.64759994</v>
      </c>
      <c r="N149" s="48"/>
      <c r="O149" s="165"/>
      <c r="P149" s="50">
        <v>6</v>
      </c>
      <c r="Q149" s="41" t="s">
        <v>113</v>
      </c>
      <c r="R149" s="44" t="s">
        <v>421</v>
      </c>
      <c r="S149" s="44">
        <v>60359385.536799997</v>
      </c>
      <c r="T149" s="44">
        <v>0</v>
      </c>
      <c r="U149" s="44">
        <v>4050888.8764</v>
      </c>
      <c r="V149" s="44">
        <v>64245367.0986</v>
      </c>
      <c r="W149" s="44">
        <v>3738142.5791000002</v>
      </c>
      <c r="X149" s="44">
        <v>0</v>
      </c>
      <c r="Y149" s="44">
        <f t="shared" si="37"/>
        <v>3738142.5791000002</v>
      </c>
      <c r="Z149" s="44">
        <v>83282881.5546</v>
      </c>
      <c r="AA149" s="49">
        <f t="shared" si="35"/>
        <v>215676665.6455</v>
      </c>
    </row>
    <row r="150" spans="1:27" ht="24.9" customHeight="1">
      <c r="A150" s="163"/>
      <c r="B150" s="165"/>
      <c r="C150" s="40">
        <v>20</v>
      </c>
      <c r="D150" s="44" t="s">
        <v>422</v>
      </c>
      <c r="E150" s="44">
        <v>60030305.839299999</v>
      </c>
      <c r="F150" s="44">
        <v>0</v>
      </c>
      <c r="G150" s="44">
        <v>3617375.7877000002</v>
      </c>
      <c r="H150" s="44">
        <v>63895101.008699998</v>
      </c>
      <c r="I150" s="44">
        <v>3717762.2055000002</v>
      </c>
      <c r="J150" s="44">
        <f t="shared" si="32"/>
        <v>1858881.1027500001</v>
      </c>
      <c r="K150" s="44">
        <f t="shared" si="33"/>
        <v>1858881.1027500001</v>
      </c>
      <c r="L150" s="44">
        <v>78911923.924099997</v>
      </c>
      <c r="M150" s="49">
        <f t="shared" si="34"/>
        <v>208313587.66254997</v>
      </c>
      <c r="N150" s="48"/>
      <c r="O150" s="165"/>
      <c r="P150" s="50">
        <v>7</v>
      </c>
      <c r="Q150" s="41" t="s">
        <v>113</v>
      </c>
      <c r="R150" s="44" t="s">
        <v>423</v>
      </c>
      <c r="S150" s="44">
        <v>68966019.297000006</v>
      </c>
      <c r="T150" s="44">
        <v>0</v>
      </c>
      <c r="U150" s="44">
        <v>4197462.6160000004</v>
      </c>
      <c r="V150" s="44">
        <v>73406102.260100007</v>
      </c>
      <c r="W150" s="44">
        <v>4271163.6467000004</v>
      </c>
      <c r="X150" s="44">
        <v>0</v>
      </c>
      <c r="Y150" s="44">
        <f t="shared" si="37"/>
        <v>4271163.6467000004</v>
      </c>
      <c r="Z150" s="44">
        <v>86784577.918699995</v>
      </c>
      <c r="AA150" s="49">
        <f t="shared" si="35"/>
        <v>237625325.7385</v>
      </c>
    </row>
    <row r="151" spans="1:27" ht="24.9" customHeight="1">
      <c r="A151" s="163"/>
      <c r="B151" s="165"/>
      <c r="C151" s="40">
        <v>21</v>
      </c>
      <c r="D151" s="44" t="s">
        <v>424</v>
      </c>
      <c r="E151" s="44">
        <v>82080838.119200006</v>
      </c>
      <c r="F151" s="44">
        <v>0</v>
      </c>
      <c r="G151" s="44">
        <v>4796451.4957999997</v>
      </c>
      <c r="H151" s="44">
        <v>87365262.748199999</v>
      </c>
      <c r="I151" s="44">
        <v>5083383.0259999996</v>
      </c>
      <c r="J151" s="44">
        <f t="shared" si="32"/>
        <v>2541691.5129999998</v>
      </c>
      <c r="K151" s="44">
        <f t="shared" si="33"/>
        <v>2541691.5129999998</v>
      </c>
      <c r="L151" s="44">
        <v>107080442.595</v>
      </c>
      <c r="M151" s="49">
        <f t="shared" si="34"/>
        <v>283864686.47119999</v>
      </c>
      <c r="N151" s="48"/>
      <c r="O151" s="165"/>
      <c r="P151" s="50">
        <v>8</v>
      </c>
      <c r="Q151" s="41" t="s">
        <v>113</v>
      </c>
      <c r="R151" s="44" t="s">
        <v>425</v>
      </c>
      <c r="S151" s="44">
        <v>107915189.5094</v>
      </c>
      <c r="T151" s="44">
        <v>0</v>
      </c>
      <c r="U151" s="44">
        <v>6093123.9106999999</v>
      </c>
      <c r="V151" s="44">
        <v>114862848.6506</v>
      </c>
      <c r="W151" s="44">
        <v>6683341.1447999999</v>
      </c>
      <c r="X151" s="44">
        <v>0</v>
      </c>
      <c r="Y151" s="44">
        <f t="shared" si="37"/>
        <v>6683341.1447999999</v>
      </c>
      <c r="Z151" s="44">
        <v>132072569.35519999</v>
      </c>
      <c r="AA151" s="49">
        <f t="shared" si="35"/>
        <v>367627072.57069999</v>
      </c>
    </row>
    <row r="152" spans="1:27" ht="24.9" customHeight="1">
      <c r="A152" s="163"/>
      <c r="B152" s="165"/>
      <c r="C152" s="40">
        <v>22</v>
      </c>
      <c r="D152" s="44" t="s">
        <v>426</v>
      </c>
      <c r="E152" s="44">
        <v>79923600.325800002</v>
      </c>
      <c r="F152" s="44">
        <v>0</v>
      </c>
      <c r="G152" s="44">
        <v>4551183.9137000004</v>
      </c>
      <c r="H152" s="44">
        <v>85069140.401600003</v>
      </c>
      <c r="I152" s="44">
        <v>4949782.2218000004</v>
      </c>
      <c r="J152" s="44">
        <f t="shared" si="32"/>
        <v>2474891.1109000002</v>
      </c>
      <c r="K152" s="44">
        <f t="shared" si="33"/>
        <v>2474891.1109000002</v>
      </c>
      <c r="L152" s="44">
        <v>101220916.8501</v>
      </c>
      <c r="M152" s="49">
        <f t="shared" si="34"/>
        <v>273239732.60210001</v>
      </c>
      <c r="N152" s="48"/>
      <c r="O152" s="165"/>
      <c r="P152" s="50">
        <v>9</v>
      </c>
      <c r="Q152" s="41" t="s">
        <v>113</v>
      </c>
      <c r="R152" s="44" t="s">
        <v>427</v>
      </c>
      <c r="S152" s="44">
        <v>100009813.6011</v>
      </c>
      <c r="T152" s="44">
        <v>0</v>
      </c>
      <c r="U152" s="44">
        <v>4884527.5564999999</v>
      </c>
      <c r="V152" s="44">
        <v>106448518.8365</v>
      </c>
      <c r="W152" s="44">
        <v>6193749.9731000001</v>
      </c>
      <c r="X152" s="44">
        <v>0</v>
      </c>
      <c r="Y152" s="44">
        <f t="shared" si="37"/>
        <v>6193749.9731000001</v>
      </c>
      <c r="Z152" s="44">
        <v>103198792.4351</v>
      </c>
      <c r="AA152" s="49">
        <f t="shared" si="35"/>
        <v>320735402.4023</v>
      </c>
    </row>
    <row r="153" spans="1:27" ht="24.9" customHeight="1">
      <c r="A153" s="163"/>
      <c r="B153" s="166"/>
      <c r="C153" s="40">
        <v>23</v>
      </c>
      <c r="D153" s="44" t="s">
        <v>428</v>
      </c>
      <c r="E153" s="44">
        <v>84653234.721300006</v>
      </c>
      <c r="F153" s="44">
        <v>0</v>
      </c>
      <c r="G153" s="44">
        <v>4909609.6827999996</v>
      </c>
      <c r="H153" s="44">
        <v>90103272.132200003</v>
      </c>
      <c r="I153" s="44">
        <v>5242695.2056</v>
      </c>
      <c r="J153" s="44">
        <f t="shared" si="32"/>
        <v>2621347.6028</v>
      </c>
      <c r="K153" s="44">
        <f t="shared" si="33"/>
        <v>2621347.6028</v>
      </c>
      <c r="L153" s="44">
        <v>109783830.0719</v>
      </c>
      <c r="M153" s="49">
        <f t="shared" si="34"/>
        <v>292071294.21100003</v>
      </c>
      <c r="N153" s="48"/>
      <c r="O153" s="165"/>
      <c r="P153" s="50">
        <v>10</v>
      </c>
      <c r="Q153" s="41" t="s">
        <v>113</v>
      </c>
      <c r="R153" s="44" t="s">
        <v>429</v>
      </c>
      <c r="S153" s="44">
        <v>76505984.750200003</v>
      </c>
      <c r="T153" s="44">
        <v>0</v>
      </c>
      <c r="U153" s="44">
        <v>4535307.1501000002</v>
      </c>
      <c r="V153" s="44">
        <v>81431496.225600004</v>
      </c>
      <c r="W153" s="44">
        <v>4738124.4293</v>
      </c>
      <c r="X153" s="44">
        <v>0</v>
      </c>
      <c r="Y153" s="44">
        <f t="shared" si="37"/>
        <v>4738124.4293</v>
      </c>
      <c r="Z153" s="44">
        <v>94855798.452299997</v>
      </c>
      <c r="AA153" s="49">
        <f t="shared" si="35"/>
        <v>262066711.00749999</v>
      </c>
    </row>
    <row r="154" spans="1:27" ht="24.9" customHeight="1">
      <c r="A154" s="40"/>
      <c r="B154" s="157" t="s">
        <v>430</v>
      </c>
      <c r="C154" s="158"/>
      <c r="D154" s="45"/>
      <c r="E154" s="45">
        <f>SUM(E131:E153)</f>
        <v>1811052545.7600002</v>
      </c>
      <c r="F154" s="45">
        <f t="shared" ref="F154:M154" si="38">SUM(F131:F153)</f>
        <v>0</v>
      </c>
      <c r="G154" s="45">
        <f t="shared" si="38"/>
        <v>103711233.1459</v>
      </c>
      <c r="H154" s="45">
        <f t="shared" si="38"/>
        <v>1927649438.4862001</v>
      </c>
      <c r="I154" s="45">
        <f t="shared" si="38"/>
        <v>112161059.52700001</v>
      </c>
      <c r="J154" s="45">
        <f t="shared" si="38"/>
        <v>56080529.763500005</v>
      </c>
      <c r="K154" s="45">
        <f t="shared" si="38"/>
        <v>56080529.763500005</v>
      </c>
      <c r="L154" s="45">
        <f t="shared" si="38"/>
        <v>2305003094.6404996</v>
      </c>
      <c r="M154" s="45">
        <f t="shared" si="38"/>
        <v>6203496841.7961006</v>
      </c>
      <c r="N154" s="48"/>
      <c r="O154" s="165"/>
      <c r="P154" s="50">
        <v>11</v>
      </c>
      <c r="Q154" s="41" t="s">
        <v>113</v>
      </c>
      <c r="R154" s="44" t="s">
        <v>410</v>
      </c>
      <c r="S154" s="44">
        <v>73231011.934599996</v>
      </c>
      <c r="T154" s="44">
        <v>0</v>
      </c>
      <c r="U154" s="44">
        <v>4533119.4823000003</v>
      </c>
      <c r="V154" s="44">
        <v>77945678.255400002</v>
      </c>
      <c r="W154" s="44">
        <v>4535300.7056999998</v>
      </c>
      <c r="X154" s="44">
        <v>0</v>
      </c>
      <c r="Y154" s="44">
        <f t="shared" si="37"/>
        <v>4535300.7056999998</v>
      </c>
      <c r="Z154" s="44">
        <v>94803534.327500001</v>
      </c>
      <c r="AA154" s="49">
        <f t="shared" si="35"/>
        <v>255048644.70550001</v>
      </c>
    </row>
    <row r="155" spans="1:27" ht="24.9" customHeight="1">
      <c r="A155" s="163">
        <v>8</v>
      </c>
      <c r="B155" s="164" t="s">
        <v>431</v>
      </c>
      <c r="C155" s="40">
        <v>1</v>
      </c>
      <c r="D155" s="44" t="s">
        <v>432</v>
      </c>
      <c r="E155" s="44">
        <v>71091764.024700001</v>
      </c>
      <c r="F155" s="44">
        <v>0</v>
      </c>
      <c r="G155" s="44">
        <v>3807735.0147000002</v>
      </c>
      <c r="H155" s="44">
        <v>75668703.994299993</v>
      </c>
      <c r="I155" s="44">
        <v>4402814.0405000001</v>
      </c>
      <c r="J155" s="44"/>
      <c r="K155" s="44">
        <f t="shared" ref="K155:K181" si="39">I155-J155</f>
        <v>4402814.0405000001</v>
      </c>
      <c r="L155" s="44">
        <v>84843038.746099994</v>
      </c>
      <c r="M155" s="49">
        <f t="shared" si="34"/>
        <v>239814055.82029998</v>
      </c>
      <c r="N155" s="48"/>
      <c r="O155" s="165"/>
      <c r="P155" s="50">
        <v>12</v>
      </c>
      <c r="Q155" s="41" t="s">
        <v>113</v>
      </c>
      <c r="R155" s="44" t="s">
        <v>433</v>
      </c>
      <c r="S155" s="44">
        <v>77802693.960500002</v>
      </c>
      <c r="T155" s="44">
        <v>0</v>
      </c>
      <c r="U155" s="44">
        <v>4277488.3603999997</v>
      </c>
      <c r="V155" s="44">
        <v>82811688.527099997</v>
      </c>
      <c r="W155" s="44">
        <v>4818431.4746000003</v>
      </c>
      <c r="X155" s="44">
        <v>0</v>
      </c>
      <c r="Y155" s="44">
        <f t="shared" si="37"/>
        <v>4818431.4746000003</v>
      </c>
      <c r="Z155" s="44">
        <v>88696420.100899994</v>
      </c>
      <c r="AA155" s="49">
        <f t="shared" si="35"/>
        <v>258406722.42349997</v>
      </c>
    </row>
    <row r="156" spans="1:27" ht="24.9" customHeight="1">
      <c r="A156" s="163"/>
      <c r="B156" s="165"/>
      <c r="C156" s="40">
        <v>2</v>
      </c>
      <c r="D156" s="44" t="s">
        <v>434</v>
      </c>
      <c r="E156" s="44">
        <v>68743138.697699994</v>
      </c>
      <c r="F156" s="44">
        <v>0</v>
      </c>
      <c r="G156" s="44">
        <v>4132976.8667000001</v>
      </c>
      <c r="H156" s="44">
        <v>73168872.444100007</v>
      </c>
      <c r="I156" s="44">
        <v>4257360.3342000004</v>
      </c>
      <c r="J156" s="44"/>
      <c r="K156" s="44">
        <f t="shared" si="39"/>
        <v>4257360.3342000004</v>
      </c>
      <c r="L156" s="44">
        <v>92613176.929199994</v>
      </c>
      <c r="M156" s="49">
        <f t="shared" si="34"/>
        <v>242915525.27189997</v>
      </c>
      <c r="N156" s="48"/>
      <c r="O156" s="166"/>
      <c r="P156" s="50">
        <v>13</v>
      </c>
      <c r="Q156" s="41" t="s">
        <v>113</v>
      </c>
      <c r="R156" s="44" t="s">
        <v>435</v>
      </c>
      <c r="S156" s="44">
        <v>62457296.519199997</v>
      </c>
      <c r="T156" s="44">
        <v>0</v>
      </c>
      <c r="U156" s="44">
        <v>3881280.2821999998</v>
      </c>
      <c r="V156" s="44">
        <v>66478343.1307</v>
      </c>
      <c r="W156" s="44">
        <v>3868069.1894999999</v>
      </c>
      <c r="X156" s="44">
        <v>0</v>
      </c>
      <c r="Y156" s="44">
        <f t="shared" si="37"/>
        <v>3868069.1894999999</v>
      </c>
      <c r="Z156" s="44">
        <v>79230874.699599996</v>
      </c>
      <c r="AA156" s="49">
        <f t="shared" si="35"/>
        <v>215915863.82120001</v>
      </c>
    </row>
    <row r="157" spans="1:27" ht="24.9" customHeight="1">
      <c r="A157" s="163"/>
      <c r="B157" s="165"/>
      <c r="C157" s="40">
        <v>3</v>
      </c>
      <c r="D157" s="44" t="s">
        <v>436</v>
      </c>
      <c r="E157" s="44">
        <v>96443645.554800004</v>
      </c>
      <c r="F157" s="44">
        <v>0</v>
      </c>
      <c r="G157" s="44">
        <v>5264515.8414000003</v>
      </c>
      <c r="H157" s="44">
        <v>102652758.2727</v>
      </c>
      <c r="I157" s="44">
        <v>5972892.1147999996</v>
      </c>
      <c r="J157" s="44"/>
      <c r="K157" s="44">
        <f t="shared" si="39"/>
        <v>5972892.1147999996</v>
      </c>
      <c r="L157" s="44">
        <v>119646026.911</v>
      </c>
      <c r="M157" s="49">
        <f t="shared" si="34"/>
        <v>329979838.6947</v>
      </c>
      <c r="N157" s="48"/>
      <c r="O157" s="40"/>
      <c r="P157" s="158"/>
      <c r="Q157" s="159"/>
      <c r="R157" s="45"/>
      <c r="S157" s="45">
        <f>S144+S145+S146+S147+S148+S149+S150+S151+S152+S153+S154+S155+S156</f>
        <v>997952045.14649987</v>
      </c>
      <c r="T157" s="45">
        <f t="shared" ref="T157:AA157" si="40">T144+T145+T146+T147+T148+T149+T150+T151+T152+T153+T154+T155+T156</f>
        <v>0</v>
      </c>
      <c r="U157" s="45">
        <f t="shared" si="40"/>
        <v>58312112.464400001</v>
      </c>
      <c r="V157" s="45">
        <f t="shared" si="40"/>
        <v>1062200930.5948</v>
      </c>
      <c r="W157" s="45">
        <f t="shared" si="40"/>
        <v>61804589.272200011</v>
      </c>
      <c r="X157" s="45">
        <f t="shared" si="40"/>
        <v>0</v>
      </c>
      <c r="Y157" s="45">
        <f t="shared" si="40"/>
        <v>61804589.272200011</v>
      </c>
      <c r="Z157" s="45">
        <f t="shared" si="40"/>
        <v>1217671185.6016998</v>
      </c>
      <c r="AA157" s="45">
        <f t="shared" si="40"/>
        <v>3397940863.0796003</v>
      </c>
    </row>
    <row r="158" spans="1:27" ht="24.9" customHeight="1">
      <c r="A158" s="163"/>
      <c r="B158" s="165"/>
      <c r="C158" s="40">
        <v>4</v>
      </c>
      <c r="D158" s="44" t="s">
        <v>437</v>
      </c>
      <c r="E158" s="44">
        <v>55554456.001599997</v>
      </c>
      <c r="F158" s="44">
        <v>0</v>
      </c>
      <c r="G158" s="44">
        <v>3625841.1647000001</v>
      </c>
      <c r="H158" s="44">
        <v>59131092.671700001</v>
      </c>
      <c r="I158" s="44">
        <v>3440566.4602000001</v>
      </c>
      <c r="J158" s="44"/>
      <c r="K158" s="44">
        <f t="shared" si="39"/>
        <v>3440566.4602000001</v>
      </c>
      <c r="L158" s="44">
        <v>80497532.962599993</v>
      </c>
      <c r="M158" s="49">
        <f t="shared" si="34"/>
        <v>202249489.2608</v>
      </c>
      <c r="N158" s="48"/>
      <c r="O158" s="164">
        <v>26</v>
      </c>
      <c r="P158" s="50">
        <v>1</v>
      </c>
      <c r="Q158" s="41" t="s">
        <v>114</v>
      </c>
      <c r="R158" s="44" t="s">
        <v>438</v>
      </c>
      <c r="S158" s="44">
        <v>68676439.202700004</v>
      </c>
      <c r="T158" s="44">
        <v>0</v>
      </c>
      <c r="U158" s="44">
        <v>4175146.1828999999</v>
      </c>
      <c r="V158" s="44">
        <v>73097878.786699995</v>
      </c>
      <c r="W158" s="44">
        <v>4253229.5396999996</v>
      </c>
      <c r="X158" s="44">
        <f>W158/2</f>
        <v>2126614.7698499998</v>
      </c>
      <c r="Y158" s="44">
        <f>W158-X158</f>
        <v>2126614.7698499998</v>
      </c>
      <c r="Z158" s="44">
        <v>91768757.307300001</v>
      </c>
      <c r="AA158" s="49">
        <f t="shared" si="35"/>
        <v>239844836.24944997</v>
      </c>
    </row>
    <row r="159" spans="1:27" ht="24.9" customHeight="1">
      <c r="A159" s="163"/>
      <c r="B159" s="165"/>
      <c r="C159" s="40">
        <v>5</v>
      </c>
      <c r="D159" s="44" t="s">
        <v>439</v>
      </c>
      <c r="E159" s="44">
        <v>76891880.540299997</v>
      </c>
      <c r="F159" s="44">
        <v>0</v>
      </c>
      <c r="G159" s="44">
        <v>4458819.2549999999</v>
      </c>
      <c r="H159" s="44">
        <v>81842236.269999996</v>
      </c>
      <c r="I159" s="44">
        <v>4762023.5043000001</v>
      </c>
      <c r="J159" s="44"/>
      <c r="K159" s="44">
        <f t="shared" si="39"/>
        <v>4762023.5043000001</v>
      </c>
      <c r="L159" s="44">
        <v>100397662.127</v>
      </c>
      <c r="M159" s="49">
        <f t="shared" si="34"/>
        <v>268352621.69659999</v>
      </c>
      <c r="N159" s="48"/>
      <c r="O159" s="165"/>
      <c r="P159" s="50">
        <v>2</v>
      </c>
      <c r="Q159" s="41" t="s">
        <v>114</v>
      </c>
      <c r="R159" s="44" t="s">
        <v>440</v>
      </c>
      <c r="S159" s="44">
        <v>58963405.652500004</v>
      </c>
      <c r="T159" s="44">
        <v>0</v>
      </c>
      <c r="U159" s="44">
        <v>3527476.4201000002</v>
      </c>
      <c r="V159" s="44">
        <v>62759513.0044</v>
      </c>
      <c r="W159" s="44">
        <v>3651687.5597000001</v>
      </c>
      <c r="X159" s="44">
        <f t="shared" ref="X159:X182" si="41">W159/2</f>
        <v>1825843.77985</v>
      </c>
      <c r="Y159" s="44">
        <f t="shared" ref="Y159:Y182" si="42">W159-X159</f>
        <v>1825843.77985</v>
      </c>
      <c r="Z159" s="44">
        <v>76295706.952700004</v>
      </c>
      <c r="AA159" s="49">
        <f t="shared" si="35"/>
        <v>203371945.80955002</v>
      </c>
    </row>
    <row r="160" spans="1:27" ht="24.9" customHeight="1">
      <c r="A160" s="163"/>
      <c r="B160" s="165"/>
      <c r="C160" s="40">
        <v>6</v>
      </c>
      <c r="D160" s="44" t="s">
        <v>441</v>
      </c>
      <c r="E160" s="44">
        <v>55392558.993199997</v>
      </c>
      <c r="F160" s="44">
        <v>0</v>
      </c>
      <c r="G160" s="44">
        <v>3515402.5490000001</v>
      </c>
      <c r="H160" s="44">
        <v>58958772.615099996</v>
      </c>
      <c r="I160" s="44">
        <v>3430539.9482999998</v>
      </c>
      <c r="J160" s="44"/>
      <c r="K160" s="44">
        <f t="shared" si="39"/>
        <v>3430539.9482999998</v>
      </c>
      <c r="L160" s="44">
        <v>77859116.966499999</v>
      </c>
      <c r="M160" s="49">
        <f t="shared" si="34"/>
        <v>199156391.07209998</v>
      </c>
      <c r="N160" s="48"/>
      <c r="O160" s="165"/>
      <c r="P160" s="50">
        <v>3</v>
      </c>
      <c r="Q160" s="41" t="s">
        <v>114</v>
      </c>
      <c r="R160" s="44" t="s">
        <v>442</v>
      </c>
      <c r="S160" s="44">
        <v>67525340.541700006</v>
      </c>
      <c r="T160" s="44">
        <v>0</v>
      </c>
      <c r="U160" s="44">
        <v>4649346.7613000004</v>
      </c>
      <c r="V160" s="44">
        <v>71872671.548700005</v>
      </c>
      <c r="W160" s="44">
        <v>4181940.3627999998</v>
      </c>
      <c r="X160" s="44">
        <f t="shared" si="41"/>
        <v>2090970.1813999999</v>
      </c>
      <c r="Y160" s="44">
        <f t="shared" si="42"/>
        <v>2090970.1813999999</v>
      </c>
      <c r="Z160" s="44">
        <v>103097569.9984</v>
      </c>
      <c r="AA160" s="49">
        <f t="shared" si="35"/>
        <v>249235899.03150001</v>
      </c>
    </row>
    <row r="161" spans="1:27" ht="24.9" customHeight="1">
      <c r="A161" s="163"/>
      <c r="B161" s="165"/>
      <c r="C161" s="40">
        <v>7</v>
      </c>
      <c r="D161" s="44" t="s">
        <v>443</v>
      </c>
      <c r="E161" s="44">
        <v>92855900.274700001</v>
      </c>
      <c r="F161" s="44">
        <v>0</v>
      </c>
      <c r="G161" s="44">
        <v>4934967.2866000002</v>
      </c>
      <c r="H161" s="44">
        <v>98834031.317100003</v>
      </c>
      <c r="I161" s="44">
        <v>5750697.9477000004</v>
      </c>
      <c r="J161" s="44"/>
      <c r="K161" s="44">
        <f t="shared" si="39"/>
        <v>5750697.9477000004</v>
      </c>
      <c r="L161" s="44">
        <v>111773000.1371</v>
      </c>
      <c r="M161" s="49">
        <f t="shared" si="34"/>
        <v>314148596.96319997</v>
      </c>
      <c r="N161" s="48"/>
      <c r="O161" s="165"/>
      <c r="P161" s="50">
        <v>4</v>
      </c>
      <c r="Q161" s="41" t="s">
        <v>114</v>
      </c>
      <c r="R161" s="44" t="s">
        <v>444</v>
      </c>
      <c r="S161" s="44">
        <v>109921335.1344</v>
      </c>
      <c r="T161" s="44">
        <v>0</v>
      </c>
      <c r="U161" s="44">
        <v>4510228.2501999997</v>
      </c>
      <c r="V161" s="44">
        <v>116998151.404</v>
      </c>
      <c r="W161" s="44">
        <v>6807584.5960999997</v>
      </c>
      <c r="X161" s="44">
        <f t="shared" si="41"/>
        <v>3403792.2980499999</v>
      </c>
      <c r="Y161" s="44">
        <f t="shared" si="42"/>
        <v>3403792.2980499999</v>
      </c>
      <c r="Z161" s="44">
        <v>99773981.573500007</v>
      </c>
      <c r="AA161" s="49">
        <f t="shared" si="35"/>
        <v>334607488.66014999</v>
      </c>
    </row>
    <row r="162" spans="1:27" ht="24.9" customHeight="1">
      <c r="A162" s="163"/>
      <c r="B162" s="165"/>
      <c r="C162" s="40">
        <v>8</v>
      </c>
      <c r="D162" s="44" t="s">
        <v>445</v>
      </c>
      <c r="E162" s="44">
        <v>61448834.395900004</v>
      </c>
      <c r="F162" s="44">
        <v>0</v>
      </c>
      <c r="G162" s="44">
        <v>3856884.6168999998</v>
      </c>
      <c r="H162" s="44">
        <v>65404955.475299999</v>
      </c>
      <c r="I162" s="44">
        <v>3805613.6962000001</v>
      </c>
      <c r="J162" s="44"/>
      <c r="K162" s="44">
        <f t="shared" si="39"/>
        <v>3805613.6962000001</v>
      </c>
      <c r="L162" s="44">
        <v>86017239.417500004</v>
      </c>
      <c r="M162" s="49">
        <f t="shared" si="34"/>
        <v>220533527.60180002</v>
      </c>
      <c r="N162" s="48"/>
      <c r="O162" s="165"/>
      <c r="P162" s="50">
        <v>5</v>
      </c>
      <c r="Q162" s="41" t="s">
        <v>114</v>
      </c>
      <c r="R162" s="44" t="s">
        <v>446</v>
      </c>
      <c r="S162" s="44">
        <v>65980908.2205</v>
      </c>
      <c r="T162" s="44">
        <v>0</v>
      </c>
      <c r="U162" s="44">
        <v>4299131.1804999998</v>
      </c>
      <c r="V162" s="44">
        <v>70228807.5405</v>
      </c>
      <c r="W162" s="44">
        <v>4086291.4728000001</v>
      </c>
      <c r="X162" s="44">
        <f t="shared" si="41"/>
        <v>2043145.7364000001</v>
      </c>
      <c r="Y162" s="44">
        <f t="shared" si="42"/>
        <v>2043145.7364000001</v>
      </c>
      <c r="Z162" s="44">
        <v>94730800.962799996</v>
      </c>
      <c r="AA162" s="49">
        <f t="shared" si="35"/>
        <v>237282793.64070001</v>
      </c>
    </row>
    <row r="163" spans="1:27" ht="24.9" customHeight="1">
      <c r="A163" s="163"/>
      <c r="B163" s="165"/>
      <c r="C163" s="40">
        <v>9</v>
      </c>
      <c r="D163" s="44" t="s">
        <v>447</v>
      </c>
      <c r="E163" s="44">
        <v>72979808.705699995</v>
      </c>
      <c r="F163" s="44">
        <v>0</v>
      </c>
      <c r="G163" s="44">
        <v>4258977.9502999997</v>
      </c>
      <c r="H163" s="44">
        <v>77678302.378299996</v>
      </c>
      <c r="I163" s="44">
        <v>4519743.3324999996</v>
      </c>
      <c r="J163" s="44"/>
      <c r="K163" s="44">
        <f t="shared" si="39"/>
        <v>4519743.3324999996</v>
      </c>
      <c r="L163" s="44">
        <v>95623385.5625</v>
      </c>
      <c r="M163" s="49">
        <f t="shared" si="34"/>
        <v>255060217.92929998</v>
      </c>
      <c r="N163" s="48"/>
      <c r="O163" s="165"/>
      <c r="P163" s="50">
        <v>6</v>
      </c>
      <c r="Q163" s="41" t="s">
        <v>114</v>
      </c>
      <c r="R163" s="44" t="s">
        <v>448</v>
      </c>
      <c r="S163" s="44">
        <v>69491880.452900007</v>
      </c>
      <c r="T163" s="44">
        <v>0</v>
      </c>
      <c r="U163" s="44">
        <v>4410333.3351999996</v>
      </c>
      <c r="V163" s="44">
        <v>73965818.743399993</v>
      </c>
      <c r="W163" s="44">
        <v>4303730.9759</v>
      </c>
      <c r="X163" s="44">
        <f t="shared" si="41"/>
        <v>2151865.48795</v>
      </c>
      <c r="Y163" s="44">
        <f t="shared" si="42"/>
        <v>2151865.48795</v>
      </c>
      <c r="Z163" s="44">
        <v>97387458.163299993</v>
      </c>
      <c r="AA163" s="49">
        <f t="shared" si="35"/>
        <v>247407356.18274999</v>
      </c>
    </row>
    <row r="164" spans="1:27" ht="24.9" customHeight="1">
      <c r="A164" s="163"/>
      <c r="B164" s="165"/>
      <c r="C164" s="40">
        <v>10</v>
      </c>
      <c r="D164" s="44" t="s">
        <v>449</v>
      </c>
      <c r="E164" s="44">
        <v>62205219.690099999</v>
      </c>
      <c r="F164" s="44">
        <v>0</v>
      </c>
      <c r="G164" s="44">
        <v>3768854.5822999999</v>
      </c>
      <c r="H164" s="44">
        <v>66210037.410099998</v>
      </c>
      <c r="I164" s="44">
        <v>3852457.713</v>
      </c>
      <c r="J164" s="44"/>
      <c r="K164" s="44">
        <f t="shared" si="39"/>
        <v>3852457.713</v>
      </c>
      <c r="L164" s="44">
        <v>83914172.0255</v>
      </c>
      <c r="M164" s="49">
        <f t="shared" si="34"/>
        <v>219950741.421</v>
      </c>
      <c r="N164" s="48"/>
      <c r="O164" s="165"/>
      <c r="P164" s="50">
        <v>7</v>
      </c>
      <c r="Q164" s="41" t="s">
        <v>114</v>
      </c>
      <c r="R164" s="44" t="s">
        <v>450</v>
      </c>
      <c r="S164" s="44">
        <v>65821853.020999998</v>
      </c>
      <c r="T164" s="44">
        <v>0</v>
      </c>
      <c r="U164" s="44">
        <v>4128467.3583</v>
      </c>
      <c r="V164" s="44">
        <v>70059512.250499994</v>
      </c>
      <c r="W164" s="44">
        <v>4076440.9580999999</v>
      </c>
      <c r="X164" s="44">
        <f t="shared" si="41"/>
        <v>2038220.47905</v>
      </c>
      <c r="Y164" s="44">
        <f t="shared" si="42"/>
        <v>2038220.47905</v>
      </c>
      <c r="Z164" s="44">
        <v>90653584.353400007</v>
      </c>
      <c r="AA164" s="49">
        <f t="shared" si="35"/>
        <v>232701637.46224999</v>
      </c>
    </row>
    <row r="165" spans="1:27" ht="24.9" customHeight="1">
      <c r="A165" s="163"/>
      <c r="B165" s="165"/>
      <c r="C165" s="40">
        <v>11</v>
      </c>
      <c r="D165" s="44" t="s">
        <v>451</v>
      </c>
      <c r="E165" s="44">
        <v>89625129.342399999</v>
      </c>
      <c r="F165" s="44">
        <v>0</v>
      </c>
      <c r="G165" s="44">
        <v>5318787.1599000003</v>
      </c>
      <c r="H165" s="44">
        <v>95395260.979900002</v>
      </c>
      <c r="I165" s="44">
        <v>5550611.7096999995</v>
      </c>
      <c r="J165" s="44"/>
      <c r="K165" s="44">
        <f t="shared" si="39"/>
        <v>5550611.7096999995</v>
      </c>
      <c r="L165" s="44">
        <v>120942587.1217</v>
      </c>
      <c r="M165" s="49">
        <f t="shared" si="34"/>
        <v>316832376.3136</v>
      </c>
      <c r="N165" s="48"/>
      <c r="O165" s="165"/>
      <c r="P165" s="50">
        <v>8</v>
      </c>
      <c r="Q165" s="41" t="s">
        <v>114</v>
      </c>
      <c r="R165" s="44" t="s">
        <v>452</v>
      </c>
      <c r="S165" s="44">
        <v>58815995.988499999</v>
      </c>
      <c r="T165" s="44">
        <v>0</v>
      </c>
      <c r="U165" s="44">
        <v>3815399.2338999999</v>
      </c>
      <c r="V165" s="44">
        <v>62602612.998099998</v>
      </c>
      <c r="W165" s="44">
        <v>3642558.2696000002</v>
      </c>
      <c r="X165" s="44">
        <f t="shared" si="41"/>
        <v>1821279.1348000001</v>
      </c>
      <c r="Y165" s="44">
        <f t="shared" si="42"/>
        <v>1821279.1348000001</v>
      </c>
      <c r="Z165" s="44">
        <v>83174280.653200001</v>
      </c>
      <c r="AA165" s="49">
        <f t="shared" si="35"/>
        <v>210229568.00849998</v>
      </c>
    </row>
    <row r="166" spans="1:27" ht="24.9" customHeight="1">
      <c r="A166" s="163"/>
      <c r="B166" s="165"/>
      <c r="C166" s="40">
        <v>12</v>
      </c>
      <c r="D166" s="44" t="s">
        <v>453</v>
      </c>
      <c r="E166" s="44">
        <v>63473947.890100002</v>
      </c>
      <c r="F166" s="44">
        <v>0</v>
      </c>
      <c r="G166" s="44">
        <v>3980466.3974000001</v>
      </c>
      <c r="H166" s="44">
        <v>67560447.263300002</v>
      </c>
      <c r="I166" s="44">
        <v>3931031.8546000002</v>
      </c>
      <c r="J166" s="44"/>
      <c r="K166" s="44">
        <f t="shared" si="39"/>
        <v>3931031.8546000002</v>
      </c>
      <c r="L166" s="44">
        <v>88969650.077399999</v>
      </c>
      <c r="M166" s="49">
        <f t="shared" si="34"/>
        <v>227915543.48280004</v>
      </c>
      <c r="N166" s="48"/>
      <c r="O166" s="165"/>
      <c r="P166" s="50">
        <v>9</v>
      </c>
      <c r="Q166" s="41" t="s">
        <v>114</v>
      </c>
      <c r="R166" s="44" t="s">
        <v>454</v>
      </c>
      <c r="S166" s="44">
        <v>63465845.521600001</v>
      </c>
      <c r="T166" s="44">
        <v>0</v>
      </c>
      <c r="U166" s="44">
        <v>4083083.9763000002</v>
      </c>
      <c r="V166" s="44">
        <v>67551823.258300006</v>
      </c>
      <c r="W166" s="44">
        <v>3930530.0633</v>
      </c>
      <c r="X166" s="44">
        <f t="shared" si="41"/>
        <v>1965265.03165</v>
      </c>
      <c r="Y166" s="44">
        <f t="shared" si="42"/>
        <v>1965265.03165</v>
      </c>
      <c r="Z166" s="44">
        <v>89569359.959700003</v>
      </c>
      <c r="AA166" s="49">
        <f t="shared" si="35"/>
        <v>226635377.74755001</v>
      </c>
    </row>
    <row r="167" spans="1:27" ht="24.9" customHeight="1">
      <c r="A167" s="163"/>
      <c r="B167" s="165"/>
      <c r="C167" s="40">
        <v>13</v>
      </c>
      <c r="D167" s="44" t="s">
        <v>455</v>
      </c>
      <c r="E167" s="44">
        <v>73234151.593700007</v>
      </c>
      <c r="F167" s="44">
        <v>0</v>
      </c>
      <c r="G167" s="44">
        <v>4760219.818</v>
      </c>
      <c r="H167" s="44">
        <v>77949020.048199996</v>
      </c>
      <c r="I167" s="44">
        <v>4535495.1491999999</v>
      </c>
      <c r="J167" s="44"/>
      <c r="K167" s="44">
        <f t="shared" si="39"/>
        <v>4535495.1491999999</v>
      </c>
      <c r="L167" s="44">
        <v>107598223.82799999</v>
      </c>
      <c r="M167" s="49">
        <f t="shared" si="34"/>
        <v>268077110.43709999</v>
      </c>
      <c r="N167" s="48"/>
      <c r="O167" s="165"/>
      <c r="P167" s="50">
        <v>10</v>
      </c>
      <c r="Q167" s="41" t="s">
        <v>114</v>
      </c>
      <c r="R167" s="44" t="s">
        <v>456</v>
      </c>
      <c r="S167" s="44">
        <v>69893723.935100004</v>
      </c>
      <c r="T167" s="44">
        <v>0</v>
      </c>
      <c r="U167" s="44">
        <v>4338466.3046000004</v>
      </c>
      <c r="V167" s="44">
        <v>74393533.203999996</v>
      </c>
      <c r="W167" s="44">
        <v>4328617.7142000003</v>
      </c>
      <c r="X167" s="44">
        <f t="shared" si="41"/>
        <v>2164308.8571000001</v>
      </c>
      <c r="Y167" s="44">
        <f t="shared" si="42"/>
        <v>2164308.8571000001</v>
      </c>
      <c r="Z167" s="44">
        <v>95670530.423099995</v>
      </c>
      <c r="AA167" s="49">
        <f t="shared" si="35"/>
        <v>246460562.72390002</v>
      </c>
    </row>
    <row r="168" spans="1:27" ht="24.9" customHeight="1">
      <c r="A168" s="163"/>
      <c r="B168" s="165"/>
      <c r="C168" s="40">
        <v>14</v>
      </c>
      <c r="D168" s="44" t="s">
        <v>457</v>
      </c>
      <c r="E168" s="44">
        <v>64735174.286399998</v>
      </c>
      <c r="F168" s="44">
        <v>0</v>
      </c>
      <c r="G168" s="44">
        <v>3720528.5726000001</v>
      </c>
      <c r="H168" s="44">
        <v>68902872.341100007</v>
      </c>
      <c r="I168" s="44">
        <v>4009141.3988000001</v>
      </c>
      <c r="J168" s="44"/>
      <c r="K168" s="44">
        <f t="shared" si="39"/>
        <v>4009141.3988000001</v>
      </c>
      <c r="L168" s="44">
        <v>82759647.260000005</v>
      </c>
      <c r="M168" s="49">
        <f t="shared" si="34"/>
        <v>224127363.85890001</v>
      </c>
      <c r="N168" s="48"/>
      <c r="O168" s="165"/>
      <c r="P168" s="50">
        <v>11</v>
      </c>
      <c r="Q168" s="41" t="s">
        <v>114</v>
      </c>
      <c r="R168" s="44" t="s">
        <v>458</v>
      </c>
      <c r="S168" s="44">
        <v>68271819.527999997</v>
      </c>
      <c r="T168" s="44">
        <v>0</v>
      </c>
      <c r="U168" s="44">
        <v>3979714.5301000001</v>
      </c>
      <c r="V168" s="44">
        <v>72667209.400199994</v>
      </c>
      <c r="W168" s="44">
        <v>4228170.8678000001</v>
      </c>
      <c r="X168" s="44">
        <f t="shared" si="41"/>
        <v>2114085.4339000001</v>
      </c>
      <c r="Y168" s="44">
        <f t="shared" si="42"/>
        <v>2114085.4339000001</v>
      </c>
      <c r="Z168" s="44">
        <v>87099828.821899995</v>
      </c>
      <c r="AA168" s="49">
        <f t="shared" si="35"/>
        <v>234132657.7141</v>
      </c>
    </row>
    <row r="169" spans="1:27" ht="24.9" customHeight="1">
      <c r="A169" s="163"/>
      <c r="B169" s="165"/>
      <c r="C169" s="40">
        <v>15</v>
      </c>
      <c r="D169" s="44" t="s">
        <v>459</v>
      </c>
      <c r="E169" s="44">
        <v>59574457.075199999</v>
      </c>
      <c r="F169" s="44">
        <v>0</v>
      </c>
      <c r="G169" s="44">
        <v>3469864.7434</v>
      </c>
      <c r="H169" s="44">
        <v>63409904.366400003</v>
      </c>
      <c r="I169" s="44">
        <v>3689530.8432999998</v>
      </c>
      <c r="J169" s="44"/>
      <c r="K169" s="44">
        <f t="shared" si="39"/>
        <v>3689530.8432999998</v>
      </c>
      <c r="L169" s="44">
        <v>76771203.340399995</v>
      </c>
      <c r="M169" s="49">
        <f t="shared" si="34"/>
        <v>206914960.3687</v>
      </c>
      <c r="N169" s="48"/>
      <c r="O169" s="165"/>
      <c r="P169" s="50">
        <v>12</v>
      </c>
      <c r="Q169" s="41" t="s">
        <v>114</v>
      </c>
      <c r="R169" s="44" t="s">
        <v>460</v>
      </c>
      <c r="S169" s="44">
        <v>79442511.085899994</v>
      </c>
      <c r="T169" s="44">
        <v>0</v>
      </c>
      <c r="U169" s="44">
        <v>4835821.8448999999</v>
      </c>
      <c r="V169" s="44">
        <v>84557078.283099994</v>
      </c>
      <c r="W169" s="44">
        <v>4919987.6810999997</v>
      </c>
      <c r="X169" s="44">
        <f t="shared" si="41"/>
        <v>2459993.8405499998</v>
      </c>
      <c r="Y169" s="44">
        <f t="shared" si="42"/>
        <v>2459993.8405499998</v>
      </c>
      <c r="Z169" s="44">
        <v>107552523.008</v>
      </c>
      <c r="AA169" s="49">
        <f t="shared" si="35"/>
        <v>278847928.06244999</v>
      </c>
    </row>
    <row r="170" spans="1:27" ht="24.9" customHeight="1">
      <c r="A170" s="163"/>
      <c r="B170" s="165"/>
      <c r="C170" s="40">
        <v>16</v>
      </c>
      <c r="D170" s="44" t="s">
        <v>461</v>
      </c>
      <c r="E170" s="44">
        <v>87293254.393999994</v>
      </c>
      <c r="F170" s="44">
        <v>0</v>
      </c>
      <c r="G170" s="44">
        <v>4291458.3821999999</v>
      </c>
      <c r="H170" s="44">
        <v>92913258.210099995</v>
      </c>
      <c r="I170" s="44">
        <v>5406195.3781000003</v>
      </c>
      <c r="J170" s="44"/>
      <c r="K170" s="44">
        <f t="shared" si="39"/>
        <v>5406195.3781000003</v>
      </c>
      <c r="L170" s="44">
        <v>96399354.098299995</v>
      </c>
      <c r="M170" s="49">
        <f t="shared" si="34"/>
        <v>286303520.46270001</v>
      </c>
      <c r="N170" s="48"/>
      <c r="O170" s="165"/>
      <c r="P170" s="50">
        <v>13</v>
      </c>
      <c r="Q170" s="41" t="s">
        <v>114</v>
      </c>
      <c r="R170" s="44" t="s">
        <v>462</v>
      </c>
      <c r="S170" s="44">
        <v>81378609.576800004</v>
      </c>
      <c r="T170" s="44">
        <v>0</v>
      </c>
      <c r="U170" s="44">
        <v>4593342.4666999998</v>
      </c>
      <c r="V170" s="44">
        <v>86617824.216499999</v>
      </c>
      <c r="W170" s="44">
        <v>5039893.0137999998</v>
      </c>
      <c r="X170" s="44">
        <f t="shared" si="41"/>
        <v>2519946.5068999999</v>
      </c>
      <c r="Y170" s="44">
        <f t="shared" si="42"/>
        <v>2519946.5068999999</v>
      </c>
      <c r="Z170" s="44">
        <v>101759608.40260001</v>
      </c>
      <c r="AA170" s="49">
        <f t="shared" si="35"/>
        <v>276869331.16949999</v>
      </c>
    </row>
    <row r="171" spans="1:27" ht="24.9" customHeight="1">
      <c r="A171" s="163"/>
      <c r="B171" s="165"/>
      <c r="C171" s="40">
        <v>17</v>
      </c>
      <c r="D171" s="44" t="s">
        <v>463</v>
      </c>
      <c r="E171" s="44">
        <v>89964572.388400003</v>
      </c>
      <c r="F171" s="44">
        <v>-1E-4</v>
      </c>
      <c r="G171" s="44">
        <v>4697249.3030000003</v>
      </c>
      <c r="H171" s="44">
        <v>95756557.618300006</v>
      </c>
      <c r="I171" s="44">
        <v>5571633.9002</v>
      </c>
      <c r="J171" s="44"/>
      <c r="K171" s="44">
        <f t="shared" si="39"/>
        <v>5571633.9002</v>
      </c>
      <c r="L171" s="44">
        <v>106093836.86210001</v>
      </c>
      <c r="M171" s="49">
        <f t="shared" si="34"/>
        <v>302083850.07190001</v>
      </c>
      <c r="N171" s="48"/>
      <c r="O171" s="165"/>
      <c r="P171" s="50">
        <v>14</v>
      </c>
      <c r="Q171" s="41" t="s">
        <v>114</v>
      </c>
      <c r="R171" s="44" t="s">
        <v>464</v>
      </c>
      <c r="S171" s="44">
        <v>90107718.610699996</v>
      </c>
      <c r="T171" s="44">
        <v>0</v>
      </c>
      <c r="U171" s="44">
        <v>4745852.9360999996</v>
      </c>
      <c r="V171" s="44">
        <v>95908919.699599996</v>
      </c>
      <c r="W171" s="44">
        <v>5580499.1492999997</v>
      </c>
      <c r="X171" s="44">
        <f t="shared" si="41"/>
        <v>2790249.5746499998</v>
      </c>
      <c r="Y171" s="44">
        <f t="shared" si="42"/>
        <v>2790249.5746499998</v>
      </c>
      <c r="Z171" s="44">
        <v>105403135.2544</v>
      </c>
      <c r="AA171" s="49">
        <f t="shared" si="35"/>
        <v>298955876.07545</v>
      </c>
    </row>
    <row r="172" spans="1:27" ht="24.9" customHeight="1">
      <c r="A172" s="163"/>
      <c r="B172" s="165"/>
      <c r="C172" s="40">
        <v>18</v>
      </c>
      <c r="D172" s="44" t="s">
        <v>465</v>
      </c>
      <c r="E172" s="44">
        <v>50092317.949100003</v>
      </c>
      <c r="F172" s="44">
        <v>0</v>
      </c>
      <c r="G172" s="44">
        <v>3433000.3969000001</v>
      </c>
      <c r="H172" s="44">
        <v>53317298.160800003</v>
      </c>
      <c r="I172" s="44">
        <v>3102288.4833</v>
      </c>
      <c r="J172" s="44"/>
      <c r="K172" s="44">
        <f t="shared" si="39"/>
        <v>3102288.4833</v>
      </c>
      <c r="L172" s="44">
        <v>75890501.597599998</v>
      </c>
      <c r="M172" s="49">
        <f t="shared" si="34"/>
        <v>185835406.58770001</v>
      </c>
      <c r="N172" s="48"/>
      <c r="O172" s="165"/>
      <c r="P172" s="50">
        <v>15</v>
      </c>
      <c r="Q172" s="41" t="s">
        <v>114</v>
      </c>
      <c r="R172" s="44" t="s">
        <v>466</v>
      </c>
      <c r="S172" s="44">
        <v>106321505.49339999</v>
      </c>
      <c r="T172" s="44">
        <v>0</v>
      </c>
      <c r="U172" s="44">
        <v>4879618.0954</v>
      </c>
      <c r="V172" s="44">
        <v>113166562.0874</v>
      </c>
      <c r="W172" s="44">
        <v>6584642.0274</v>
      </c>
      <c r="X172" s="44">
        <f t="shared" si="41"/>
        <v>3292321.0137</v>
      </c>
      <c r="Y172" s="44">
        <f t="shared" si="42"/>
        <v>3292321.0137</v>
      </c>
      <c r="Z172" s="44">
        <v>108598830.2915</v>
      </c>
      <c r="AA172" s="49">
        <f t="shared" si="35"/>
        <v>336258836.98140001</v>
      </c>
    </row>
    <row r="173" spans="1:27" ht="24.9" customHeight="1">
      <c r="A173" s="163"/>
      <c r="B173" s="165"/>
      <c r="C173" s="40">
        <v>19</v>
      </c>
      <c r="D173" s="44" t="s">
        <v>467</v>
      </c>
      <c r="E173" s="44">
        <v>67484095.706499994</v>
      </c>
      <c r="F173" s="44">
        <v>0</v>
      </c>
      <c r="G173" s="44">
        <v>3836372.0145999999</v>
      </c>
      <c r="H173" s="44">
        <v>71828771.340700001</v>
      </c>
      <c r="I173" s="44">
        <v>4179386.0114000002</v>
      </c>
      <c r="J173" s="44"/>
      <c r="K173" s="44">
        <f t="shared" si="39"/>
        <v>4179386.0114000002</v>
      </c>
      <c r="L173" s="44">
        <v>85527186.388099998</v>
      </c>
      <c r="M173" s="49">
        <f t="shared" si="34"/>
        <v>232855811.46130002</v>
      </c>
      <c r="N173" s="48"/>
      <c r="O173" s="165"/>
      <c r="P173" s="50">
        <v>16</v>
      </c>
      <c r="Q173" s="41" t="s">
        <v>114</v>
      </c>
      <c r="R173" s="44" t="s">
        <v>468</v>
      </c>
      <c r="S173" s="44">
        <v>67336833.581900001</v>
      </c>
      <c r="T173" s="44">
        <v>0</v>
      </c>
      <c r="U173" s="44">
        <v>4763002.5354000004</v>
      </c>
      <c r="V173" s="44">
        <v>71672028.372400001</v>
      </c>
      <c r="W173" s="44">
        <v>4170265.8587000002</v>
      </c>
      <c r="X173" s="44">
        <f t="shared" si="41"/>
        <v>2085132.9293500001</v>
      </c>
      <c r="Y173" s="44">
        <f t="shared" si="42"/>
        <v>2085132.9293500001</v>
      </c>
      <c r="Z173" s="44">
        <v>105812845.0017</v>
      </c>
      <c r="AA173" s="49">
        <f t="shared" si="35"/>
        <v>251669842.42075002</v>
      </c>
    </row>
    <row r="174" spans="1:27" ht="24.9" customHeight="1">
      <c r="A174" s="163"/>
      <c r="B174" s="165"/>
      <c r="C174" s="40">
        <v>20</v>
      </c>
      <c r="D174" s="44" t="s">
        <v>469</v>
      </c>
      <c r="E174" s="44">
        <v>79860114.288100004</v>
      </c>
      <c r="F174" s="44">
        <v>0</v>
      </c>
      <c r="G174" s="44">
        <v>4151336.1176999998</v>
      </c>
      <c r="H174" s="44">
        <v>85001567.085999995</v>
      </c>
      <c r="I174" s="44">
        <v>4945850.4412000002</v>
      </c>
      <c r="J174" s="44"/>
      <c r="K174" s="44">
        <f t="shared" si="39"/>
        <v>4945850.4412000002</v>
      </c>
      <c r="L174" s="44">
        <v>93051785.663100004</v>
      </c>
      <c r="M174" s="49">
        <f t="shared" si="34"/>
        <v>267010653.5961</v>
      </c>
      <c r="N174" s="48"/>
      <c r="O174" s="165"/>
      <c r="P174" s="50">
        <v>17</v>
      </c>
      <c r="Q174" s="41" t="s">
        <v>114</v>
      </c>
      <c r="R174" s="44" t="s">
        <v>470</v>
      </c>
      <c r="S174" s="44">
        <v>91396343.944299996</v>
      </c>
      <c r="T174" s="44">
        <v>0</v>
      </c>
      <c r="U174" s="44">
        <v>5136261.5499</v>
      </c>
      <c r="V174" s="44">
        <v>97280507.678399995</v>
      </c>
      <c r="W174" s="44">
        <v>5660305.5487000002</v>
      </c>
      <c r="X174" s="44">
        <f t="shared" si="41"/>
        <v>2830152.7743500001</v>
      </c>
      <c r="Y174" s="44">
        <f t="shared" si="42"/>
        <v>2830152.7743500001</v>
      </c>
      <c r="Z174" s="44">
        <v>114730129.48559999</v>
      </c>
      <c r="AA174" s="49">
        <f t="shared" si="35"/>
        <v>311373395.43254995</v>
      </c>
    </row>
    <row r="175" spans="1:27" ht="24.9" customHeight="1">
      <c r="A175" s="163"/>
      <c r="B175" s="165"/>
      <c r="C175" s="40">
        <v>21</v>
      </c>
      <c r="D175" s="44" t="s">
        <v>471</v>
      </c>
      <c r="E175" s="44">
        <v>116295409.50220001</v>
      </c>
      <c r="F175" s="44">
        <v>0</v>
      </c>
      <c r="G175" s="44">
        <v>7422208.2586000003</v>
      </c>
      <c r="H175" s="44">
        <v>123782593.3601</v>
      </c>
      <c r="I175" s="44">
        <v>7202340.0859000003</v>
      </c>
      <c r="J175" s="44"/>
      <c r="K175" s="44">
        <f t="shared" si="39"/>
        <v>7202340.0859000003</v>
      </c>
      <c r="L175" s="44">
        <v>171194030.75889999</v>
      </c>
      <c r="M175" s="49">
        <f t="shared" si="34"/>
        <v>425896581.96570003</v>
      </c>
      <c r="N175" s="48"/>
      <c r="O175" s="165"/>
      <c r="P175" s="50">
        <v>18</v>
      </c>
      <c r="Q175" s="41" t="s">
        <v>114</v>
      </c>
      <c r="R175" s="44" t="s">
        <v>472</v>
      </c>
      <c r="S175" s="44">
        <v>61736266.614399999</v>
      </c>
      <c r="T175" s="44">
        <v>0</v>
      </c>
      <c r="U175" s="44">
        <v>3924156.3481999999</v>
      </c>
      <c r="V175" s="44">
        <v>65710892.791100003</v>
      </c>
      <c r="W175" s="44">
        <v>3823414.7821</v>
      </c>
      <c r="X175" s="44">
        <f t="shared" si="41"/>
        <v>1911707.39105</v>
      </c>
      <c r="Y175" s="44">
        <f t="shared" si="42"/>
        <v>1911707.39105</v>
      </c>
      <c r="Z175" s="44">
        <v>85772525.008399993</v>
      </c>
      <c r="AA175" s="49">
        <f t="shared" si="35"/>
        <v>219055548.15314999</v>
      </c>
    </row>
    <row r="176" spans="1:27" ht="24.9" customHeight="1">
      <c r="A176" s="163"/>
      <c r="B176" s="165"/>
      <c r="C176" s="40">
        <v>22</v>
      </c>
      <c r="D176" s="44" t="s">
        <v>473</v>
      </c>
      <c r="E176" s="44">
        <v>72621726.332399994</v>
      </c>
      <c r="F176" s="44">
        <v>0</v>
      </c>
      <c r="G176" s="44">
        <v>4058158.6294999998</v>
      </c>
      <c r="H176" s="44">
        <v>77297166.398800001</v>
      </c>
      <c r="I176" s="44">
        <v>4497566.7819999997</v>
      </c>
      <c r="J176" s="44"/>
      <c r="K176" s="44">
        <f t="shared" si="39"/>
        <v>4497566.7819999997</v>
      </c>
      <c r="L176" s="44">
        <v>90825743.859799996</v>
      </c>
      <c r="M176" s="49">
        <f t="shared" si="34"/>
        <v>249300362.0025</v>
      </c>
      <c r="N176" s="48"/>
      <c r="O176" s="165"/>
      <c r="P176" s="50">
        <v>19</v>
      </c>
      <c r="Q176" s="41" t="s">
        <v>114</v>
      </c>
      <c r="R176" s="44" t="s">
        <v>474</v>
      </c>
      <c r="S176" s="44">
        <v>71051332.332499996</v>
      </c>
      <c r="T176" s="44">
        <v>0</v>
      </c>
      <c r="U176" s="44">
        <v>4391159.0707</v>
      </c>
      <c r="V176" s="44">
        <v>75625669.280100003</v>
      </c>
      <c r="W176" s="44">
        <v>4400310.0483999997</v>
      </c>
      <c r="X176" s="44">
        <f t="shared" si="41"/>
        <v>2200155.0241999999</v>
      </c>
      <c r="Y176" s="44">
        <f t="shared" si="42"/>
        <v>2200155.0241999999</v>
      </c>
      <c r="Z176" s="44">
        <v>96929378.480900005</v>
      </c>
      <c r="AA176" s="49">
        <f t="shared" si="35"/>
        <v>250197694.18840003</v>
      </c>
    </row>
    <row r="177" spans="1:27" ht="24.9" customHeight="1">
      <c r="A177" s="163"/>
      <c r="B177" s="165"/>
      <c r="C177" s="40">
        <v>23</v>
      </c>
      <c r="D177" s="44" t="s">
        <v>475</v>
      </c>
      <c r="E177" s="44">
        <v>67626751.555199996</v>
      </c>
      <c r="F177" s="44">
        <v>0</v>
      </c>
      <c r="G177" s="44">
        <v>3949066.9308000002</v>
      </c>
      <c r="H177" s="44">
        <v>71980611.477799997</v>
      </c>
      <c r="I177" s="44">
        <v>4188220.8909999998</v>
      </c>
      <c r="J177" s="44"/>
      <c r="K177" s="44">
        <f t="shared" si="39"/>
        <v>4188220.8909999998</v>
      </c>
      <c r="L177" s="44">
        <v>88219506.167899996</v>
      </c>
      <c r="M177" s="49">
        <f t="shared" si="34"/>
        <v>235964157.02270001</v>
      </c>
      <c r="N177" s="48"/>
      <c r="O177" s="165"/>
      <c r="P177" s="50">
        <v>20</v>
      </c>
      <c r="Q177" s="41" t="s">
        <v>114</v>
      </c>
      <c r="R177" s="44" t="s">
        <v>476</v>
      </c>
      <c r="S177" s="44">
        <v>81949754.562700003</v>
      </c>
      <c r="T177" s="44">
        <v>0</v>
      </c>
      <c r="U177" s="44">
        <v>4595710.2954000002</v>
      </c>
      <c r="V177" s="44">
        <v>87225739.936000004</v>
      </c>
      <c r="W177" s="44">
        <v>5075264.835</v>
      </c>
      <c r="X177" s="44">
        <f t="shared" si="41"/>
        <v>2537632.4175</v>
      </c>
      <c r="Y177" s="44">
        <f t="shared" si="42"/>
        <v>2537632.4175</v>
      </c>
      <c r="Z177" s="44">
        <v>101816176.6318</v>
      </c>
      <c r="AA177" s="49">
        <f t="shared" si="35"/>
        <v>278125013.8434</v>
      </c>
    </row>
    <row r="178" spans="1:27" ht="24.9" customHeight="1">
      <c r="A178" s="163"/>
      <c r="B178" s="165"/>
      <c r="C178" s="40">
        <v>24</v>
      </c>
      <c r="D178" s="44" t="s">
        <v>477</v>
      </c>
      <c r="E178" s="44">
        <v>66010121.452100001</v>
      </c>
      <c r="F178" s="44">
        <v>0</v>
      </c>
      <c r="G178" s="44">
        <v>3890703.3867000001</v>
      </c>
      <c r="H178" s="44">
        <v>70259901.541500002</v>
      </c>
      <c r="I178" s="44">
        <v>4088100.6897999998</v>
      </c>
      <c r="J178" s="44"/>
      <c r="K178" s="44">
        <f t="shared" si="39"/>
        <v>4088100.6897999998</v>
      </c>
      <c r="L178" s="44">
        <v>86825181.3002</v>
      </c>
      <c r="M178" s="49">
        <f t="shared" si="34"/>
        <v>231074008.37029999</v>
      </c>
      <c r="N178" s="48"/>
      <c r="O178" s="165"/>
      <c r="P178" s="50">
        <v>21</v>
      </c>
      <c r="Q178" s="41" t="s">
        <v>114</v>
      </c>
      <c r="R178" s="44" t="s">
        <v>478</v>
      </c>
      <c r="S178" s="44">
        <v>77092633.766100004</v>
      </c>
      <c r="T178" s="44">
        <v>0</v>
      </c>
      <c r="U178" s="44">
        <v>4545299.5669999998</v>
      </c>
      <c r="V178" s="44">
        <v>82055914.136000007</v>
      </c>
      <c r="W178" s="44">
        <v>4774456.4370999997</v>
      </c>
      <c r="X178" s="44">
        <f t="shared" si="41"/>
        <v>2387228.2185499999</v>
      </c>
      <c r="Y178" s="44">
        <f t="shared" si="42"/>
        <v>2387228.2185499999</v>
      </c>
      <c r="Z178" s="44">
        <v>100611847.2297</v>
      </c>
      <c r="AA178" s="49">
        <f t="shared" si="35"/>
        <v>266692922.91734999</v>
      </c>
    </row>
    <row r="179" spans="1:27" ht="24.9" customHeight="1">
      <c r="A179" s="163"/>
      <c r="B179" s="165"/>
      <c r="C179" s="40">
        <v>25</v>
      </c>
      <c r="D179" s="44" t="s">
        <v>479</v>
      </c>
      <c r="E179" s="44">
        <v>75493716.247199997</v>
      </c>
      <c r="F179" s="44">
        <v>0</v>
      </c>
      <c r="G179" s="44">
        <v>4982135.1191999996</v>
      </c>
      <c r="H179" s="44">
        <v>80354057.133200005</v>
      </c>
      <c r="I179" s="44">
        <v>4675433.2013999997</v>
      </c>
      <c r="J179" s="44"/>
      <c r="K179" s="44">
        <f t="shared" si="39"/>
        <v>4675433.2013999997</v>
      </c>
      <c r="L179" s="44">
        <v>112899855.66</v>
      </c>
      <c r="M179" s="49">
        <f t="shared" si="34"/>
        <v>278405197.361</v>
      </c>
      <c r="N179" s="48"/>
      <c r="O179" s="165"/>
      <c r="P179" s="50">
        <v>22</v>
      </c>
      <c r="Q179" s="41" t="s">
        <v>114</v>
      </c>
      <c r="R179" s="44" t="s">
        <v>480</v>
      </c>
      <c r="S179" s="44">
        <v>91135305.107600003</v>
      </c>
      <c r="T179" s="44">
        <v>0</v>
      </c>
      <c r="U179" s="44">
        <v>5054477.0921999998</v>
      </c>
      <c r="V179" s="44">
        <v>97002662.969799995</v>
      </c>
      <c r="W179" s="44">
        <v>5644139.0422999999</v>
      </c>
      <c r="X179" s="44">
        <f t="shared" si="41"/>
        <v>2822069.5211499999</v>
      </c>
      <c r="Y179" s="44">
        <f t="shared" si="42"/>
        <v>2822069.5211499999</v>
      </c>
      <c r="Z179" s="44">
        <v>112776271.04610001</v>
      </c>
      <c r="AA179" s="49">
        <f t="shared" si="35"/>
        <v>308790785.73685002</v>
      </c>
    </row>
    <row r="180" spans="1:27" ht="24.9" customHeight="1">
      <c r="A180" s="163"/>
      <c r="B180" s="165"/>
      <c r="C180" s="40">
        <v>26</v>
      </c>
      <c r="D180" s="44" t="s">
        <v>481</v>
      </c>
      <c r="E180" s="44">
        <v>65622839.907899998</v>
      </c>
      <c r="F180" s="44">
        <v>0</v>
      </c>
      <c r="G180" s="44">
        <v>3804466.3816999998</v>
      </c>
      <c r="H180" s="44">
        <v>69847686.527099997</v>
      </c>
      <c r="I180" s="44">
        <v>4064115.7930000001</v>
      </c>
      <c r="J180" s="44"/>
      <c r="K180" s="44">
        <f t="shared" si="39"/>
        <v>4064115.7930000001</v>
      </c>
      <c r="L180" s="44">
        <v>84764949.994900003</v>
      </c>
      <c r="M180" s="49">
        <f t="shared" si="34"/>
        <v>228104058.60460001</v>
      </c>
      <c r="N180" s="48"/>
      <c r="O180" s="165"/>
      <c r="P180" s="50">
        <v>23</v>
      </c>
      <c r="Q180" s="41" t="s">
        <v>114</v>
      </c>
      <c r="R180" s="44" t="s">
        <v>482</v>
      </c>
      <c r="S180" s="44">
        <v>66649537.091399997</v>
      </c>
      <c r="T180" s="44">
        <v>0</v>
      </c>
      <c r="U180" s="44">
        <v>4892967.1583000002</v>
      </c>
      <c r="V180" s="44">
        <v>70940483.229000002</v>
      </c>
      <c r="W180" s="44">
        <v>4127700.6096000001</v>
      </c>
      <c r="X180" s="44">
        <f t="shared" si="41"/>
        <v>2063850.3048</v>
      </c>
      <c r="Y180" s="44">
        <f t="shared" si="42"/>
        <v>2063850.3048</v>
      </c>
      <c r="Z180" s="44">
        <v>108917743.93170001</v>
      </c>
      <c r="AA180" s="49">
        <f t="shared" si="35"/>
        <v>253464581.71520001</v>
      </c>
    </row>
    <row r="181" spans="1:27" ht="24.9" customHeight="1">
      <c r="A181" s="163"/>
      <c r="B181" s="166"/>
      <c r="C181" s="40">
        <v>27</v>
      </c>
      <c r="D181" s="44" t="s">
        <v>483</v>
      </c>
      <c r="E181" s="44">
        <v>63645348.742399998</v>
      </c>
      <c r="F181" s="44">
        <v>0</v>
      </c>
      <c r="G181" s="44">
        <v>3826068.5284000002</v>
      </c>
      <c r="H181" s="44">
        <v>67742883.028300002</v>
      </c>
      <c r="I181" s="44">
        <v>3941646.9531999999</v>
      </c>
      <c r="J181" s="44"/>
      <c r="K181" s="44">
        <f t="shared" si="39"/>
        <v>3941646.9531999999</v>
      </c>
      <c r="L181" s="44">
        <v>85281032.607999995</v>
      </c>
      <c r="M181" s="49">
        <f t="shared" si="34"/>
        <v>224436979.8603</v>
      </c>
      <c r="N181" s="48"/>
      <c r="O181" s="165"/>
      <c r="P181" s="50">
        <v>24</v>
      </c>
      <c r="Q181" s="41" t="s">
        <v>114</v>
      </c>
      <c r="R181" s="44" t="s">
        <v>484</v>
      </c>
      <c r="S181" s="44">
        <v>54242144.086300001</v>
      </c>
      <c r="T181" s="44">
        <v>0</v>
      </c>
      <c r="U181" s="44">
        <v>3751656.6009</v>
      </c>
      <c r="V181" s="44">
        <v>57734293.151699997</v>
      </c>
      <c r="W181" s="44">
        <v>3359293.1172000002</v>
      </c>
      <c r="X181" s="44">
        <f t="shared" si="41"/>
        <v>1679646.5586000001</v>
      </c>
      <c r="Y181" s="44">
        <f t="shared" si="42"/>
        <v>1679646.5586000001</v>
      </c>
      <c r="Z181" s="44">
        <v>81651447.525600001</v>
      </c>
      <c r="AA181" s="49">
        <f t="shared" si="35"/>
        <v>199059187.92309999</v>
      </c>
    </row>
    <row r="182" spans="1:27" ht="24.9" customHeight="1">
      <c r="A182" s="40"/>
      <c r="B182" s="157" t="s">
        <v>485</v>
      </c>
      <c r="C182" s="158"/>
      <c r="D182" s="45"/>
      <c r="E182" s="45">
        <f>SUM(E155:E181)</f>
        <v>1966260335.5320005</v>
      </c>
      <c r="F182" s="45">
        <f t="shared" ref="F182:M182" si="43">SUM(F155:F181)</f>
        <v>-1E-4</v>
      </c>
      <c r="G182" s="45">
        <f t="shared" si="43"/>
        <v>115217065.26820001</v>
      </c>
      <c r="H182" s="45">
        <f t="shared" si="43"/>
        <v>2092849619.7302997</v>
      </c>
      <c r="I182" s="45">
        <f t="shared" si="43"/>
        <v>121773298.65779999</v>
      </c>
      <c r="J182" s="45">
        <f t="shared" si="43"/>
        <v>0</v>
      </c>
      <c r="K182" s="45">
        <f t="shared" si="43"/>
        <v>121773298.65779999</v>
      </c>
      <c r="L182" s="45">
        <f t="shared" si="43"/>
        <v>2587198628.3713999</v>
      </c>
      <c r="M182" s="45">
        <f t="shared" si="43"/>
        <v>6883298947.5595999</v>
      </c>
      <c r="N182" s="48"/>
      <c r="O182" s="166"/>
      <c r="P182" s="50">
        <v>25</v>
      </c>
      <c r="Q182" s="41" t="s">
        <v>114</v>
      </c>
      <c r="R182" s="44" t="s">
        <v>486</v>
      </c>
      <c r="S182" s="44">
        <v>60463213.353</v>
      </c>
      <c r="T182" s="44">
        <v>0</v>
      </c>
      <c r="U182" s="44">
        <v>3736548.8248000001</v>
      </c>
      <c r="V182" s="44">
        <v>64355879.425899997</v>
      </c>
      <c r="W182" s="44">
        <v>3744572.7834000001</v>
      </c>
      <c r="X182" s="44">
        <f t="shared" si="41"/>
        <v>1872286.3917</v>
      </c>
      <c r="Y182" s="44">
        <f t="shared" si="42"/>
        <v>1872286.3917</v>
      </c>
      <c r="Z182" s="44">
        <v>81290517.628199995</v>
      </c>
      <c r="AA182" s="49">
        <f t="shared" si="35"/>
        <v>211718445.62360001</v>
      </c>
    </row>
    <row r="183" spans="1:27" ht="24.9" customHeight="1">
      <c r="A183" s="163">
        <v>9</v>
      </c>
      <c r="B183" s="164" t="s">
        <v>487</v>
      </c>
      <c r="C183" s="40">
        <v>1</v>
      </c>
      <c r="D183" s="44" t="s">
        <v>488</v>
      </c>
      <c r="E183" s="44">
        <v>67472522.746600002</v>
      </c>
      <c r="F183" s="44">
        <v>0</v>
      </c>
      <c r="G183" s="44">
        <v>4328099.4604000002</v>
      </c>
      <c r="H183" s="44">
        <v>71816453.305099994</v>
      </c>
      <c r="I183" s="44">
        <v>4178669.2815999999</v>
      </c>
      <c r="J183" s="44">
        <f>I183/2</f>
        <v>2089334.6407999999</v>
      </c>
      <c r="K183" s="44">
        <f>I183-J183</f>
        <v>2089334.6407999999</v>
      </c>
      <c r="L183" s="44">
        <v>92531854.015499994</v>
      </c>
      <c r="M183" s="49">
        <f t="shared" si="34"/>
        <v>238238264.16839999</v>
      </c>
      <c r="N183" s="48"/>
      <c r="O183" s="40"/>
      <c r="P183" s="158"/>
      <c r="Q183" s="159"/>
      <c r="R183" s="45"/>
      <c r="S183" s="45">
        <f>S158+S159+S160+S161+S162+S163+S164+S165+S166+S167+S168+S169+S170+S171+S172+S173+S174+S175+S176+S177+S178+S179+S180+S181+S182</f>
        <v>1847132256.4058993</v>
      </c>
      <c r="T183" s="45">
        <f t="shared" ref="T183:AA183" si="44">T158+T159+T160+T161+T162+T163+T164+T165+T166+T167+T168+T169+T170+T171+T172+T173+T174+T175+T176+T177+T178+T179+T180+T181+T182</f>
        <v>0</v>
      </c>
      <c r="U183" s="45">
        <f t="shared" si="44"/>
        <v>109762667.91929998</v>
      </c>
      <c r="V183" s="45">
        <f t="shared" si="44"/>
        <v>1966051987.3958004</v>
      </c>
      <c r="W183" s="45">
        <f t="shared" si="44"/>
        <v>114395527.31410001</v>
      </c>
      <c r="X183" s="45">
        <f t="shared" si="44"/>
        <v>57197763.657050006</v>
      </c>
      <c r="Y183" s="45">
        <f t="shared" si="44"/>
        <v>57197763.657050006</v>
      </c>
      <c r="Z183" s="45">
        <f t="shared" si="44"/>
        <v>2422844838.0955005</v>
      </c>
      <c r="AA183" s="45">
        <f t="shared" si="44"/>
        <v>6402989513.4735489</v>
      </c>
    </row>
    <row r="184" spans="1:27" ht="24.9" customHeight="1">
      <c r="A184" s="163"/>
      <c r="B184" s="165"/>
      <c r="C184" s="40">
        <v>2</v>
      </c>
      <c r="D184" s="44" t="s">
        <v>489</v>
      </c>
      <c r="E184" s="44">
        <v>84812142.553499997</v>
      </c>
      <c r="F184" s="44">
        <v>0</v>
      </c>
      <c r="G184" s="44">
        <v>4382345.0416000001</v>
      </c>
      <c r="H184" s="44">
        <v>90272410.567499995</v>
      </c>
      <c r="I184" s="44">
        <v>5252536.5936000003</v>
      </c>
      <c r="J184" s="44">
        <f t="shared" ref="J184:J200" si="45">I184/2</f>
        <v>2626268.2968000001</v>
      </c>
      <c r="K184" s="44">
        <f t="shared" ref="K184:K226" si="46">I184-J184</f>
        <v>2626268.2968000001</v>
      </c>
      <c r="L184" s="44">
        <v>93827799.354100004</v>
      </c>
      <c r="M184" s="49">
        <f t="shared" si="34"/>
        <v>275920965.81349999</v>
      </c>
      <c r="N184" s="48"/>
      <c r="O184" s="164">
        <v>27</v>
      </c>
      <c r="P184" s="50">
        <v>1</v>
      </c>
      <c r="Q184" s="41" t="s">
        <v>115</v>
      </c>
      <c r="R184" s="44" t="s">
        <v>490</v>
      </c>
      <c r="S184" s="44">
        <v>67882941.443800002</v>
      </c>
      <c r="T184" s="44">
        <v>0</v>
      </c>
      <c r="U184" s="44">
        <v>6014328.8523000004</v>
      </c>
      <c r="V184" s="44">
        <v>72253295.059400007</v>
      </c>
      <c r="W184" s="44">
        <v>4204087.0950999996</v>
      </c>
      <c r="X184" s="44">
        <v>0</v>
      </c>
      <c r="Y184" s="44">
        <f t="shared" ref="Y184:Y203" si="47">W184</f>
        <v>4204087.0950999996</v>
      </c>
      <c r="Z184" s="44">
        <v>112333793.5176</v>
      </c>
      <c r="AA184" s="49">
        <f t="shared" si="35"/>
        <v>262688445.9682</v>
      </c>
    </row>
    <row r="185" spans="1:27" ht="24.9" customHeight="1">
      <c r="A185" s="163"/>
      <c r="B185" s="165"/>
      <c r="C185" s="40">
        <v>3</v>
      </c>
      <c r="D185" s="44" t="s">
        <v>491</v>
      </c>
      <c r="E185" s="44">
        <v>81190195.017000005</v>
      </c>
      <c r="F185" s="44">
        <v>0</v>
      </c>
      <c r="G185" s="44">
        <v>5414152.1039000005</v>
      </c>
      <c r="H185" s="44">
        <v>86417279.388999999</v>
      </c>
      <c r="I185" s="44">
        <v>5028224.2322000004</v>
      </c>
      <c r="J185" s="44">
        <f t="shared" si="45"/>
        <v>2514112.1161000002</v>
      </c>
      <c r="K185" s="44">
        <f t="shared" si="46"/>
        <v>2514112.1161000002</v>
      </c>
      <c r="L185" s="44">
        <v>118478020.1154</v>
      </c>
      <c r="M185" s="49">
        <f t="shared" si="34"/>
        <v>294013758.7414</v>
      </c>
      <c r="N185" s="48"/>
      <c r="O185" s="165"/>
      <c r="P185" s="50">
        <v>2</v>
      </c>
      <c r="Q185" s="41" t="s">
        <v>115</v>
      </c>
      <c r="R185" s="44" t="s">
        <v>492</v>
      </c>
      <c r="S185" s="44">
        <v>70078750.208100006</v>
      </c>
      <c r="T185" s="44">
        <v>0</v>
      </c>
      <c r="U185" s="44">
        <v>6434266.6913000001</v>
      </c>
      <c r="V185" s="44">
        <v>74590471.604300007</v>
      </c>
      <c r="W185" s="44">
        <v>4340076.6542999996</v>
      </c>
      <c r="X185" s="44">
        <v>0</v>
      </c>
      <c r="Y185" s="44">
        <f t="shared" si="47"/>
        <v>4340076.6542999996</v>
      </c>
      <c r="Z185" s="44">
        <v>122366250.9554</v>
      </c>
      <c r="AA185" s="49">
        <f t="shared" si="35"/>
        <v>277809816.11340004</v>
      </c>
    </row>
    <row r="186" spans="1:27" ht="24.9" customHeight="1">
      <c r="A186" s="163"/>
      <c r="B186" s="165"/>
      <c r="C186" s="40">
        <v>4</v>
      </c>
      <c r="D186" s="44" t="s">
        <v>493</v>
      </c>
      <c r="E186" s="44">
        <v>52385335.527999997</v>
      </c>
      <c r="F186" s="44">
        <v>0</v>
      </c>
      <c r="G186" s="44">
        <v>3363663.9857999999</v>
      </c>
      <c r="H186" s="44">
        <v>55757941.895000003</v>
      </c>
      <c r="I186" s="44">
        <v>3244298.3226999999</v>
      </c>
      <c r="J186" s="44">
        <f t="shared" si="45"/>
        <v>1622149.16135</v>
      </c>
      <c r="K186" s="44">
        <f t="shared" si="46"/>
        <v>1622149.16135</v>
      </c>
      <c r="L186" s="44">
        <v>69491163.341900006</v>
      </c>
      <c r="M186" s="49">
        <f t="shared" si="34"/>
        <v>182620253.91205001</v>
      </c>
      <c r="N186" s="48"/>
      <c r="O186" s="165"/>
      <c r="P186" s="50">
        <v>3</v>
      </c>
      <c r="Q186" s="41" t="s">
        <v>115</v>
      </c>
      <c r="R186" s="44" t="s">
        <v>494</v>
      </c>
      <c r="S186" s="44">
        <v>107713358.993</v>
      </c>
      <c r="T186" s="44">
        <v>0</v>
      </c>
      <c r="U186" s="44">
        <v>8804557.5187999997</v>
      </c>
      <c r="V186" s="44">
        <v>114648024.1374</v>
      </c>
      <c r="W186" s="44">
        <v>6670841.4939000001</v>
      </c>
      <c r="X186" s="44">
        <v>0</v>
      </c>
      <c r="Y186" s="44">
        <f t="shared" si="47"/>
        <v>6670841.4939000001</v>
      </c>
      <c r="Z186" s="44">
        <v>178993302.9506</v>
      </c>
      <c r="AA186" s="49">
        <f t="shared" si="35"/>
        <v>416830085.09370005</v>
      </c>
    </row>
    <row r="187" spans="1:27" ht="24.9" customHeight="1">
      <c r="A187" s="163"/>
      <c r="B187" s="165"/>
      <c r="C187" s="40">
        <v>5</v>
      </c>
      <c r="D187" s="44" t="s">
        <v>495</v>
      </c>
      <c r="E187" s="44">
        <v>62578033.704899997</v>
      </c>
      <c r="F187" s="44">
        <v>0</v>
      </c>
      <c r="G187" s="44">
        <v>3993686.5619999999</v>
      </c>
      <c r="H187" s="44">
        <v>66606853.465000004</v>
      </c>
      <c r="I187" s="44">
        <v>3875546.6150000002</v>
      </c>
      <c r="J187" s="44">
        <f t="shared" si="45"/>
        <v>1937773.3075000001</v>
      </c>
      <c r="K187" s="44">
        <f t="shared" si="46"/>
        <v>1937773.3075000001</v>
      </c>
      <c r="L187" s="44">
        <v>84542616.422800004</v>
      </c>
      <c r="M187" s="49">
        <f t="shared" si="34"/>
        <v>219658963.46220002</v>
      </c>
      <c r="N187" s="48"/>
      <c r="O187" s="165"/>
      <c r="P187" s="50">
        <v>4</v>
      </c>
      <c r="Q187" s="41" t="s">
        <v>115</v>
      </c>
      <c r="R187" s="44" t="s">
        <v>496</v>
      </c>
      <c r="S187" s="44">
        <v>70822437.768800005</v>
      </c>
      <c r="T187" s="44">
        <v>0</v>
      </c>
      <c r="U187" s="44">
        <v>5847010.8749000002</v>
      </c>
      <c r="V187" s="44">
        <v>75382038.316300005</v>
      </c>
      <c r="W187" s="44">
        <v>4386134.2825999996</v>
      </c>
      <c r="X187" s="44">
        <v>0</v>
      </c>
      <c r="Y187" s="44">
        <f t="shared" si="47"/>
        <v>4386134.2825999996</v>
      </c>
      <c r="Z187" s="44">
        <v>108336510.2756</v>
      </c>
      <c r="AA187" s="49">
        <f t="shared" si="35"/>
        <v>264774131.51819998</v>
      </c>
    </row>
    <row r="188" spans="1:27" ht="24.9" customHeight="1">
      <c r="A188" s="163"/>
      <c r="B188" s="165"/>
      <c r="C188" s="40">
        <v>6</v>
      </c>
      <c r="D188" s="44" t="s">
        <v>497</v>
      </c>
      <c r="E188" s="44">
        <v>71991386.123199999</v>
      </c>
      <c r="F188" s="44">
        <v>0</v>
      </c>
      <c r="G188" s="44">
        <v>4537266.2350000003</v>
      </c>
      <c r="H188" s="44">
        <v>76626244.424099997</v>
      </c>
      <c r="I188" s="44">
        <v>4458528.9164000005</v>
      </c>
      <c r="J188" s="44">
        <f t="shared" si="45"/>
        <v>2229264.4582000002</v>
      </c>
      <c r="K188" s="44">
        <f t="shared" si="46"/>
        <v>2229264.4582000002</v>
      </c>
      <c r="L188" s="44">
        <v>97528919.222000003</v>
      </c>
      <c r="M188" s="49">
        <f t="shared" si="34"/>
        <v>252913080.46250001</v>
      </c>
      <c r="N188" s="48"/>
      <c r="O188" s="165"/>
      <c r="P188" s="50">
        <v>5</v>
      </c>
      <c r="Q188" s="41" t="s">
        <v>115</v>
      </c>
      <c r="R188" s="44" t="s">
        <v>498</v>
      </c>
      <c r="S188" s="44">
        <v>63469557.6734</v>
      </c>
      <c r="T188" s="44">
        <v>0</v>
      </c>
      <c r="U188" s="44">
        <v>5735688.6129999999</v>
      </c>
      <c r="V188" s="44">
        <v>67555774.401199996</v>
      </c>
      <c r="W188" s="44">
        <v>3930759.9622</v>
      </c>
      <c r="X188" s="44">
        <v>0</v>
      </c>
      <c r="Y188" s="44">
        <f t="shared" si="47"/>
        <v>3930759.9622</v>
      </c>
      <c r="Z188" s="44">
        <v>105676983.67219999</v>
      </c>
      <c r="AA188" s="49">
        <f t="shared" si="35"/>
        <v>246368764.322</v>
      </c>
    </row>
    <row r="189" spans="1:27" ht="24.9" customHeight="1">
      <c r="A189" s="163"/>
      <c r="B189" s="165"/>
      <c r="C189" s="40">
        <v>7</v>
      </c>
      <c r="D189" s="44" t="s">
        <v>499</v>
      </c>
      <c r="E189" s="44">
        <v>82534328.053200006</v>
      </c>
      <c r="F189" s="44">
        <v>0</v>
      </c>
      <c r="G189" s="44">
        <v>4682750.4303000001</v>
      </c>
      <c r="H189" s="44">
        <v>87847948.697099999</v>
      </c>
      <c r="I189" s="44">
        <v>5111468.3025000002</v>
      </c>
      <c r="J189" s="44">
        <f t="shared" si="45"/>
        <v>2555734.1512500001</v>
      </c>
      <c r="K189" s="44">
        <f t="shared" si="46"/>
        <v>2555734.1512500001</v>
      </c>
      <c r="L189" s="44">
        <v>101004586.00229999</v>
      </c>
      <c r="M189" s="49">
        <f t="shared" si="34"/>
        <v>278625347.33414996</v>
      </c>
      <c r="N189" s="48"/>
      <c r="O189" s="165"/>
      <c r="P189" s="50">
        <v>6</v>
      </c>
      <c r="Q189" s="41" t="s">
        <v>115</v>
      </c>
      <c r="R189" s="44" t="s">
        <v>500</v>
      </c>
      <c r="S189" s="44">
        <v>48279692.510200001</v>
      </c>
      <c r="T189" s="44">
        <v>0</v>
      </c>
      <c r="U189" s="44">
        <v>4760297.6414999999</v>
      </c>
      <c r="V189" s="44">
        <v>51387974.564999998</v>
      </c>
      <c r="W189" s="44">
        <v>2990030.0123000001</v>
      </c>
      <c r="X189" s="44">
        <v>0</v>
      </c>
      <c r="Y189" s="44">
        <f t="shared" si="47"/>
        <v>2990030.0123000001</v>
      </c>
      <c r="Z189" s="44">
        <v>82374562.459600002</v>
      </c>
      <c r="AA189" s="49">
        <f t="shared" si="35"/>
        <v>189792557.1886</v>
      </c>
    </row>
    <row r="190" spans="1:27" ht="24.9" customHeight="1">
      <c r="A190" s="163"/>
      <c r="B190" s="165"/>
      <c r="C190" s="40">
        <v>8</v>
      </c>
      <c r="D190" s="44" t="s">
        <v>501</v>
      </c>
      <c r="E190" s="44">
        <v>65379893.156599998</v>
      </c>
      <c r="F190" s="44">
        <v>0</v>
      </c>
      <c r="G190" s="44">
        <v>4624850.1569999997</v>
      </c>
      <c r="H190" s="44">
        <v>69589098.685499996</v>
      </c>
      <c r="I190" s="44">
        <v>4049069.7552999998</v>
      </c>
      <c r="J190" s="44">
        <f t="shared" si="45"/>
        <v>2024534.8776499999</v>
      </c>
      <c r="K190" s="44">
        <f t="shared" si="46"/>
        <v>2024534.8776499999</v>
      </c>
      <c r="L190" s="44">
        <v>99621328.831599995</v>
      </c>
      <c r="M190" s="49">
        <f t="shared" si="34"/>
        <v>241239705.70835</v>
      </c>
      <c r="N190" s="48"/>
      <c r="O190" s="165"/>
      <c r="P190" s="50">
        <v>7</v>
      </c>
      <c r="Q190" s="41" t="s">
        <v>115</v>
      </c>
      <c r="R190" s="44" t="s">
        <v>502</v>
      </c>
      <c r="S190" s="44">
        <v>47032952.122100003</v>
      </c>
      <c r="T190" s="44">
        <v>0</v>
      </c>
      <c r="U190" s="44">
        <v>4801091.2107999995</v>
      </c>
      <c r="V190" s="44">
        <v>50060968.115400001</v>
      </c>
      <c r="W190" s="44">
        <v>2912817.6072</v>
      </c>
      <c r="X190" s="44">
        <v>0</v>
      </c>
      <c r="Y190" s="44">
        <f t="shared" si="47"/>
        <v>2912817.6072</v>
      </c>
      <c r="Z190" s="44">
        <v>83349134.669799998</v>
      </c>
      <c r="AA190" s="49">
        <f t="shared" si="35"/>
        <v>188156963.72530001</v>
      </c>
    </row>
    <row r="191" spans="1:27" ht="24.9" customHeight="1">
      <c r="A191" s="163"/>
      <c r="B191" s="165"/>
      <c r="C191" s="40">
        <v>9</v>
      </c>
      <c r="D191" s="44" t="s">
        <v>503</v>
      </c>
      <c r="E191" s="44">
        <v>69686907.362200007</v>
      </c>
      <c r="F191" s="44">
        <v>0</v>
      </c>
      <c r="G191" s="44">
        <v>4729841.0510999998</v>
      </c>
      <c r="H191" s="44">
        <v>74173401.628399998</v>
      </c>
      <c r="I191" s="44">
        <v>4315809.2697000001</v>
      </c>
      <c r="J191" s="44">
        <f t="shared" si="45"/>
        <v>2157904.63485</v>
      </c>
      <c r="K191" s="44">
        <f t="shared" si="46"/>
        <v>2157904.63485</v>
      </c>
      <c r="L191" s="44">
        <v>102129596.9091</v>
      </c>
      <c r="M191" s="49">
        <f t="shared" si="34"/>
        <v>252877651.58565</v>
      </c>
      <c r="N191" s="48"/>
      <c r="O191" s="165"/>
      <c r="P191" s="50">
        <v>8</v>
      </c>
      <c r="Q191" s="41" t="s">
        <v>115</v>
      </c>
      <c r="R191" s="44" t="s">
        <v>504</v>
      </c>
      <c r="S191" s="44">
        <v>105610500.7897</v>
      </c>
      <c r="T191" s="44">
        <v>0</v>
      </c>
      <c r="U191" s="44">
        <v>8789732.8527000006</v>
      </c>
      <c r="V191" s="44">
        <v>112409782.3788</v>
      </c>
      <c r="W191" s="44">
        <v>6540608.4950999999</v>
      </c>
      <c r="X191" s="44">
        <v>0</v>
      </c>
      <c r="Y191" s="44">
        <f t="shared" si="47"/>
        <v>6540608.4950999999</v>
      </c>
      <c r="Z191" s="44">
        <v>178639136.64590001</v>
      </c>
      <c r="AA191" s="49">
        <f t="shared" si="35"/>
        <v>411989761.16219997</v>
      </c>
    </row>
    <row r="192" spans="1:27" ht="24.9" customHeight="1">
      <c r="A192" s="163"/>
      <c r="B192" s="165"/>
      <c r="C192" s="40">
        <v>10</v>
      </c>
      <c r="D192" s="44" t="s">
        <v>505</v>
      </c>
      <c r="E192" s="44">
        <v>54567564.258299999</v>
      </c>
      <c r="F192" s="44">
        <v>0</v>
      </c>
      <c r="G192" s="44">
        <v>3773838.8212000001</v>
      </c>
      <c r="H192" s="44">
        <v>58080664.113499999</v>
      </c>
      <c r="I192" s="44">
        <v>3379446.8511999999</v>
      </c>
      <c r="J192" s="44">
        <f t="shared" si="45"/>
        <v>1689723.4256</v>
      </c>
      <c r="K192" s="44">
        <f t="shared" si="46"/>
        <v>1689723.4256</v>
      </c>
      <c r="L192" s="44">
        <v>79290379.312700003</v>
      </c>
      <c r="M192" s="49">
        <f t="shared" si="34"/>
        <v>197402169.93129998</v>
      </c>
      <c r="N192" s="48"/>
      <c r="O192" s="165"/>
      <c r="P192" s="50">
        <v>9</v>
      </c>
      <c r="Q192" s="41" t="s">
        <v>115</v>
      </c>
      <c r="R192" s="44" t="s">
        <v>506</v>
      </c>
      <c r="S192" s="44">
        <v>62851380.4155</v>
      </c>
      <c r="T192" s="44">
        <v>0</v>
      </c>
      <c r="U192" s="44">
        <v>5232490.7130000005</v>
      </c>
      <c r="V192" s="44">
        <v>66897798.437600002</v>
      </c>
      <c r="W192" s="44">
        <v>3892475.3656000001</v>
      </c>
      <c r="X192" s="44">
        <v>0</v>
      </c>
      <c r="Y192" s="44">
        <f t="shared" si="47"/>
        <v>3892475.3656000001</v>
      </c>
      <c r="Z192" s="44">
        <v>93655415.1303</v>
      </c>
      <c r="AA192" s="49">
        <f t="shared" si="35"/>
        <v>232529560.06199998</v>
      </c>
    </row>
    <row r="193" spans="1:27" ht="24.9" customHeight="1">
      <c r="A193" s="163"/>
      <c r="B193" s="165"/>
      <c r="C193" s="40">
        <v>11</v>
      </c>
      <c r="D193" s="44" t="s">
        <v>507</v>
      </c>
      <c r="E193" s="44">
        <v>74456672.002100006</v>
      </c>
      <c r="F193" s="44">
        <v>0</v>
      </c>
      <c r="G193" s="44">
        <v>4478928.4282</v>
      </c>
      <c r="H193" s="44">
        <v>79250247.218099996</v>
      </c>
      <c r="I193" s="44">
        <v>4611207.5766000003</v>
      </c>
      <c r="J193" s="44">
        <f t="shared" si="45"/>
        <v>2305603.7883000001</v>
      </c>
      <c r="K193" s="44">
        <f t="shared" si="46"/>
        <v>2305603.7883000001</v>
      </c>
      <c r="L193" s="44">
        <v>96135209.226300001</v>
      </c>
      <c r="M193" s="49">
        <f t="shared" si="34"/>
        <v>256626660.66300002</v>
      </c>
      <c r="N193" s="48"/>
      <c r="O193" s="165"/>
      <c r="P193" s="50">
        <v>10</v>
      </c>
      <c r="Q193" s="41" t="s">
        <v>115</v>
      </c>
      <c r="R193" s="44" t="s">
        <v>508</v>
      </c>
      <c r="S193" s="44">
        <v>78526654.152700007</v>
      </c>
      <c r="T193" s="44">
        <v>0</v>
      </c>
      <c r="U193" s="44">
        <v>6726453.3125</v>
      </c>
      <c r="V193" s="44">
        <v>83582257.8081</v>
      </c>
      <c r="W193" s="44">
        <v>4863267.3587999996</v>
      </c>
      <c r="X193" s="44">
        <v>0</v>
      </c>
      <c r="Y193" s="44">
        <f t="shared" si="47"/>
        <v>4863267.3587999996</v>
      </c>
      <c r="Z193" s="44">
        <v>129346688.45999999</v>
      </c>
      <c r="AA193" s="49">
        <f t="shared" si="35"/>
        <v>303045321.09209996</v>
      </c>
    </row>
    <row r="194" spans="1:27" ht="24.9" customHeight="1">
      <c r="A194" s="163"/>
      <c r="B194" s="165"/>
      <c r="C194" s="40">
        <v>12</v>
      </c>
      <c r="D194" s="44" t="s">
        <v>509</v>
      </c>
      <c r="E194" s="44">
        <v>64254605.325099997</v>
      </c>
      <c r="F194" s="44">
        <v>0</v>
      </c>
      <c r="G194" s="44">
        <v>4032309.6217</v>
      </c>
      <c r="H194" s="44">
        <v>68391363.997199997</v>
      </c>
      <c r="I194" s="44">
        <v>3979379.0797000001</v>
      </c>
      <c r="J194" s="44">
        <f t="shared" si="45"/>
        <v>1989689.5398500001</v>
      </c>
      <c r="K194" s="44">
        <f t="shared" si="46"/>
        <v>1989689.5398500001</v>
      </c>
      <c r="L194" s="44">
        <v>85465334.422900006</v>
      </c>
      <c r="M194" s="49">
        <f t="shared" si="34"/>
        <v>224133302.90675002</v>
      </c>
      <c r="N194" s="48"/>
      <c r="O194" s="165"/>
      <c r="P194" s="50">
        <v>11</v>
      </c>
      <c r="Q194" s="41" t="s">
        <v>115</v>
      </c>
      <c r="R194" s="44" t="s">
        <v>510</v>
      </c>
      <c r="S194" s="44">
        <v>60583348.0427</v>
      </c>
      <c r="T194" s="44">
        <v>0</v>
      </c>
      <c r="U194" s="44">
        <v>5608563.6687000003</v>
      </c>
      <c r="V194" s="44">
        <v>64483748.475100003</v>
      </c>
      <c r="W194" s="44">
        <v>3752012.8955999999</v>
      </c>
      <c r="X194" s="44">
        <v>0</v>
      </c>
      <c r="Y194" s="44">
        <f t="shared" si="47"/>
        <v>3752012.8955999999</v>
      </c>
      <c r="Z194" s="44">
        <v>102639925.6258</v>
      </c>
      <c r="AA194" s="49">
        <f t="shared" si="35"/>
        <v>237067598.70789999</v>
      </c>
    </row>
    <row r="195" spans="1:27" ht="24.9" customHeight="1">
      <c r="A195" s="163"/>
      <c r="B195" s="165"/>
      <c r="C195" s="40">
        <v>13</v>
      </c>
      <c r="D195" s="44" t="s">
        <v>511</v>
      </c>
      <c r="E195" s="44">
        <v>70818283.851999998</v>
      </c>
      <c r="F195" s="44">
        <v>0</v>
      </c>
      <c r="G195" s="44">
        <v>4565242.6449999996</v>
      </c>
      <c r="H195" s="44">
        <v>75377616.967199996</v>
      </c>
      <c r="I195" s="44">
        <v>4385877.0246000001</v>
      </c>
      <c r="J195" s="44">
        <f t="shared" si="45"/>
        <v>2192938.5123000001</v>
      </c>
      <c r="K195" s="44">
        <f t="shared" si="46"/>
        <v>2192938.5123000001</v>
      </c>
      <c r="L195" s="44">
        <v>98197285.147799999</v>
      </c>
      <c r="M195" s="49">
        <f t="shared" si="34"/>
        <v>251151367.1243</v>
      </c>
      <c r="N195" s="48"/>
      <c r="O195" s="165"/>
      <c r="P195" s="50">
        <v>12</v>
      </c>
      <c r="Q195" s="41" t="s">
        <v>115</v>
      </c>
      <c r="R195" s="44" t="s">
        <v>512</v>
      </c>
      <c r="S195" s="44">
        <v>54734404.858000003</v>
      </c>
      <c r="T195" s="44">
        <v>0</v>
      </c>
      <c r="U195" s="44">
        <v>5305747.5559999999</v>
      </c>
      <c r="V195" s="44">
        <v>58258246.033399999</v>
      </c>
      <c r="W195" s="44">
        <v>3389779.5266999998</v>
      </c>
      <c r="X195" s="44">
        <v>0</v>
      </c>
      <c r="Y195" s="44">
        <f t="shared" si="47"/>
        <v>3389779.5266999998</v>
      </c>
      <c r="Z195" s="44">
        <v>95405545.961600006</v>
      </c>
      <c r="AA195" s="49">
        <f t="shared" si="35"/>
        <v>217093723.9357</v>
      </c>
    </row>
    <row r="196" spans="1:27" ht="24.9" customHeight="1">
      <c r="A196" s="163"/>
      <c r="B196" s="165"/>
      <c r="C196" s="40">
        <v>14</v>
      </c>
      <c r="D196" s="44" t="s">
        <v>513</v>
      </c>
      <c r="E196" s="44">
        <v>67046248.431100003</v>
      </c>
      <c r="F196" s="44">
        <v>0</v>
      </c>
      <c r="G196" s="44">
        <v>4459393.8420000002</v>
      </c>
      <c r="H196" s="44">
        <v>71362735.136199996</v>
      </c>
      <c r="I196" s="44">
        <v>4152269.5070000002</v>
      </c>
      <c r="J196" s="44">
        <f t="shared" si="45"/>
        <v>2076134.7535000001</v>
      </c>
      <c r="K196" s="44">
        <f t="shared" si="46"/>
        <v>2076134.7535000001</v>
      </c>
      <c r="L196" s="44">
        <v>95668521.335099995</v>
      </c>
      <c r="M196" s="49">
        <f t="shared" si="34"/>
        <v>240613033.49790001</v>
      </c>
      <c r="N196" s="48"/>
      <c r="O196" s="165"/>
      <c r="P196" s="50">
        <v>13</v>
      </c>
      <c r="Q196" s="41" t="s">
        <v>115</v>
      </c>
      <c r="R196" s="44" t="s">
        <v>514</v>
      </c>
      <c r="S196" s="44">
        <v>49357186.343900003</v>
      </c>
      <c r="T196" s="44">
        <v>0</v>
      </c>
      <c r="U196" s="44">
        <v>4867347.517</v>
      </c>
      <c r="V196" s="44">
        <v>52534838.243000001</v>
      </c>
      <c r="W196" s="44">
        <v>3056760.7376000001</v>
      </c>
      <c r="X196" s="44">
        <v>0</v>
      </c>
      <c r="Y196" s="44">
        <f t="shared" si="47"/>
        <v>3056760.7376000001</v>
      </c>
      <c r="Z196" s="44">
        <v>84932020.301599994</v>
      </c>
      <c r="AA196" s="49">
        <f t="shared" si="35"/>
        <v>194748153.14309999</v>
      </c>
    </row>
    <row r="197" spans="1:27" ht="24.9" customHeight="1">
      <c r="A197" s="163"/>
      <c r="B197" s="165"/>
      <c r="C197" s="40">
        <v>15</v>
      </c>
      <c r="D197" s="44" t="s">
        <v>515</v>
      </c>
      <c r="E197" s="44">
        <v>76050237.4551</v>
      </c>
      <c r="F197" s="44">
        <v>0</v>
      </c>
      <c r="G197" s="44">
        <v>4736824.4297000002</v>
      </c>
      <c r="H197" s="44">
        <v>80946407.585099995</v>
      </c>
      <c r="I197" s="44">
        <v>4709899.3513000002</v>
      </c>
      <c r="J197" s="44">
        <f t="shared" si="45"/>
        <v>2354949.6756500001</v>
      </c>
      <c r="K197" s="44">
        <f t="shared" si="46"/>
        <v>2354949.6756500001</v>
      </c>
      <c r="L197" s="44">
        <v>102296432.1939</v>
      </c>
      <c r="M197" s="49">
        <f t="shared" si="34"/>
        <v>266384851.33945</v>
      </c>
      <c r="N197" s="48"/>
      <c r="O197" s="165"/>
      <c r="P197" s="50">
        <v>14</v>
      </c>
      <c r="Q197" s="41" t="s">
        <v>115</v>
      </c>
      <c r="R197" s="44" t="s">
        <v>516</v>
      </c>
      <c r="S197" s="44">
        <v>56742353.7817</v>
      </c>
      <c r="T197" s="44">
        <v>0</v>
      </c>
      <c r="U197" s="44">
        <v>4992456.3753000004</v>
      </c>
      <c r="V197" s="44">
        <v>60395468.183200002</v>
      </c>
      <c r="W197" s="44">
        <v>3514134.6589000002</v>
      </c>
      <c r="X197" s="44">
        <v>0</v>
      </c>
      <c r="Y197" s="44">
        <f t="shared" si="47"/>
        <v>3514134.6589000002</v>
      </c>
      <c r="Z197" s="44">
        <v>87920913.370199993</v>
      </c>
      <c r="AA197" s="49">
        <f t="shared" si="35"/>
        <v>213565326.36930001</v>
      </c>
    </row>
    <row r="198" spans="1:27" ht="24.9" customHeight="1">
      <c r="A198" s="163"/>
      <c r="B198" s="165"/>
      <c r="C198" s="40">
        <v>16</v>
      </c>
      <c r="D198" s="44" t="s">
        <v>517</v>
      </c>
      <c r="E198" s="44">
        <v>71474176.844600007</v>
      </c>
      <c r="F198" s="44">
        <v>0</v>
      </c>
      <c r="G198" s="44">
        <v>4560584.1995999999</v>
      </c>
      <c r="H198" s="44">
        <v>76075736.832200006</v>
      </c>
      <c r="I198" s="44">
        <v>4426497.4102999996</v>
      </c>
      <c r="J198" s="44">
        <f t="shared" si="45"/>
        <v>2213248.7051499998</v>
      </c>
      <c r="K198" s="44">
        <f t="shared" si="46"/>
        <v>2213248.7051499998</v>
      </c>
      <c r="L198" s="44">
        <v>98085993.305500001</v>
      </c>
      <c r="M198" s="49">
        <f t="shared" si="34"/>
        <v>252409739.88705</v>
      </c>
      <c r="N198" s="48"/>
      <c r="O198" s="165"/>
      <c r="P198" s="50">
        <v>15</v>
      </c>
      <c r="Q198" s="41" t="s">
        <v>115</v>
      </c>
      <c r="R198" s="44" t="s">
        <v>518</v>
      </c>
      <c r="S198" s="44">
        <v>59432970.564999998</v>
      </c>
      <c r="T198" s="44">
        <v>0</v>
      </c>
      <c r="U198" s="44">
        <v>5577627.4730000002</v>
      </c>
      <c r="V198" s="44">
        <v>63259308.850699998</v>
      </c>
      <c r="W198" s="44">
        <v>3680768.3824</v>
      </c>
      <c r="X198" s="44">
        <v>0</v>
      </c>
      <c r="Y198" s="44">
        <f t="shared" si="47"/>
        <v>3680768.3824</v>
      </c>
      <c r="Z198" s="44">
        <v>101900849.41339999</v>
      </c>
      <c r="AA198" s="49">
        <f t="shared" si="35"/>
        <v>233851524.68449998</v>
      </c>
    </row>
    <row r="199" spans="1:27" ht="24.9" customHeight="1">
      <c r="A199" s="163"/>
      <c r="B199" s="165"/>
      <c r="C199" s="40">
        <v>17</v>
      </c>
      <c r="D199" s="44" t="s">
        <v>519</v>
      </c>
      <c r="E199" s="44">
        <v>71755944.247500002</v>
      </c>
      <c r="F199" s="44">
        <v>0</v>
      </c>
      <c r="G199" s="44">
        <v>4771192.2611999996</v>
      </c>
      <c r="H199" s="44">
        <v>76375644.627499998</v>
      </c>
      <c r="I199" s="44">
        <v>4443947.6661999999</v>
      </c>
      <c r="J199" s="44">
        <f t="shared" si="45"/>
        <v>2221973.8330999999</v>
      </c>
      <c r="K199" s="44">
        <f t="shared" si="46"/>
        <v>2221973.8330999999</v>
      </c>
      <c r="L199" s="44">
        <v>103117491.34720001</v>
      </c>
      <c r="M199" s="49">
        <f t="shared" si="34"/>
        <v>258242246.31650001</v>
      </c>
      <c r="N199" s="48"/>
      <c r="O199" s="165"/>
      <c r="P199" s="50">
        <v>16</v>
      </c>
      <c r="Q199" s="41" t="s">
        <v>115</v>
      </c>
      <c r="R199" s="44" t="s">
        <v>520</v>
      </c>
      <c r="S199" s="44">
        <v>72062655.5801</v>
      </c>
      <c r="T199" s="44">
        <v>0</v>
      </c>
      <c r="U199" s="44">
        <v>6250442.5461999997</v>
      </c>
      <c r="V199" s="44">
        <v>76702102.261000007</v>
      </c>
      <c r="W199" s="44">
        <v>4462942.7352</v>
      </c>
      <c r="X199" s="44">
        <v>0</v>
      </c>
      <c r="Y199" s="44">
        <f t="shared" si="47"/>
        <v>4462942.7352</v>
      </c>
      <c r="Z199" s="44">
        <v>117974629.7676</v>
      </c>
      <c r="AA199" s="49">
        <f t="shared" si="35"/>
        <v>277452772.8901</v>
      </c>
    </row>
    <row r="200" spans="1:27" ht="24.9" customHeight="1">
      <c r="A200" s="163"/>
      <c r="B200" s="166"/>
      <c r="C200" s="40">
        <v>18</v>
      </c>
      <c r="D200" s="44" t="s">
        <v>521</v>
      </c>
      <c r="E200" s="44">
        <v>79131632.505799994</v>
      </c>
      <c r="F200" s="44">
        <v>0</v>
      </c>
      <c r="G200" s="44">
        <v>4894671.0926000001</v>
      </c>
      <c r="H200" s="44">
        <v>84226185.111699998</v>
      </c>
      <c r="I200" s="44">
        <v>4900734.5285999998</v>
      </c>
      <c r="J200" s="44">
        <f t="shared" si="45"/>
        <v>2450367.2642999999</v>
      </c>
      <c r="K200" s="44">
        <f t="shared" si="46"/>
        <v>2450367.2642999999</v>
      </c>
      <c r="L200" s="44">
        <v>106067442.51890001</v>
      </c>
      <c r="M200" s="49">
        <f t="shared" ref="M200:M263" si="48">E200+F200+G200+H200+K200+L200</f>
        <v>276770298.49329996</v>
      </c>
      <c r="N200" s="48"/>
      <c r="O200" s="165"/>
      <c r="P200" s="50">
        <v>17</v>
      </c>
      <c r="Q200" s="41" t="s">
        <v>115</v>
      </c>
      <c r="R200" s="44" t="s">
        <v>522</v>
      </c>
      <c r="S200" s="44">
        <v>60495160.207000002</v>
      </c>
      <c r="T200" s="44">
        <v>0</v>
      </c>
      <c r="U200" s="44">
        <v>5226082.1333999997</v>
      </c>
      <c r="V200" s="44">
        <v>64389883.0418</v>
      </c>
      <c r="W200" s="44">
        <v>3746551.2974999999</v>
      </c>
      <c r="X200" s="44">
        <v>0</v>
      </c>
      <c r="Y200" s="44">
        <f t="shared" si="47"/>
        <v>3746551.2974999999</v>
      </c>
      <c r="Z200" s="44">
        <v>93502311.988100007</v>
      </c>
      <c r="AA200" s="49">
        <f t="shared" ref="AA200:AA263" si="49">S200+T200+U200+V200+Y200+Z200</f>
        <v>227359988.66780001</v>
      </c>
    </row>
    <row r="201" spans="1:27" ht="24.9" customHeight="1">
      <c r="A201" s="40"/>
      <c r="B201" s="167" t="s">
        <v>523</v>
      </c>
      <c r="C201" s="168"/>
      <c r="D201" s="45"/>
      <c r="E201" s="45">
        <f>SUM(E183:E200)</f>
        <v>1267586109.1667998</v>
      </c>
      <c r="F201" s="45">
        <f t="shared" ref="F201:M201" si="50">SUM(F183:F200)</f>
        <v>0</v>
      </c>
      <c r="G201" s="45">
        <f t="shared" si="50"/>
        <v>80329640.368300006</v>
      </c>
      <c r="H201" s="45">
        <f t="shared" si="50"/>
        <v>1349194233.6454</v>
      </c>
      <c r="I201" s="45">
        <f t="shared" si="50"/>
        <v>78503410.284500003</v>
      </c>
      <c r="J201" s="45">
        <f t="shared" si="50"/>
        <v>39251705.142250001</v>
      </c>
      <c r="K201" s="45">
        <f t="shared" si="50"/>
        <v>39251705.142250001</v>
      </c>
      <c r="L201" s="45">
        <f t="shared" si="50"/>
        <v>1723479973.0249999</v>
      </c>
      <c r="M201" s="45">
        <f t="shared" si="50"/>
        <v>4459841661.3477507</v>
      </c>
      <c r="N201" s="48"/>
      <c r="O201" s="165"/>
      <c r="P201" s="50">
        <v>18</v>
      </c>
      <c r="Q201" s="41" t="s">
        <v>115</v>
      </c>
      <c r="R201" s="44" t="s">
        <v>524</v>
      </c>
      <c r="S201" s="44">
        <v>56223958.267200001</v>
      </c>
      <c r="T201" s="44">
        <v>0</v>
      </c>
      <c r="U201" s="44">
        <v>5377708.9565000003</v>
      </c>
      <c r="V201" s="44">
        <v>59843697.984899998</v>
      </c>
      <c r="W201" s="44">
        <v>3482029.6875</v>
      </c>
      <c r="X201" s="44">
        <v>0</v>
      </c>
      <c r="Y201" s="44">
        <f t="shared" si="47"/>
        <v>3482029.6875</v>
      </c>
      <c r="Z201" s="44">
        <v>97124728.232700005</v>
      </c>
      <c r="AA201" s="49">
        <f t="shared" si="49"/>
        <v>222052123.1288</v>
      </c>
    </row>
    <row r="202" spans="1:27" ht="24.9" customHeight="1">
      <c r="A202" s="163">
        <v>10</v>
      </c>
      <c r="B202" s="164" t="s">
        <v>525</v>
      </c>
      <c r="C202" s="40">
        <v>1</v>
      </c>
      <c r="D202" s="44" t="s">
        <v>526</v>
      </c>
      <c r="E202" s="44">
        <v>55412810.884300001</v>
      </c>
      <c r="F202" s="44">
        <v>0</v>
      </c>
      <c r="G202" s="44">
        <v>4949624.5382000003</v>
      </c>
      <c r="H202" s="44">
        <v>58980328.337899998</v>
      </c>
      <c r="I202" s="44">
        <v>3431794.1765999999</v>
      </c>
      <c r="J202" s="44">
        <f>I202/2</f>
        <v>1715897.0882999999</v>
      </c>
      <c r="K202" s="44">
        <f t="shared" si="46"/>
        <v>1715897.0882999999</v>
      </c>
      <c r="L202" s="44">
        <v>91979219.810200006</v>
      </c>
      <c r="M202" s="49">
        <f t="shared" si="48"/>
        <v>213037880.65890002</v>
      </c>
      <c r="N202" s="48"/>
      <c r="O202" s="165"/>
      <c r="P202" s="50">
        <v>19</v>
      </c>
      <c r="Q202" s="41" t="s">
        <v>115</v>
      </c>
      <c r="R202" s="44" t="s">
        <v>527</v>
      </c>
      <c r="S202" s="44">
        <v>53403888.143399999</v>
      </c>
      <c r="T202" s="44">
        <v>0</v>
      </c>
      <c r="U202" s="44">
        <v>4912825.2690000003</v>
      </c>
      <c r="V202" s="44">
        <v>56842069.675800003</v>
      </c>
      <c r="W202" s="44">
        <v>3307378.7346000001</v>
      </c>
      <c r="X202" s="44">
        <v>0</v>
      </c>
      <c r="Y202" s="44">
        <f t="shared" si="47"/>
        <v>3307378.7346000001</v>
      </c>
      <c r="Z202" s="44">
        <v>86018499.226199999</v>
      </c>
      <c r="AA202" s="49">
        <f t="shared" si="49"/>
        <v>204484661.04900002</v>
      </c>
    </row>
    <row r="203" spans="1:27" ht="24.9" customHeight="1">
      <c r="A203" s="163"/>
      <c r="B203" s="165"/>
      <c r="C203" s="40">
        <v>2</v>
      </c>
      <c r="D203" s="44" t="s">
        <v>528</v>
      </c>
      <c r="E203" s="44">
        <v>60397765.245399997</v>
      </c>
      <c r="F203" s="44">
        <v>0</v>
      </c>
      <c r="G203" s="44">
        <v>5257553.7880999995</v>
      </c>
      <c r="H203" s="44">
        <v>64286217.721199997</v>
      </c>
      <c r="I203" s="44">
        <v>3740519.4890000001</v>
      </c>
      <c r="J203" s="44">
        <f t="shared" ref="J203:J226" si="51">I203/2</f>
        <v>1870259.7445</v>
      </c>
      <c r="K203" s="44">
        <f t="shared" si="46"/>
        <v>1870259.7445</v>
      </c>
      <c r="L203" s="44">
        <v>99335754.056299999</v>
      </c>
      <c r="M203" s="49">
        <f t="shared" si="48"/>
        <v>231147550.55549997</v>
      </c>
      <c r="N203" s="48"/>
      <c r="O203" s="166"/>
      <c r="P203" s="50">
        <v>20</v>
      </c>
      <c r="Q203" s="41" t="s">
        <v>115</v>
      </c>
      <c r="R203" s="44" t="s">
        <v>529</v>
      </c>
      <c r="S203" s="44">
        <v>72433321.296000004</v>
      </c>
      <c r="T203" s="44">
        <v>0</v>
      </c>
      <c r="U203" s="44">
        <v>6461153.5569000002</v>
      </c>
      <c r="V203" s="44">
        <v>77096631.707800001</v>
      </c>
      <c r="W203" s="44">
        <v>4485898.5900999997</v>
      </c>
      <c r="X203" s="44">
        <v>0</v>
      </c>
      <c r="Y203" s="44">
        <f t="shared" si="47"/>
        <v>4485898.5900999997</v>
      </c>
      <c r="Z203" s="44">
        <v>123008587.2975</v>
      </c>
      <c r="AA203" s="49">
        <f t="shared" si="49"/>
        <v>283485592.4483</v>
      </c>
    </row>
    <row r="204" spans="1:27" ht="24.9" customHeight="1">
      <c r="A204" s="163"/>
      <c r="B204" s="165"/>
      <c r="C204" s="40">
        <v>3</v>
      </c>
      <c r="D204" s="44" t="s">
        <v>530</v>
      </c>
      <c r="E204" s="44">
        <v>51630136.2214</v>
      </c>
      <c r="F204" s="44">
        <v>0</v>
      </c>
      <c r="G204" s="44">
        <v>4794626.1330000004</v>
      </c>
      <c r="H204" s="44">
        <v>54954122.302500002</v>
      </c>
      <c r="I204" s="44">
        <v>3197527.7557000001</v>
      </c>
      <c r="J204" s="44">
        <f t="shared" si="51"/>
        <v>1598763.87785</v>
      </c>
      <c r="K204" s="44">
        <f t="shared" si="46"/>
        <v>1598763.87785</v>
      </c>
      <c r="L204" s="44">
        <v>88276255.326100007</v>
      </c>
      <c r="M204" s="49">
        <f t="shared" si="48"/>
        <v>201253903.86085001</v>
      </c>
      <c r="N204" s="48"/>
      <c r="O204" s="40"/>
      <c r="P204" s="158"/>
      <c r="Q204" s="159"/>
      <c r="R204" s="45"/>
      <c r="S204" s="45">
        <f>S184+S185+S186+S187+S188+S189+S190+S191+S192+S193+S194+S195+S196+S197+S198+S199+S200+S201+S202+S203</f>
        <v>1317737473.1623001</v>
      </c>
      <c r="T204" s="45">
        <f t="shared" ref="T204:AA204" si="52">T184+T185+T186+T187+T188+T189+T190+T191+T192+T193+T194+T195+T196+T197+T198+T199+T200+T201+T202+T203</f>
        <v>0</v>
      </c>
      <c r="U204" s="45">
        <f t="shared" si="52"/>
        <v>117725873.33279997</v>
      </c>
      <c r="V204" s="45">
        <f t="shared" si="52"/>
        <v>1402574379.2802</v>
      </c>
      <c r="W204" s="45">
        <f t="shared" si="52"/>
        <v>81609355.573200002</v>
      </c>
      <c r="X204" s="45">
        <f t="shared" si="52"/>
        <v>0</v>
      </c>
      <c r="Y204" s="45">
        <f t="shared" si="52"/>
        <v>81609355.573200002</v>
      </c>
      <c r="Z204" s="45">
        <f t="shared" si="52"/>
        <v>2185499789.9217</v>
      </c>
      <c r="AA204" s="45">
        <f t="shared" si="52"/>
        <v>5105146871.2702007</v>
      </c>
    </row>
    <row r="205" spans="1:27" ht="33.75" customHeight="1">
      <c r="A205" s="163"/>
      <c r="B205" s="165"/>
      <c r="C205" s="40">
        <v>4</v>
      </c>
      <c r="D205" s="44" t="s">
        <v>531</v>
      </c>
      <c r="E205" s="44">
        <v>74201841.491099998</v>
      </c>
      <c r="F205" s="44">
        <v>0</v>
      </c>
      <c r="G205" s="44">
        <v>5850042.8488999996</v>
      </c>
      <c r="H205" s="44">
        <v>78979010.531599998</v>
      </c>
      <c r="I205" s="44">
        <v>4595425.5606000004</v>
      </c>
      <c r="J205" s="44">
        <f t="shared" si="51"/>
        <v>2297712.7803000002</v>
      </c>
      <c r="K205" s="44">
        <f t="shared" si="46"/>
        <v>2297712.7803000002</v>
      </c>
      <c r="L205" s="44">
        <v>113490518.721</v>
      </c>
      <c r="M205" s="49">
        <f t="shared" si="48"/>
        <v>274819126.37290001</v>
      </c>
      <c r="N205" s="48"/>
      <c r="O205" s="164">
        <v>28</v>
      </c>
      <c r="P205" s="50">
        <v>1</v>
      </c>
      <c r="Q205" s="41" t="s">
        <v>116</v>
      </c>
      <c r="R205" s="53" t="s">
        <v>532</v>
      </c>
      <c r="S205" s="44">
        <v>69819898.560000002</v>
      </c>
      <c r="T205" s="44">
        <v>0</v>
      </c>
      <c r="U205" s="44">
        <v>4893378.1608999996</v>
      </c>
      <c r="V205" s="44">
        <v>74314954.897100002</v>
      </c>
      <c r="W205" s="44">
        <v>4324045.6036999999</v>
      </c>
      <c r="X205" s="44">
        <f>W205/2</f>
        <v>2162022.8018499999</v>
      </c>
      <c r="Y205" s="44">
        <f>W205-X205</f>
        <v>2162022.8018499999</v>
      </c>
      <c r="Z205" s="44">
        <v>101742934.0355</v>
      </c>
      <c r="AA205" s="49">
        <f t="shared" si="49"/>
        <v>252933188.45534998</v>
      </c>
    </row>
    <row r="206" spans="1:27" ht="24.9" customHeight="1">
      <c r="A206" s="163"/>
      <c r="B206" s="165"/>
      <c r="C206" s="40">
        <v>5</v>
      </c>
      <c r="D206" s="44" t="s">
        <v>533</v>
      </c>
      <c r="E206" s="44">
        <v>67512145.654100001</v>
      </c>
      <c r="F206" s="44">
        <v>0</v>
      </c>
      <c r="G206" s="44">
        <v>5773912.0109999999</v>
      </c>
      <c r="H206" s="44">
        <v>71858627.164499998</v>
      </c>
      <c r="I206" s="44">
        <v>4181123.1845</v>
      </c>
      <c r="J206" s="44">
        <f t="shared" si="51"/>
        <v>2090561.59225</v>
      </c>
      <c r="K206" s="44">
        <f t="shared" si="46"/>
        <v>2090561.59225</v>
      </c>
      <c r="L206" s="44">
        <v>111671727.17659999</v>
      </c>
      <c r="M206" s="49">
        <f t="shared" si="48"/>
        <v>258906973.59845001</v>
      </c>
      <c r="N206" s="48"/>
      <c r="O206" s="165"/>
      <c r="P206" s="50">
        <v>2</v>
      </c>
      <c r="Q206" s="41" t="s">
        <v>116</v>
      </c>
      <c r="R206" s="53" t="s">
        <v>534</v>
      </c>
      <c r="S206" s="44">
        <v>73858255.197799996</v>
      </c>
      <c r="T206" s="44">
        <v>0</v>
      </c>
      <c r="U206" s="44">
        <v>5222669.3431000002</v>
      </c>
      <c r="V206" s="44">
        <v>78613303.900399998</v>
      </c>
      <c r="W206" s="44">
        <v>4574146.7729000002</v>
      </c>
      <c r="X206" s="44">
        <f t="shared" ref="X206:X222" si="53">W206/2</f>
        <v>2287073.3864500001</v>
      </c>
      <c r="Y206" s="44">
        <f t="shared" ref="Y206:Y222" si="54">W206-X206</f>
        <v>2287073.3864500001</v>
      </c>
      <c r="Z206" s="44">
        <v>109609812.0889</v>
      </c>
      <c r="AA206" s="49">
        <f t="shared" si="49"/>
        <v>269591113.91664994</v>
      </c>
    </row>
    <row r="207" spans="1:27" ht="24.9" customHeight="1">
      <c r="A207" s="163"/>
      <c r="B207" s="165"/>
      <c r="C207" s="40">
        <v>6</v>
      </c>
      <c r="D207" s="44" t="s">
        <v>535</v>
      </c>
      <c r="E207" s="44">
        <v>69155440.291999996</v>
      </c>
      <c r="F207" s="44">
        <v>0</v>
      </c>
      <c r="G207" s="44">
        <v>5797933.4609000003</v>
      </c>
      <c r="H207" s="44">
        <v>73607718.317900002</v>
      </c>
      <c r="I207" s="44">
        <v>4282894.7582999999</v>
      </c>
      <c r="J207" s="44">
        <f t="shared" si="51"/>
        <v>2141447.3791499999</v>
      </c>
      <c r="K207" s="44">
        <f t="shared" si="46"/>
        <v>2141447.3791499999</v>
      </c>
      <c r="L207" s="44">
        <v>112245607.7631</v>
      </c>
      <c r="M207" s="49">
        <f t="shared" si="48"/>
        <v>262948147.21305001</v>
      </c>
      <c r="N207" s="48"/>
      <c r="O207" s="165"/>
      <c r="P207" s="50">
        <v>3</v>
      </c>
      <c r="Q207" s="41" t="s">
        <v>116</v>
      </c>
      <c r="R207" s="53" t="s">
        <v>536</v>
      </c>
      <c r="S207" s="44">
        <v>75193783.158199996</v>
      </c>
      <c r="T207" s="44">
        <v>0</v>
      </c>
      <c r="U207" s="44">
        <v>5357309.5695000002</v>
      </c>
      <c r="V207" s="44">
        <v>80034814.131600007</v>
      </c>
      <c r="W207" s="44">
        <v>4656857.9186000004</v>
      </c>
      <c r="X207" s="44">
        <f t="shared" si="53"/>
        <v>2328428.9593000002</v>
      </c>
      <c r="Y207" s="44">
        <f t="shared" si="54"/>
        <v>2328428.9593000002</v>
      </c>
      <c r="Z207" s="44">
        <v>112826412.77590001</v>
      </c>
      <c r="AA207" s="49">
        <f t="shared" si="49"/>
        <v>275740748.59450006</v>
      </c>
    </row>
    <row r="208" spans="1:27" ht="24.9" customHeight="1">
      <c r="A208" s="163"/>
      <c r="B208" s="165"/>
      <c r="C208" s="40">
        <v>7</v>
      </c>
      <c r="D208" s="44" t="s">
        <v>537</v>
      </c>
      <c r="E208" s="44">
        <v>73317527.517499998</v>
      </c>
      <c r="F208" s="44">
        <v>0</v>
      </c>
      <c r="G208" s="44">
        <v>5626909.3169</v>
      </c>
      <c r="H208" s="44">
        <v>78037763.775000006</v>
      </c>
      <c r="I208" s="44">
        <v>4540658.7388000004</v>
      </c>
      <c r="J208" s="44">
        <f t="shared" si="51"/>
        <v>2270329.3694000002</v>
      </c>
      <c r="K208" s="44">
        <f t="shared" si="46"/>
        <v>2270329.3694000002</v>
      </c>
      <c r="L208" s="44">
        <v>108159782.94499999</v>
      </c>
      <c r="M208" s="49">
        <f t="shared" si="48"/>
        <v>267412312.92379999</v>
      </c>
      <c r="N208" s="48"/>
      <c r="O208" s="165"/>
      <c r="P208" s="50">
        <v>4</v>
      </c>
      <c r="Q208" s="41" t="s">
        <v>116</v>
      </c>
      <c r="R208" s="53" t="s">
        <v>538</v>
      </c>
      <c r="S208" s="44">
        <v>55772519.115099996</v>
      </c>
      <c r="T208" s="44">
        <v>0</v>
      </c>
      <c r="U208" s="44">
        <v>4095668.7066000002</v>
      </c>
      <c r="V208" s="44">
        <v>59363194.848700002</v>
      </c>
      <c r="W208" s="44">
        <v>3454071.4190000002</v>
      </c>
      <c r="X208" s="44">
        <f t="shared" si="53"/>
        <v>1727035.7095000001</v>
      </c>
      <c r="Y208" s="44">
        <f t="shared" si="54"/>
        <v>1727035.7095000001</v>
      </c>
      <c r="Z208" s="44">
        <v>82685384.546499997</v>
      </c>
      <c r="AA208" s="49">
        <f t="shared" si="49"/>
        <v>203643802.92640001</v>
      </c>
    </row>
    <row r="209" spans="1:27" ht="24.9" customHeight="1">
      <c r="A209" s="163"/>
      <c r="B209" s="165"/>
      <c r="C209" s="40">
        <v>8</v>
      </c>
      <c r="D209" s="44" t="s">
        <v>539</v>
      </c>
      <c r="E209" s="44">
        <v>68956207.251300007</v>
      </c>
      <c r="F209" s="44">
        <v>0</v>
      </c>
      <c r="G209" s="44">
        <v>5446207.9604000002</v>
      </c>
      <c r="H209" s="44">
        <v>73395658.507699996</v>
      </c>
      <c r="I209" s="44">
        <v>4270555.9726999998</v>
      </c>
      <c r="J209" s="44">
        <f t="shared" si="51"/>
        <v>2135277.9863499999</v>
      </c>
      <c r="K209" s="44">
        <f t="shared" si="46"/>
        <v>2135277.9863499999</v>
      </c>
      <c r="L209" s="44">
        <v>103842766.2334</v>
      </c>
      <c r="M209" s="49">
        <f t="shared" si="48"/>
        <v>253776117.93914998</v>
      </c>
      <c r="N209" s="48"/>
      <c r="O209" s="165"/>
      <c r="P209" s="50">
        <v>5</v>
      </c>
      <c r="Q209" s="41" t="s">
        <v>116</v>
      </c>
      <c r="R209" s="44" t="s">
        <v>540</v>
      </c>
      <c r="S209" s="44">
        <v>58442850.323700003</v>
      </c>
      <c r="T209" s="44">
        <v>0</v>
      </c>
      <c r="U209" s="44">
        <v>4517425.3125</v>
      </c>
      <c r="V209" s="44">
        <v>62205443.941299997</v>
      </c>
      <c r="W209" s="44">
        <v>3619448.8278999999</v>
      </c>
      <c r="X209" s="44">
        <f t="shared" si="53"/>
        <v>1809724.41395</v>
      </c>
      <c r="Y209" s="44">
        <f t="shared" si="54"/>
        <v>1809724.41395</v>
      </c>
      <c r="Z209" s="44">
        <v>92761292.943000004</v>
      </c>
      <c r="AA209" s="49">
        <f t="shared" si="49"/>
        <v>219736736.93445</v>
      </c>
    </row>
    <row r="210" spans="1:27" ht="24.9" customHeight="1">
      <c r="A210" s="163"/>
      <c r="B210" s="165"/>
      <c r="C210" s="40">
        <v>9</v>
      </c>
      <c r="D210" s="44" t="s">
        <v>541</v>
      </c>
      <c r="E210" s="44">
        <v>64882709.388800003</v>
      </c>
      <c r="F210" s="44">
        <v>0</v>
      </c>
      <c r="G210" s="44">
        <v>5288018.1339999996</v>
      </c>
      <c r="H210" s="44">
        <v>69059905.861699998</v>
      </c>
      <c r="I210" s="44">
        <v>4018278.4575999998</v>
      </c>
      <c r="J210" s="44">
        <f t="shared" si="51"/>
        <v>2009139.2287999999</v>
      </c>
      <c r="K210" s="44">
        <f t="shared" si="46"/>
        <v>2009139.2287999999</v>
      </c>
      <c r="L210" s="44">
        <v>100063557.6143</v>
      </c>
      <c r="M210" s="49">
        <f t="shared" si="48"/>
        <v>241303330.22759998</v>
      </c>
      <c r="N210" s="48"/>
      <c r="O210" s="165"/>
      <c r="P210" s="50">
        <v>6</v>
      </c>
      <c r="Q210" s="41" t="s">
        <v>116</v>
      </c>
      <c r="R210" s="44" t="s">
        <v>542</v>
      </c>
      <c r="S210" s="44">
        <v>89812917.374500006</v>
      </c>
      <c r="T210" s="44">
        <v>0</v>
      </c>
      <c r="U210" s="44">
        <v>6418757.3852000004</v>
      </c>
      <c r="V210" s="44">
        <v>95595138.943299994</v>
      </c>
      <c r="W210" s="44">
        <v>5562241.6895000003</v>
      </c>
      <c r="X210" s="44">
        <f t="shared" si="53"/>
        <v>2781120.8447500002</v>
      </c>
      <c r="Y210" s="44">
        <f t="shared" si="54"/>
        <v>2781120.8447500002</v>
      </c>
      <c r="Z210" s="44">
        <v>138184761.18939999</v>
      </c>
      <c r="AA210" s="49">
        <f t="shared" si="49"/>
        <v>332792695.73714995</v>
      </c>
    </row>
    <row r="211" spans="1:27" ht="24.9" customHeight="1">
      <c r="A211" s="163"/>
      <c r="B211" s="165"/>
      <c r="C211" s="40">
        <v>10</v>
      </c>
      <c r="D211" s="44" t="s">
        <v>543</v>
      </c>
      <c r="E211" s="44">
        <v>72553350.629500002</v>
      </c>
      <c r="F211" s="44">
        <v>0</v>
      </c>
      <c r="G211" s="44">
        <v>6004861.0932</v>
      </c>
      <c r="H211" s="44">
        <v>77224388.618000001</v>
      </c>
      <c r="I211" s="44">
        <v>4493332.1774000004</v>
      </c>
      <c r="J211" s="44">
        <f t="shared" si="51"/>
        <v>2246666.0887000002</v>
      </c>
      <c r="K211" s="44">
        <f t="shared" si="46"/>
        <v>2246666.0887000002</v>
      </c>
      <c r="L211" s="44">
        <v>117189179.1006</v>
      </c>
      <c r="M211" s="49">
        <f t="shared" si="48"/>
        <v>275218445.52999997</v>
      </c>
      <c r="N211" s="48"/>
      <c r="O211" s="165"/>
      <c r="P211" s="50">
        <v>7</v>
      </c>
      <c r="Q211" s="41" t="s">
        <v>116</v>
      </c>
      <c r="R211" s="44" t="s">
        <v>544</v>
      </c>
      <c r="S211" s="44">
        <v>63253582.502400003</v>
      </c>
      <c r="T211" s="44">
        <v>0</v>
      </c>
      <c r="U211" s="44">
        <v>4495437.1068000002</v>
      </c>
      <c r="V211" s="44">
        <v>67325894.590100005</v>
      </c>
      <c r="W211" s="44">
        <v>3917384.3128</v>
      </c>
      <c r="X211" s="44">
        <f t="shared" si="53"/>
        <v>1958692.1564</v>
      </c>
      <c r="Y211" s="44">
        <f t="shared" si="54"/>
        <v>1958692.1564</v>
      </c>
      <c r="Z211" s="44">
        <v>92235987.248999998</v>
      </c>
      <c r="AA211" s="49">
        <f t="shared" si="49"/>
        <v>229269593.60469997</v>
      </c>
    </row>
    <row r="212" spans="1:27" ht="24.9" customHeight="1">
      <c r="A212" s="163"/>
      <c r="B212" s="165"/>
      <c r="C212" s="40">
        <v>11</v>
      </c>
      <c r="D212" s="44" t="s">
        <v>545</v>
      </c>
      <c r="E212" s="44">
        <v>60967176.270999998</v>
      </c>
      <c r="F212" s="44">
        <v>0</v>
      </c>
      <c r="G212" s="44">
        <v>4936412.7407</v>
      </c>
      <c r="H212" s="44">
        <v>64892287.846600004</v>
      </c>
      <c r="I212" s="44">
        <v>3775783.9235</v>
      </c>
      <c r="J212" s="44">
        <f t="shared" si="51"/>
        <v>1887891.96175</v>
      </c>
      <c r="K212" s="44">
        <f t="shared" si="46"/>
        <v>1887891.96175</v>
      </c>
      <c r="L212" s="44">
        <v>91663585.487599999</v>
      </c>
      <c r="M212" s="49">
        <f t="shared" si="48"/>
        <v>224347354.30765</v>
      </c>
      <c r="N212" s="48"/>
      <c r="O212" s="165"/>
      <c r="P212" s="50">
        <v>8</v>
      </c>
      <c r="Q212" s="41" t="s">
        <v>116</v>
      </c>
      <c r="R212" s="44" t="s">
        <v>546</v>
      </c>
      <c r="S212" s="44">
        <v>63728274.065499999</v>
      </c>
      <c r="T212" s="44">
        <v>0</v>
      </c>
      <c r="U212" s="44">
        <v>4901253.7648999998</v>
      </c>
      <c r="V212" s="44">
        <v>67831147.144700006</v>
      </c>
      <c r="W212" s="44">
        <v>3946782.6362999999</v>
      </c>
      <c r="X212" s="44">
        <f t="shared" si="53"/>
        <v>1973391.3181499999</v>
      </c>
      <c r="Y212" s="44">
        <f t="shared" si="54"/>
        <v>1973391.3181499999</v>
      </c>
      <c r="Z212" s="44">
        <v>101931084.8849</v>
      </c>
      <c r="AA212" s="49">
        <f t="shared" si="49"/>
        <v>240365151.17815003</v>
      </c>
    </row>
    <row r="213" spans="1:27" ht="24.9" customHeight="1">
      <c r="A213" s="163"/>
      <c r="B213" s="165"/>
      <c r="C213" s="40">
        <v>12</v>
      </c>
      <c r="D213" s="44" t="s">
        <v>547</v>
      </c>
      <c r="E213" s="44">
        <v>62878421.939199999</v>
      </c>
      <c r="F213" s="44">
        <v>0</v>
      </c>
      <c r="G213" s="44">
        <v>5332372.0252999999</v>
      </c>
      <c r="H213" s="44">
        <v>66926580.914499998</v>
      </c>
      <c r="I213" s="44">
        <v>3894150.0855999999</v>
      </c>
      <c r="J213" s="44">
        <f t="shared" si="51"/>
        <v>1947075.0427999999</v>
      </c>
      <c r="K213" s="44">
        <f t="shared" si="46"/>
        <v>1947075.0427999999</v>
      </c>
      <c r="L213" s="44">
        <v>101123187.1257</v>
      </c>
      <c r="M213" s="49">
        <f t="shared" si="48"/>
        <v>238207637.04750001</v>
      </c>
      <c r="N213" s="48"/>
      <c r="O213" s="165"/>
      <c r="P213" s="50">
        <v>9</v>
      </c>
      <c r="Q213" s="41" t="s">
        <v>116</v>
      </c>
      <c r="R213" s="44" t="s">
        <v>548</v>
      </c>
      <c r="S213" s="44">
        <v>76616946.709700003</v>
      </c>
      <c r="T213" s="44">
        <v>0</v>
      </c>
      <c r="U213" s="44">
        <v>5392303.6744999997</v>
      </c>
      <c r="V213" s="44">
        <v>81549601.997600004</v>
      </c>
      <c r="W213" s="44">
        <v>4744996.4611999998</v>
      </c>
      <c r="X213" s="44">
        <f t="shared" si="53"/>
        <v>2372498.2305999999</v>
      </c>
      <c r="Y213" s="44">
        <f t="shared" si="54"/>
        <v>2372498.2305999999</v>
      </c>
      <c r="Z213" s="44">
        <v>113662433.816</v>
      </c>
      <c r="AA213" s="49">
        <f t="shared" si="49"/>
        <v>279593784.42839998</v>
      </c>
    </row>
    <row r="214" spans="1:27" ht="24.9" customHeight="1">
      <c r="A214" s="163"/>
      <c r="B214" s="165"/>
      <c r="C214" s="40">
        <v>13</v>
      </c>
      <c r="D214" s="44" t="s">
        <v>549</v>
      </c>
      <c r="E214" s="44">
        <v>57595277.517300002</v>
      </c>
      <c r="F214" s="44">
        <v>0</v>
      </c>
      <c r="G214" s="44">
        <v>5166829.9194</v>
      </c>
      <c r="H214" s="44">
        <v>61303303.775200002</v>
      </c>
      <c r="I214" s="44">
        <v>3566957.4388000001</v>
      </c>
      <c r="J214" s="44">
        <f t="shared" si="51"/>
        <v>1783478.7194000001</v>
      </c>
      <c r="K214" s="44">
        <f t="shared" si="46"/>
        <v>1783478.7194000001</v>
      </c>
      <c r="L214" s="44">
        <v>97168330.055700004</v>
      </c>
      <c r="M214" s="49">
        <f t="shared" si="48"/>
        <v>223017219.98699999</v>
      </c>
      <c r="N214" s="48"/>
      <c r="O214" s="165"/>
      <c r="P214" s="50">
        <v>10</v>
      </c>
      <c r="Q214" s="41" t="s">
        <v>116</v>
      </c>
      <c r="R214" s="44" t="s">
        <v>550</v>
      </c>
      <c r="S214" s="44">
        <v>83138789.309799999</v>
      </c>
      <c r="T214" s="44">
        <v>0</v>
      </c>
      <c r="U214" s="44">
        <v>5881740.7154000001</v>
      </c>
      <c r="V214" s="44">
        <v>88491325.613199994</v>
      </c>
      <c r="W214" s="44">
        <v>5148903.4477000004</v>
      </c>
      <c r="X214" s="44">
        <f t="shared" si="53"/>
        <v>2574451.7238500002</v>
      </c>
      <c r="Y214" s="44">
        <f t="shared" si="54"/>
        <v>2574451.7238500002</v>
      </c>
      <c r="Z214" s="44">
        <v>125355250.7648</v>
      </c>
      <c r="AA214" s="49">
        <f t="shared" si="49"/>
        <v>305441558.12704998</v>
      </c>
    </row>
    <row r="215" spans="1:27" ht="24.9" customHeight="1">
      <c r="A215" s="163"/>
      <c r="B215" s="165"/>
      <c r="C215" s="40">
        <v>14</v>
      </c>
      <c r="D215" s="44" t="s">
        <v>551</v>
      </c>
      <c r="E215" s="44">
        <v>56406801.851099998</v>
      </c>
      <c r="F215" s="44">
        <v>0</v>
      </c>
      <c r="G215" s="44">
        <v>5040605.7795000002</v>
      </c>
      <c r="H215" s="44">
        <v>60038313.172899999</v>
      </c>
      <c r="I215" s="44">
        <v>3493353.4506999999</v>
      </c>
      <c r="J215" s="44">
        <f t="shared" si="51"/>
        <v>1746676.72535</v>
      </c>
      <c r="K215" s="44">
        <f t="shared" si="46"/>
        <v>1746676.72535</v>
      </c>
      <c r="L215" s="44">
        <v>94152792.531299993</v>
      </c>
      <c r="M215" s="49">
        <f t="shared" si="48"/>
        <v>217385190.06014997</v>
      </c>
      <c r="N215" s="48"/>
      <c r="O215" s="165"/>
      <c r="P215" s="50">
        <v>11</v>
      </c>
      <c r="Q215" s="41" t="s">
        <v>116</v>
      </c>
      <c r="R215" s="44" t="s">
        <v>552</v>
      </c>
      <c r="S215" s="44">
        <v>63613584.526100002</v>
      </c>
      <c r="T215" s="44">
        <v>0</v>
      </c>
      <c r="U215" s="44">
        <v>4718098.7888000002</v>
      </c>
      <c r="V215" s="44">
        <v>67709073.808400005</v>
      </c>
      <c r="W215" s="44">
        <v>3939679.7500999998</v>
      </c>
      <c r="X215" s="44">
        <f t="shared" si="53"/>
        <v>1969839.8750499999</v>
      </c>
      <c r="Y215" s="44">
        <f t="shared" si="54"/>
        <v>1969839.8750499999</v>
      </c>
      <c r="Z215" s="44">
        <v>97555450.370700002</v>
      </c>
      <c r="AA215" s="49">
        <f t="shared" si="49"/>
        <v>235566047.36905003</v>
      </c>
    </row>
    <row r="216" spans="1:27" ht="24.9" customHeight="1">
      <c r="A216" s="163"/>
      <c r="B216" s="165"/>
      <c r="C216" s="40">
        <v>15</v>
      </c>
      <c r="D216" s="44" t="s">
        <v>553</v>
      </c>
      <c r="E216" s="44">
        <v>61207886.023199998</v>
      </c>
      <c r="F216" s="44">
        <v>0</v>
      </c>
      <c r="G216" s="44">
        <v>5334757.0120999999</v>
      </c>
      <c r="H216" s="44">
        <v>65148494.669399999</v>
      </c>
      <c r="I216" s="44">
        <v>3790691.4208</v>
      </c>
      <c r="J216" s="44">
        <f t="shared" si="51"/>
        <v>1895345.7104</v>
      </c>
      <c r="K216" s="44">
        <f t="shared" si="46"/>
        <v>1895345.7104</v>
      </c>
      <c r="L216" s="44">
        <v>101180165.26970001</v>
      </c>
      <c r="M216" s="49">
        <f t="shared" si="48"/>
        <v>234766648.6848</v>
      </c>
      <c r="N216" s="48"/>
      <c r="O216" s="165"/>
      <c r="P216" s="50">
        <v>12</v>
      </c>
      <c r="Q216" s="41" t="s">
        <v>116</v>
      </c>
      <c r="R216" s="44" t="s">
        <v>554</v>
      </c>
      <c r="S216" s="44">
        <v>65844229.7491</v>
      </c>
      <c r="T216" s="44">
        <v>0</v>
      </c>
      <c r="U216" s="44">
        <v>4871595.8534000004</v>
      </c>
      <c r="V216" s="44">
        <v>70083329.608799994</v>
      </c>
      <c r="W216" s="44">
        <v>4077826.7807999998</v>
      </c>
      <c r="X216" s="44">
        <f t="shared" si="53"/>
        <v>2038913.3903999999</v>
      </c>
      <c r="Y216" s="44">
        <f t="shared" si="54"/>
        <v>2038913.3903999999</v>
      </c>
      <c r="Z216" s="44">
        <v>101222547.318</v>
      </c>
      <c r="AA216" s="49">
        <f t="shared" si="49"/>
        <v>244060615.91970003</v>
      </c>
    </row>
    <row r="217" spans="1:27" ht="24.9" customHeight="1">
      <c r="A217" s="163"/>
      <c r="B217" s="165"/>
      <c r="C217" s="40">
        <v>16</v>
      </c>
      <c r="D217" s="44" t="s">
        <v>555</v>
      </c>
      <c r="E217" s="44">
        <v>50548079.271700002</v>
      </c>
      <c r="F217" s="44">
        <v>0</v>
      </c>
      <c r="G217" s="44">
        <v>4632163.9200999998</v>
      </c>
      <c r="H217" s="44">
        <v>53802401.731799997</v>
      </c>
      <c r="I217" s="44">
        <v>3130514.4301</v>
      </c>
      <c r="J217" s="44">
        <f t="shared" si="51"/>
        <v>1565257.21505</v>
      </c>
      <c r="K217" s="44">
        <f t="shared" si="46"/>
        <v>1565257.21505</v>
      </c>
      <c r="L217" s="44">
        <v>84394977.945600003</v>
      </c>
      <c r="M217" s="49">
        <f t="shared" si="48"/>
        <v>194942880.08424997</v>
      </c>
      <c r="N217" s="48"/>
      <c r="O217" s="165"/>
      <c r="P217" s="50">
        <v>13</v>
      </c>
      <c r="Q217" s="41" t="s">
        <v>116</v>
      </c>
      <c r="R217" s="44" t="s">
        <v>556</v>
      </c>
      <c r="S217" s="44">
        <v>61190121.9837</v>
      </c>
      <c r="T217" s="44">
        <v>0</v>
      </c>
      <c r="U217" s="44">
        <v>4633920.7652000003</v>
      </c>
      <c r="V217" s="44">
        <v>65129586.968099996</v>
      </c>
      <c r="W217" s="44">
        <v>3789591.2684999998</v>
      </c>
      <c r="X217" s="44">
        <f t="shared" si="53"/>
        <v>1894795.6342499999</v>
      </c>
      <c r="Y217" s="44">
        <f t="shared" si="54"/>
        <v>1894795.6342499999</v>
      </c>
      <c r="Z217" s="44">
        <v>95544408.829899997</v>
      </c>
      <c r="AA217" s="49">
        <f t="shared" si="49"/>
        <v>228392834.18114999</v>
      </c>
    </row>
    <row r="218" spans="1:27" ht="24.9" customHeight="1">
      <c r="A218" s="163"/>
      <c r="B218" s="165"/>
      <c r="C218" s="40">
        <v>17</v>
      </c>
      <c r="D218" s="44" t="s">
        <v>557</v>
      </c>
      <c r="E218" s="44">
        <v>63669213.598300003</v>
      </c>
      <c r="F218" s="44">
        <v>0</v>
      </c>
      <c r="G218" s="44">
        <v>5525942.0157000003</v>
      </c>
      <c r="H218" s="44">
        <v>67768284.321099997</v>
      </c>
      <c r="I218" s="44">
        <v>3943124.9375</v>
      </c>
      <c r="J218" s="44">
        <f t="shared" si="51"/>
        <v>1971562.46875</v>
      </c>
      <c r="K218" s="44">
        <f t="shared" si="46"/>
        <v>1971562.46875</v>
      </c>
      <c r="L218" s="44">
        <v>105747639.86570001</v>
      </c>
      <c r="M218" s="49">
        <f t="shared" si="48"/>
        <v>244682642.26955003</v>
      </c>
      <c r="N218" s="48"/>
      <c r="O218" s="165"/>
      <c r="P218" s="50">
        <v>14</v>
      </c>
      <c r="Q218" s="41" t="s">
        <v>116</v>
      </c>
      <c r="R218" s="44" t="s">
        <v>558</v>
      </c>
      <c r="S218" s="44">
        <v>76526597.532000005</v>
      </c>
      <c r="T218" s="44">
        <v>0</v>
      </c>
      <c r="U218" s="44">
        <v>5364730.4817000004</v>
      </c>
      <c r="V218" s="44">
        <v>81453436.073500007</v>
      </c>
      <c r="W218" s="44">
        <v>4739401.0082</v>
      </c>
      <c r="X218" s="44">
        <f t="shared" si="53"/>
        <v>2369700.5041</v>
      </c>
      <c r="Y218" s="44">
        <f t="shared" si="54"/>
        <v>2369700.5041</v>
      </c>
      <c r="Z218" s="44">
        <v>113003700.8857</v>
      </c>
      <c r="AA218" s="49">
        <f t="shared" si="49"/>
        <v>278718165.477</v>
      </c>
    </row>
    <row r="219" spans="1:27" ht="24.9" customHeight="1">
      <c r="A219" s="163"/>
      <c r="B219" s="165"/>
      <c r="C219" s="40">
        <v>18</v>
      </c>
      <c r="D219" s="44" t="s">
        <v>559</v>
      </c>
      <c r="E219" s="44">
        <v>66941584.121799998</v>
      </c>
      <c r="F219" s="44">
        <v>0</v>
      </c>
      <c r="G219" s="44">
        <v>5281206.3371000001</v>
      </c>
      <c r="H219" s="44">
        <v>71251332.461799994</v>
      </c>
      <c r="I219" s="44">
        <v>4145787.4975999999</v>
      </c>
      <c r="J219" s="44">
        <f t="shared" si="51"/>
        <v>2072893.7487999999</v>
      </c>
      <c r="K219" s="44">
        <f t="shared" si="46"/>
        <v>2072893.7487999999</v>
      </c>
      <c r="L219" s="44">
        <v>99900821.476600006</v>
      </c>
      <c r="M219" s="49">
        <f t="shared" si="48"/>
        <v>245447838.14610004</v>
      </c>
      <c r="N219" s="48"/>
      <c r="O219" s="165"/>
      <c r="P219" s="50">
        <v>15</v>
      </c>
      <c r="Q219" s="41" t="s">
        <v>116</v>
      </c>
      <c r="R219" s="44" t="s">
        <v>560</v>
      </c>
      <c r="S219" s="44">
        <v>50788291.1809</v>
      </c>
      <c r="T219" s="44">
        <v>0</v>
      </c>
      <c r="U219" s="44">
        <v>4029884.2503</v>
      </c>
      <c r="V219" s="44">
        <v>54058078.6602</v>
      </c>
      <c r="W219" s="44">
        <v>3145391.0951999999</v>
      </c>
      <c r="X219" s="44">
        <f t="shared" si="53"/>
        <v>1572695.5475999999</v>
      </c>
      <c r="Y219" s="44">
        <f t="shared" si="54"/>
        <v>1572695.5475999999</v>
      </c>
      <c r="Z219" s="44">
        <v>81113771.569000006</v>
      </c>
      <c r="AA219" s="49">
        <f t="shared" si="49"/>
        <v>191562721.208</v>
      </c>
    </row>
    <row r="220" spans="1:27" ht="24.9" customHeight="1">
      <c r="A220" s="163"/>
      <c r="B220" s="165"/>
      <c r="C220" s="40">
        <v>19</v>
      </c>
      <c r="D220" s="44" t="s">
        <v>561</v>
      </c>
      <c r="E220" s="44">
        <v>87423760.435399994</v>
      </c>
      <c r="F220" s="44">
        <v>0</v>
      </c>
      <c r="G220" s="44">
        <v>6805427.3843</v>
      </c>
      <c r="H220" s="44">
        <v>93052166.326299995</v>
      </c>
      <c r="I220" s="44">
        <v>5414277.8028999995</v>
      </c>
      <c r="J220" s="44">
        <f t="shared" si="51"/>
        <v>2707138.9014499998</v>
      </c>
      <c r="K220" s="44">
        <f t="shared" si="46"/>
        <v>2707138.9014499998</v>
      </c>
      <c r="L220" s="44">
        <v>136314979.38789999</v>
      </c>
      <c r="M220" s="49">
        <f t="shared" si="48"/>
        <v>326303472.43534994</v>
      </c>
      <c r="N220" s="48"/>
      <c r="O220" s="165"/>
      <c r="P220" s="50">
        <v>16</v>
      </c>
      <c r="Q220" s="41" t="s">
        <v>116</v>
      </c>
      <c r="R220" s="44" t="s">
        <v>562</v>
      </c>
      <c r="S220" s="44">
        <v>83939221.348100007</v>
      </c>
      <c r="T220" s="44">
        <v>0</v>
      </c>
      <c r="U220" s="44">
        <v>5822176.0987999998</v>
      </c>
      <c r="V220" s="44">
        <v>89343290.053800002</v>
      </c>
      <c r="W220" s="44">
        <v>5198475.3420000002</v>
      </c>
      <c r="X220" s="44">
        <f t="shared" si="53"/>
        <v>2599237.6710000001</v>
      </c>
      <c r="Y220" s="44">
        <f t="shared" si="54"/>
        <v>2599237.6710000001</v>
      </c>
      <c r="Z220" s="44">
        <v>123932231.8677</v>
      </c>
      <c r="AA220" s="49">
        <f t="shared" si="49"/>
        <v>305636157.03939998</v>
      </c>
    </row>
    <row r="221" spans="1:27" ht="24.9" customHeight="1">
      <c r="A221" s="163"/>
      <c r="B221" s="165"/>
      <c r="C221" s="40">
        <v>20</v>
      </c>
      <c r="D221" s="44" t="s">
        <v>563</v>
      </c>
      <c r="E221" s="44">
        <v>69302165.801200002</v>
      </c>
      <c r="F221" s="44">
        <v>0</v>
      </c>
      <c r="G221" s="44">
        <v>5883587.0877999999</v>
      </c>
      <c r="H221" s="44">
        <v>73763890.122999996</v>
      </c>
      <c r="I221" s="44">
        <v>4291981.6776999999</v>
      </c>
      <c r="J221" s="44">
        <f t="shared" si="51"/>
        <v>2145990.8388499999</v>
      </c>
      <c r="K221" s="44">
        <f t="shared" si="46"/>
        <v>2145990.8388499999</v>
      </c>
      <c r="L221" s="44">
        <v>114291901.9685</v>
      </c>
      <c r="M221" s="49">
        <f t="shared" si="48"/>
        <v>265387535.81935</v>
      </c>
      <c r="N221" s="48"/>
      <c r="O221" s="165"/>
      <c r="P221" s="50">
        <v>17</v>
      </c>
      <c r="Q221" s="41" t="s">
        <v>116</v>
      </c>
      <c r="R221" s="44" t="s">
        <v>564</v>
      </c>
      <c r="S221" s="44">
        <v>67632240.329699993</v>
      </c>
      <c r="T221" s="44">
        <v>0</v>
      </c>
      <c r="U221" s="44">
        <v>4631647.3064999999</v>
      </c>
      <c r="V221" s="44">
        <v>71986453.623500004</v>
      </c>
      <c r="W221" s="44">
        <v>4188560.8185999999</v>
      </c>
      <c r="X221" s="44">
        <f t="shared" si="53"/>
        <v>2094280.4092999999</v>
      </c>
      <c r="Y221" s="44">
        <f t="shared" si="54"/>
        <v>2094280.4092999999</v>
      </c>
      <c r="Z221" s="44">
        <v>95490095.131500006</v>
      </c>
      <c r="AA221" s="49">
        <f t="shared" si="49"/>
        <v>241834716.80050001</v>
      </c>
    </row>
    <row r="222" spans="1:27" ht="24.9" customHeight="1">
      <c r="A222" s="163"/>
      <c r="B222" s="165"/>
      <c r="C222" s="40">
        <v>21</v>
      </c>
      <c r="D222" s="44" t="s">
        <v>565</v>
      </c>
      <c r="E222" s="44">
        <v>54962771.810099997</v>
      </c>
      <c r="F222" s="44">
        <v>0</v>
      </c>
      <c r="G222" s="44">
        <v>5084136.0783000002</v>
      </c>
      <c r="H222" s="44">
        <v>58501315.417599998</v>
      </c>
      <c r="I222" s="44">
        <v>3403922.6168</v>
      </c>
      <c r="J222" s="44">
        <f t="shared" si="51"/>
        <v>1701961.3084</v>
      </c>
      <c r="K222" s="44">
        <f t="shared" si="46"/>
        <v>1701961.3084</v>
      </c>
      <c r="L222" s="44">
        <v>95192746.136899993</v>
      </c>
      <c r="M222" s="49">
        <f t="shared" si="48"/>
        <v>215442930.75129998</v>
      </c>
      <c r="N222" s="48"/>
      <c r="O222" s="166"/>
      <c r="P222" s="50">
        <v>18</v>
      </c>
      <c r="Q222" s="41" t="s">
        <v>116</v>
      </c>
      <c r="R222" s="44" t="s">
        <v>566</v>
      </c>
      <c r="S222" s="44">
        <v>79350536.647200003</v>
      </c>
      <c r="T222" s="44">
        <v>0</v>
      </c>
      <c r="U222" s="44">
        <v>5266371.2236000001</v>
      </c>
      <c r="V222" s="44">
        <v>84459182.462400004</v>
      </c>
      <c r="W222" s="44">
        <v>4914291.5733000003</v>
      </c>
      <c r="X222" s="44">
        <f t="shared" si="53"/>
        <v>2457145.7866500001</v>
      </c>
      <c r="Y222" s="44">
        <f t="shared" si="54"/>
        <v>2457145.7866500001</v>
      </c>
      <c r="Z222" s="44">
        <v>110653864.8415</v>
      </c>
      <c r="AA222" s="49">
        <f t="shared" si="49"/>
        <v>282187100.96135002</v>
      </c>
    </row>
    <row r="223" spans="1:27" ht="24.9" customHeight="1">
      <c r="A223" s="163"/>
      <c r="B223" s="165"/>
      <c r="C223" s="40">
        <v>22</v>
      </c>
      <c r="D223" s="44" t="s">
        <v>567</v>
      </c>
      <c r="E223" s="44">
        <v>64580525.033500001</v>
      </c>
      <c r="F223" s="44">
        <v>0</v>
      </c>
      <c r="G223" s="44">
        <v>5693954.8992999997</v>
      </c>
      <c r="H223" s="44">
        <v>68738266.655599996</v>
      </c>
      <c r="I223" s="44">
        <v>3999563.7507000002</v>
      </c>
      <c r="J223" s="44">
        <f t="shared" si="51"/>
        <v>1999781.8753500001</v>
      </c>
      <c r="K223" s="44">
        <f t="shared" si="46"/>
        <v>1999781.8753500001</v>
      </c>
      <c r="L223" s="44">
        <v>109761524.6532</v>
      </c>
      <c r="M223" s="49">
        <f t="shared" si="48"/>
        <v>250774053.11695001</v>
      </c>
      <c r="N223" s="48"/>
      <c r="O223" s="40"/>
      <c r="P223" s="158"/>
      <c r="Q223" s="159"/>
      <c r="R223" s="45"/>
      <c r="S223" s="45">
        <f>S205+S206+S207+S208+S209+S210+S211+S212+S213+S214+S215+S216+S217+S218+S219+S220+S221+S222</f>
        <v>1258522639.6135001</v>
      </c>
      <c r="T223" s="45">
        <f t="shared" ref="T223:AA223" si="55">T205+T206+T207+T208+T209+T210+T211+T212+T213+T214+T215+T216+T217+T218+T219+T220+T221+T222</f>
        <v>0</v>
      </c>
      <c r="U223" s="45">
        <f t="shared" si="55"/>
        <v>90514368.507700026</v>
      </c>
      <c r="V223" s="45">
        <f t="shared" si="55"/>
        <v>1339547251.2667</v>
      </c>
      <c r="W223" s="45">
        <f t="shared" si="55"/>
        <v>77942096.726300001</v>
      </c>
      <c r="X223" s="45">
        <f t="shared" si="55"/>
        <v>38971048.363150001</v>
      </c>
      <c r="Y223" s="45">
        <f t="shared" si="55"/>
        <v>38971048.363150001</v>
      </c>
      <c r="Z223" s="45">
        <f t="shared" si="55"/>
        <v>1889511425.1079001</v>
      </c>
      <c r="AA223" s="45">
        <f t="shared" si="55"/>
        <v>4617066732.8589506</v>
      </c>
    </row>
    <row r="224" spans="1:27" ht="24.9" customHeight="1">
      <c r="A224" s="163"/>
      <c r="B224" s="165"/>
      <c r="C224" s="40">
        <v>23</v>
      </c>
      <c r="D224" s="44" t="s">
        <v>568</v>
      </c>
      <c r="E224" s="44">
        <v>80255023.243000001</v>
      </c>
      <c r="F224" s="44">
        <v>0</v>
      </c>
      <c r="G224" s="44">
        <v>6654341.0438000001</v>
      </c>
      <c r="H224" s="44">
        <v>85421900.569499999</v>
      </c>
      <c r="I224" s="44">
        <v>4970307.7143999999</v>
      </c>
      <c r="J224" s="44">
        <f t="shared" si="51"/>
        <v>2485153.8572</v>
      </c>
      <c r="K224" s="44">
        <f t="shared" si="46"/>
        <v>2485153.8572</v>
      </c>
      <c r="L224" s="44">
        <v>132705475.4566</v>
      </c>
      <c r="M224" s="49">
        <f t="shared" si="48"/>
        <v>307521894.17009997</v>
      </c>
      <c r="N224" s="48"/>
      <c r="O224" s="164">
        <v>29</v>
      </c>
      <c r="P224" s="50">
        <v>1</v>
      </c>
      <c r="Q224" s="41" t="s">
        <v>117</v>
      </c>
      <c r="R224" s="44" t="s">
        <v>569</v>
      </c>
      <c r="S224" s="44">
        <v>49590373.664399996</v>
      </c>
      <c r="T224" s="44">
        <v>0</v>
      </c>
      <c r="U224" s="44">
        <v>3763455.6087000002</v>
      </c>
      <c r="V224" s="44">
        <v>52783038.334399998</v>
      </c>
      <c r="W224" s="44">
        <v>3071202.3599</v>
      </c>
      <c r="X224" s="44">
        <v>0</v>
      </c>
      <c r="Y224" s="44">
        <f t="shared" ref="Y224:Y253" si="56">W224</f>
        <v>3071202.3599</v>
      </c>
      <c r="Z224" s="44">
        <v>79936651.492500007</v>
      </c>
      <c r="AA224" s="49">
        <f t="shared" si="49"/>
        <v>189144721.45989999</v>
      </c>
    </row>
    <row r="225" spans="1:27" ht="24.9" customHeight="1">
      <c r="A225" s="163"/>
      <c r="B225" s="165"/>
      <c r="C225" s="40">
        <v>24</v>
      </c>
      <c r="D225" s="44" t="s">
        <v>570</v>
      </c>
      <c r="E225" s="44">
        <v>66045181.139899999</v>
      </c>
      <c r="F225" s="44">
        <v>0</v>
      </c>
      <c r="G225" s="44">
        <v>5229208.4773000004</v>
      </c>
      <c r="H225" s="44">
        <v>70297218.397699997</v>
      </c>
      <c r="I225" s="44">
        <v>4090271.9860999999</v>
      </c>
      <c r="J225" s="44">
        <f t="shared" si="51"/>
        <v>2045135.9930499999</v>
      </c>
      <c r="K225" s="44">
        <f t="shared" si="46"/>
        <v>2045135.9930499999</v>
      </c>
      <c r="L225" s="44">
        <v>98658574.964300007</v>
      </c>
      <c r="M225" s="49">
        <f t="shared" si="48"/>
        <v>242275318.97225001</v>
      </c>
      <c r="N225" s="48"/>
      <c r="O225" s="165"/>
      <c r="P225" s="50">
        <v>2</v>
      </c>
      <c r="Q225" s="41" t="s">
        <v>117</v>
      </c>
      <c r="R225" s="44" t="s">
        <v>571</v>
      </c>
      <c r="S225" s="44">
        <v>49729481.525399998</v>
      </c>
      <c r="T225" s="44">
        <v>0</v>
      </c>
      <c r="U225" s="44">
        <v>3698649.1686</v>
      </c>
      <c r="V225" s="44">
        <v>52931102.0616</v>
      </c>
      <c r="W225" s="44">
        <v>3079817.5077</v>
      </c>
      <c r="X225" s="44">
        <v>0</v>
      </c>
      <c r="Y225" s="44">
        <f t="shared" si="56"/>
        <v>3079817.5077</v>
      </c>
      <c r="Z225" s="44">
        <v>78388403.653200001</v>
      </c>
      <c r="AA225" s="49">
        <f t="shared" si="49"/>
        <v>187827453.9165</v>
      </c>
    </row>
    <row r="226" spans="1:27" ht="24.9" customHeight="1">
      <c r="A226" s="163"/>
      <c r="B226" s="166"/>
      <c r="C226" s="40">
        <v>25</v>
      </c>
      <c r="D226" s="44" t="s">
        <v>572</v>
      </c>
      <c r="E226" s="44">
        <v>63425996.573700003</v>
      </c>
      <c r="F226" s="44">
        <v>0</v>
      </c>
      <c r="G226" s="44">
        <v>5052316.2363</v>
      </c>
      <c r="H226" s="44">
        <v>67509408.805800006</v>
      </c>
      <c r="I226" s="44">
        <v>3928062.1614000001</v>
      </c>
      <c r="J226" s="44">
        <f t="shared" si="51"/>
        <v>1964031.0807</v>
      </c>
      <c r="K226" s="44">
        <f t="shared" si="46"/>
        <v>1964031.0807</v>
      </c>
      <c r="L226" s="44">
        <v>94432559.317200005</v>
      </c>
      <c r="M226" s="49">
        <f t="shared" si="48"/>
        <v>232384312.01370004</v>
      </c>
      <c r="N226" s="48"/>
      <c r="O226" s="165"/>
      <c r="P226" s="50">
        <v>3</v>
      </c>
      <c r="Q226" s="41" t="s">
        <v>117</v>
      </c>
      <c r="R226" s="44" t="s">
        <v>573</v>
      </c>
      <c r="S226" s="44">
        <v>61954580.7223</v>
      </c>
      <c r="T226" s="44">
        <v>0</v>
      </c>
      <c r="U226" s="44">
        <v>4399981.1344999997</v>
      </c>
      <c r="V226" s="44">
        <v>65943262.121600002</v>
      </c>
      <c r="W226" s="44">
        <v>3836935.2853000001</v>
      </c>
      <c r="X226" s="44">
        <v>0</v>
      </c>
      <c r="Y226" s="44">
        <f t="shared" si="56"/>
        <v>3836935.2853000001</v>
      </c>
      <c r="Z226" s="44">
        <v>95143462.2465</v>
      </c>
      <c r="AA226" s="49">
        <f t="shared" si="49"/>
        <v>231278221.51019996</v>
      </c>
    </row>
    <row r="227" spans="1:27" ht="24.9" customHeight="1">
      <c r="A227" s="40"/>
      <c r="B227" s="157" t="s">
        <v>574</v>
      </c>
      <c r="C227" s="158"/>
      <c r="D227" s="45"/>
      <c r="E227" s="45">
        <f>SUM(E202:E226)</f>
        <v>1624229799.2058001</v>
      </c>
      <c r="F227" s="45">
        <f t="shared" ref="F227:M227" si="57">SUM(F202:F226)</f>
        <v>0</v>
      </c>
      <c r="G227" s="45">
        <f t="shared" si="57"/>
        <v>136442950.24159998</v>
      </c>
      <c r="H227" s="45">
        <f t="shared" si="57"/>
        <v>1728798906.3267999</v>
      </c>
      <c r="I227" s="45">
        <f t="shared" si="57"/>
        <v>100590861.16580001</v>
      </c>
      <c r="J227" s="45">
        <f t="shared" si="57"/>
        <v>50295430.582900003</v>
      </c>
      <c r="K227" s="45">
        <f t="shared" si="57"/>
        <v>50295430.582900003</v>
      </c>
      <c r="L227" s="45">
        <f t="shared" si="57"/>
        <v>2602943630.389101</v>
      </c>
      <c r="M227" s="45">
        <f t="shared" si="57"/>
        <v>6142710716.7462025</v>
      </c>
      <c r="N227" s="48"/>
      <c r="O227" s="165"/>
      <c r="P227" s="50">
        <v>4</v>
      </c>
      <c r="Q227" s="41" t="s">
        <v>117</v>
      </c>
      <c r="R227" s="44" t="s">
        <v>575</v>
      </c>
      <c r="S227" s="44">
        <v>54766479.962499999</v>
      </c>
      <c r="T227" s="44">
        <v>0</v>
      </c>
      <c r="U227" s="44">
        <v>3760444.3484</v>
      </c>
      <c r="V227" s="44">
        <v>58292386.1567</v>
      </c>
      <c r="W227" s="44">
        <v>3391765.9835999999</v>
      </c>
      <c r="X227" s="44">
        <v>0</v>
      </c>
      <c r="Y227" s="44">
        <f t="shared" si="56"/>
        <v>3391765.9835999999</v>
      </c>
      <c r="Z227" s="44">
        <v>79864711.461899996</v>
      </c>
      <c r="AA227" s="49">
        <f t="shared" si="49"/>
        <v>200075787.9131</v>
      </c>
    </row>
    <row r="228" spans="1:27" ht="24.9" customHeight="1">
      <c r="A228" s="163"/>
      <c r="B228" s="164" t="s">
        <v>576</v>
      </c>
      <c r="C228" s="40">
        <v>1</v>
      </c>
      <c r="D228" s="44" t="s">
        <v>577</v>
      </c>
      <c r="E228" s="44">
        <v>72024466.8653</v>
      </c>
      <c r="F228" s="44">
        <f>-741852.0087</f>
        <v>-741852.00870000001</v>
      </c>
      <c r="G228" s="44">
        <v>4290149.0455</v>
      </c>
      <c r="H228" s="44">
        <v>76661454.928599998</v>
      </c>
      <c r="I228" s="44">
        <v>4460577.6539000003</v>
      </c>
      <c r="J228" s="44"/>
      <c r="K228" s="44">
        <f t="shared" ref="K228:K240" si="58">I228-J228</f>
        <v>4460577.6539000003</v>
      </c>
      <c r="L228" s="44">
        <v>95268368.461700007</v>
      </c>
      <c r="M228" s="49">
        <f t="shared" si="48"/>
        <v>251963164.94629997</v>
      </c>
      <c r="N228" s="48"/>
      <c r="O228" s="165"/>
      <c r="P228" s="50">
        <v>5</v>
      </c>
      <c r="Q228" s="41" t="s">
        <v>117</v>
      </c>
      <c r="R228" s="44" t="s">
        <v>578</v>
      </c>
      <c r="S228" s="44">
        <v>51826273.8134</v>
      </c>
      <c r="T228" s="44">
        <v>0</v>
      </c>
      <c r="U228" s="44">
        <v>3716939.7869000002</v>
      </c>
      <c r="V228" s="44">
        <v>55162887.376800001</v>
      </c>
      <c r="W228" s="44">
        <v>3209674.8357000002</v>
      </c>
      <c r="X228" s="44">
        <v>0</v>
      </c>
      <c r="Y228" s="44">
        <f t="shared" si="56"/>
        <v>3209674.8357000002</v>
      </c>
      <c r="Z228" s="44">
        <v>78825372.728300005</v>
      </c>
      <c r="AA228" s="49">
        <f t="shared" si="49"/>
        <v>192741148.54110003</v>
      </c>
    </row>
    <row r="229" spans="1:27" ht="24.9" customHeight="1">
      <c r="A229" s="163"/>
      <c r="B229" s="165"/>
      <c r="C229" s="40">
        <v>2</v>
      </c>
      <c r="D229" s="44" t="s">
        <v>579</v>
      </c>
      <c r="E229" s="44">
        <v>67630861.214200005</v>
      </c>
      <c r="F229" s="44">
        <f>-696597.8705</f>
        <v>-696597.87049999996</v>
      </c>
      <c r="G229" s="44">
        <v>4332083.6337000001</v>
      </c>
      <c r="H229" s="44">
        <v>71984985.719400004</v>
      </c>
      <c r="I229" s="44">
        <v>4188475.4079999998</v>
      </c>
      <c r="J229" s="44"/>
      <c r="K229" s="44">
        <f t="shared" si="58"/>
        <v>4188475.4079999998</v>
      </c>
      <c r="L229" s="44">
        <v>96270199.999699995</v>
      </c>
      <c r="M229" s="49">
        <f t="shared" si="48"/>
        <v>243710008.1045</v>
      </c>
      <c r="N229" s="48"/>
      <c r="O229" s="165"/>
      <c r="P229" s="50">
        <v>6</v>
      </c>
      <c r="Q229" s="41" t="s">
        <v>117</v>
      </c>
      <c r="R229" s="44" t="s">
        <v>580</v>
      </c>
      <c r="S229" s="44">
        <v>59027580.316</v>
      </c>
      <c r="T229" s="44">
        <v>0</v>
      </c>
      <c r="U229" s="44">
        <v>4305319.4638999999</v>
      </c>
      <c r="V229" s="44">
        <v>62827819.279899999</v>
      </c>
      <c r="W229" s="44">
        <v>3655661.9879000001</v>
      </c>
      <c r="X229" s="44">
        <v>0</v>
      </c>
      <c r="Y229" s="44">
        <f t="shared" si="56"/>
        <v>3655661.9879000001</v>
      </c>
      <c r="Z229" s="44">
        <v>92881962.821199998</v>
      </c>
      <c r="AA229" s="49">
        <f t="shared" si="49"/>
        <v>222698343.8689</v>
      </c>
    </row>
    <row r="230" spans="1:27" ht="24.9" customHeight="1">
      <c r="A230" s="163"/>
      <c r="B230" s="165"/>
      <c r="C230" s="40">
        <v>3</v>
      </c>
      <c r="D230" s="44" t="s">
        <v>581</v>
      </c>
      <c r="E230" s="44">
        <v>68213069.150000006</v>
      </c>
      <c r="F230" s="44">
        <f>-702594.6122</f>
        <v>-702594.61219999997</v>
      </c>
      <c r="G230" s="44">
        <v>4336038.5938999997</v>
      </c>
      <c r="H230" s="44">
        <v>72604676.629800007</v>
      </c>
      <c r="I230" s="44">
        <v>4224532.3733999999</v>
      </c>
      <c r="J230" s="44"/>
      <c r="K230" s="44">
        <f t="shared" si="58"/>
        <v>4224532.3733999999</v>
      </c>
      <c r="L230" s="44">
        <v>96364685.339100003</v>
      </c>
      <c r="M230" s="49">
        <f t="shared" si="48"/>
        <v>245040407.47400001</v>
      </c>
      <c r="N230" s="48"/>
      <c r="O230" s="165"/>
      <c r="P230" s="50">
        <v>7</v>
      </c>
      <c r="Q230" s="41" t="s">
        <v>117</v>
      </c>
      <c r="R230" s="44" t="s">
        <v>582</v>
      </c>
      <c r="S230" s="44">
        <v>49473882.416500002</v>
      </c>
      <c r="T230" s="44">
        <v>0</v>
      </c>
      <c r="U230" s="44">
        <v>3828948.3758999999</v>
      </c>
      <c r="V230" s="44">
        <v>52659047.294500001</v>
      </c>
      <c r="W230" s="44">
        <v>3063987.8912999998</v>
      </c>
      <c r="X230" s="44">
        <v>0</v>
      </c>
      <c r="Y230" s="44">
        <f t="shared" si="56"/>
        <v>3063987.8912999998</v>
      </c>
      <c r="Z230" s="44">
        <v>81501295.920000002</v>
      </c>
      <c r="AA230" s="49">
        <f t="shared" si="49"/>
        <v>190527161.89819998</v>
      </c>
    </row>
    <row r="231" spans="1:27" ht="24.9" customHeight="1">
      <c r="A231" s="163"/>
      <c r="B231" s="165"/>
      <c r="C231" s="40">
        <v>4</v>
      </c>
      <c r="D231" s="44" t="s">
        <v>99</v>
      </c>
      <c r="E231" s="44">
        <v>65776459.239600003</v>
      </c>
      <c r="F231" s="44">
        <f>-677497.5302</f>
        <v>-677497.53020000004</v>
      </c>
      <c r="G231" s="44">
        <v>4076649.8308000001</v>
      </c>
      <c r="H231" s="44">
        <v>70011195.984200001</v>
      </c>
      <c r="I231" s="44">
        <v>4073629.6567000002</v>
      </c>
      <c r="J231" s="44"/>
      <c r="K231" s="44">
        <f t="shared" si="58"/>
        <v>4073629.6567000002</v>
      </c>
      <c r="L231" s="44">
        <v>90167799.792300001</v>
      </c>
      <c r="M231" s="49">
        <f t="shared" si="48"/>
        <v>233428236.9734</v>
      </c>
      <c r="N231" s="48"/>
      <c r="O231" s="165"/>
      <c r="P231" s="50">
        <v>8</v>
      </c>
      <c r="Q231" s="41" t="s">
        <v>117</v>
      </c>
      <c r="R231" s="44" t="s">
        <v>583</v>
      </c>
      <c r="S231" s="44">
        <v>51381166.782099999</v>
      </c>
      <c r="T231" s="44">
        <v>0</v>
      </c>
      <c r="U231" s="44">
        <v>3762065.7963</v>
      </c>
      <c r="V231" s="44">
        <v>54689124.028099999</v>
      </c>
      <c r="W231" s="44">
        <v>3182108.7242999999</v>
      </c>
      <c r="X231" s="44">
        <v>0</v>
      </c>
      <c r="Y231" s="44">
        <f t="shared" si="56"/>
        <v>3182108.7242999999</v>
      </c>
      <c r="Z231" s="44">
        <v>79903448.4014</v>
      </c>
      <c r="AA231" s="49">
        <f t="shared" si="49"/>
        <v>192917913.7322</v>
      </c>
    </row>
    <row r="232" spans="1:27" ht="24.9" customHeight="1">
      <c r="A232" s="163"/>
      <c r="B232" s="165"/>
      <c r="C232" s="40">
        <v>5</v>
      </c>
      <c r="D232" s="44" t="s">
        <v>584</v>
      </c>
      <c r="E232" s="44">
        <v>65563011.008500002</v>
      </c>
      <c r="F232" s="44">
        <f>-675299.0134</f>
        <v>-675299.01340000005</v>
      </c>
      <c r="G232" s="44">
        <v>4237782.2847999996</v>
      </c>
      <c r="H232" s="44">
        <v>69784005.799199998</v>
      </c>
      <c r="I232" s="44">
        <v>4060410.5043000001</v>
      </c>
      <c r="J232" s="44"/>
      <c r="K232" s="44">
        <f t="shared" si="58"/>
        <v>4060410.5043000001</v>
      </c>
      <c r="L232" s="44">
        <v>94017308.783199996</v>
      </c>
      <c r="M232" s="49">
        <f t="shared" si="48"/>
        <v>236987219.36660001</v>
      </c>
      <c r="N232" s="48"/>
      <c r="O232" s="165"/>
      <c r="P232" s="50">
        <v>9</v>
      </c>
      <c r="Q232" s="41" t="s">
        <v>117</v>
      </c>
      <c r="R232" s="44" t="s">
        <v>585</v>
      </c>
      <c r="S232" s="44">
        <v>50535926.992600001</v>
      </c>
      <c r="T232" s="44">
        <v>0</v>
      </c>
      <c r="U232" s="44">
        <v>3748339.2535000001</v>
      </c>
      <c r="V232" s="44">
        <v>53789467.080300003</v>
      </c>
      <c r="W232" s="44">
        <v>3129761.8221999998</v>
      </c>
      <c r="X232" s="44">
        <v>0</v>
      </c>
      <c r="Y232" s="44">
        <f t="shared" si="56"/>
        <v>3129761.8221999998</v>
      </c>
      <c r="Z232" s="44">
        <v>79575516.637799993</v>
      </c>
      <c r="AA232" s="49">
        <f t="shared" si="49"/>
        <v>190779011.78640002</v>
      </c>
    </row>
    <row r="233" spans="1:27" ht="24.9" customHeight="1">
      <c r="A233" s="163"/>
      <c r="B233" s="165"/>
      <c r="C233" s="40">
        <v>6</v>
      </c>
      <c r="D233" s="44" t="s">
        <v>586</v>
      </c>
      <c r="E233" s="44">
        <v>68145667.552499995</v>
      </c>
      <c r="F233" s="44">
        <f>-701900.3758</f>
        <v>-701900.37580000004</v>
      </c>
      <c r="G233" s="44">
        <v>4131281.4711000002</v>
      </c>
      <c r="H233" s="44">
        <v>72532935.667999998</v>
      </c>
      <c r="I233" s="44">
        <v>4220358.0965999998</v>
      </c>
      <c r="J233" s="44"/>
      <c r="K233" s="44">
        <f t="shared" si="58"/>
        <v>4220358.0965999998</v>
      </c>
      <c r="L233" s="44">
        <v>91472968.211700007</v>
      </c>
      <c r="M233" s="49">
        <f t="shared" si="48"/>
        <v>239801310.62410003</v>
      </c>
      <c r="N233" s="48"/>
      <c r="O233" s="165"/>
      <c r="P233" s="50">
        <v>10</v>
      </c>
      <c r="Q233" s="41" t="s">
        <v>117</v>
      </c>
      <c r="R233" s="44" t="s">
        <v>587</v>
      </c>
      <c r="S233" s="44">
        <v>57368263.404799998</v>
      </c>
      <c r="T233" s="44">
        <v>0</v>
      </c>
      <c r="U233" s="44">
        <v>4247693.7215</v>
      </c>
      <c r="V233" s="44">
        <v>61061674.327500001</v>
      </c>
      <c r="W233" s="44">
        <v>3552898.1318999999</v>
      </c>
      <c r="X233" s="44">
        <v>0</v>
      </c>
      <c r="Y233" s="44">
        <f t="shared" si="56"/>
        <v>3552898.1318999999</v>
      </c>
      <c r="Z233" s="44">
        <v>91505264.285799995</v>
      </c>
      <c r="AA233" s="49">
        <f t="shared" si="49"/>
        <v>217735793.87149999</v>
      </c>
    </row>
    <row r="234" spans="1:27" ht="24.9" customHeight="1">
      <c r="A234" s="163"/>
      <c r="B234" s="165"/>
      <c r="C234" s="40">
        <v>7</v>
      </c>
      <c r="D234" s="44" t="s">
        <v>588</v>
      </c>
      <c r="E234" s="44">
        <v>79623021.212300003</v>
      </c>
      <c r="F234" s="44">
        <f>-820117.1185</f>
        <v>-820117.11849999998</v>
      </c>
      <c r="G234" s="44">
        <v>4829610.7556999996</v>
      </c>
      <c r="H234" s="44">
        <v>84749209.783999994</v>
      </c>
      <c r="I234" s="44">
        <v>4931166.9298999999</v>
      </c>
      <c r="J234" s="44"/>
      <c r="K234" s="44">
        <f t="shared" si="58"/>
        <v>4931166.9298999999</v>
      </c>
      <c r="L234" s="44">
        <v>108156291.7317</v>
      </c>
      <c r="M234" s="49">
        <f t="shared" si="48"/>
        <v>281469183.29509997</v>
      </c>
      <c r="N234" s="48"/>
      <c r="O234" s="165"/>
      <c r="P234" s="50">
        <v>11</v>
      </c>
      <c r="Q234" s="41" t="s">
        <v>117</v>
      </c>
      <c r="R234" s="44" t="s">
        <v>589</v>
      </c>
      <c r="S234" s="44">
        <v>60743273.717100002</v>
      </c>
      <c r="T234" s="44">
        <v>0</v>
      </c>
      <c r="U234" s="44">
        <v>4544641.7372000003</v>
      </c>
      <c r="V234" s="44">
        <v>64653970.281900004</v>
      </c>
      <c r="W234" s="44">
        <v>3761917.32</v>
      </c>
      <c r="X234" s="44">
        <v>0</v>
      </c>
      <c r="Y234" s="44">
        <f t="shared" si="56"/>
        <v>3761917.32</v>
      </c>
      <c r="Z234" s="44">
        <v>98599453.121000007</v>
      </c>
      <c r="AA234" s="49">
        <f t="shared" si="49"/>
        <v>232303256.17720002</v>
      </c>
    </row>
    <row r="235" spans="1:27" ht="24.9" customHeight="1">
      <c r="A235" s="163"/>
      <c r="B235" s="165"/>
      <c r="C235" s="40">
        <v>8</v>
      </c>
      <c r="D235" s="44" t="s">
        <v>590</v>
      </c>
      <c r="E235" s="44">
        <v>70527950.822099999</v>
      </c>
      <c r="F235" s="44">
        <f>-726437.8935</f>
        <v>-726437.89350000001</v>
      </c>
      <c r="G235" s="44">
        <v>4284358.1602999996</v>
      </c>
      <c r="H235" s="44">
        <v>75068592.083700001</v>
      </c>
      <c r="I235" s="44">
        <v>4367896.2872000001</v>
      </c>
      <c r="J235" s="44"/>
      <c r="K235" s="44">
        <f t="shared" si="58"/>
        <v>4367896.2872000001</v>
      </c>
      <c r="L235" s="44">
        <v>95130022.248899996</v>
      </c>
      <c r="M235" s="49">
        <f t="shared" si="48"/>
        <v>248652381.7087</v>
      </c>
      <c r="N235" s="48"/>
      <c r="O235" s="165"/>
      <c r="P235" s="50">
        <v>12</v>
      </c>
      <c r="Q235" s="41" t="s">
        <v>117</v>
      </c>
      <c r="R235" s="44" t="s">
        <v>591</v>
      </c>
      <c r="S235" s="44">
        <v>70205226.304499999</v>
      </c>
      <c r="T235" s="44">
        <v>0</v>
      </c>
      <c r="U235" s="44">
        <v>4723369.9033000004</v>
      </c>
      <c r="V235" s="44">
        <v>74725090.324699998</v>
      </c>
      <c r="W235" s="44">
        <v>4347909.4988000002</v>
      </c>
      <c r="X235" s="44">
        <v>0</v>
      </c>
      <c r="Y235" s="44">
        <f t="shared" si="56"/>
        <v>4347909.4988000002</v>
      </c>
      <c r="Z235" s="44">
        <v>102869329.6415</v>
      </c>
      <c r="AA235" s="49">
        <f t="shared" si="49"/>
        <v>256870925.6728</v>
      </c>
    </row>
    <row r="236" spans="1:27" ht="24.9" customHeight="1">
      <c r="A236" s="163"/>
      <c r="B236" s="165"/>
      <c r="C236" s="40">
        <v>9</v>
      </c>
      <c r="D236" s="44" t="s">
        <v>592</v>
      </c>
      <c r="E236" s="44">
        <v>63810898.2377</v>
      </c>
      <c r="F236" s="44">
        <f>-657252.2518</f>
        <v>-657252.25179999997</v>
      </c>
      <c r="G236" s="44">
        <v>4025878.7807</v>
      </c>
      <c r="H236" s="44">
        <v>67919090.721699998</v>
      </c>
      <c r="I236" s="44">
        <v>3951899.6686999998</v>
      </c>
      <c r="J236" s="44"/>
      <c r="K236" s="44">
        <f t="shared" si="58"/>
        <v>3951899.6686999998</v>
      </c>
      <c r="L236" s="44">
        <v>88954862.181400001</v>
      </c>
      <c r="M236" s="49">
        <f t="shared" si="48"/>
        <v>228005377.33840001</v>
      </c>
      <c r="N236" s="48"/>
      <c r="O236" s="165"/>
      <c r="P236" s="50">
        <v>13</v>
      </c>
      <c r="Q236" s="41" t="s">
        <v>117</v>
      </c>
      <c r="R236" s="44" t="s">
        <v>593</v>
      </c>
      <c r="S236" s="44">
        <v>65441397.414099999</v>
      </c>
      <c r="T236" s="44">
        <v>0</v>
      </c>
      <c r="U236" s="44">
        <v>4428309.2872000001</v>
      </c>
      <c r="V236" s="44">
        <v>69654562.632200003</v>
      </c>
      <c r="W236" s="44">
        <v>4052878.8014000002</v>
      </c>
      <c r="X236" s="44">
        <v>0</v>
      </c>
      <c r="Y236" s="44">
        <f t="shared" si="56"/>
        <v>4052878.8014000002</v>
      </c>
      <c r="Z236" s="44">
        <v>95820231.423800007</v>
      </c>
      <c r="AA236" s="49">
        <f t="shared" si="49"/>
        <v>239397379.55870003</v>
      </c>
    </row>
    <row r="237" spans="1:27" ht="24.9" customHeight="1">
      <c r="A237" s="163"/>
      <c r="B237" s="165"/>
      <c r="C237" s="40">
        <v>10</v>
      </c>
      <c r="D237" s="44" t="s">
        <v>594</v>
      </c>
      <c r="E237" s="44">
        <v>88633061.612399995</v>
      </c>
      <c r="F237" s="44">
        <f>-912920.5346</f>
        <v>-912920.53460000001</v>
      </c>
      <c r="G237" s="44">
        <v>4996628.4649999999</v>
      </c>
      <c r="H237" s="44">
        <v>94339323.201100007</v>
      </c>
      <c r="I237" s="44">
        <v>5489171.5444</v>
      </c>
      <c r="J237" s="44"/>
      <c r="K237" s="44">
        <f t="shared" si="58"/>
        <v>5489171.5444</v>
      </c>
      <c r="L237" s="44">
        <v>112146401.4663</v>
      </c>
      <c r="M237" s="49">
        <f t="shared" si="48"/>
        <v>304691665.75459999</v>
      </c>
      <c r="N237" s="48"/>
      <c r="O237" s="165"/>
      <c r="P237" s="50">
        <v>14</v>
      </c>
      <c r="Q237" s="41" t="s">
        <v>117</v>
      </c>
      <c r="R237" s="44" t="s">
        <v>595</v>
      </c>
      <c r="S237" s="44">
        <v>57044630.431299999</v>
      </c>
      <c r="T237" s="44">
        <v>0</v>
      </c>
      <c r="U237" s="44">
        <v>4270831.5252</v>
      </c>
      <c r="V237" s="44">
        <v>60717205.625399999</v>
      </c>
      <c r="W237" s="44">
        <v>3532855.0817</v>
      </c>
      <c r="X237" s="44">
        <v>0</v>
      </c>
      <c r="Y237" s="44">
        <f t="shared" si="56"/>
        <v>3532855.0817</v>
      </c>
      <c r="Z237" s="44">
        <v>92058034.265000001</v>
      </c>
      <c r="AA237" s="49">
        <f t="shared" si="49"/>
        <v>217623556.92860001</v>
      </c>
    </row>
    <row r="238" spans="1:27" ht="24.9" customHeight="1">
      <c r="A238" s="163"/>
      <c r="B238" s="165"/>
      <c r="C238" s="40">
        <v>11</v>
      </c>
      <c r="D238" s="44" t="s">
        <v>596</v>
      </c>
      <c r="E238" s="44">
        <v>68760205.679399997</v>
      </c>
      <c r="F238" s="44">
        <f>-708230.1185</f>
        <v>-708230.11849999998</v>
      </c>
      <c r="G238" s="44">
        <v>4263579.6062000003</v>
      </c>
      <c r="H238" s="44">
        <v>73187038.210700005</v>
      </c>
      <c r="I238" s="44">
        <v>4258417.3167000003</v>
      </c>
      <c r="J238" s="44"/>
      <c r="K238" s="44">
        <f t="shared" si="58"/>
        <v>4258417.3167000003</v>
      </c>
      <c r="L238" s="44">
        <v>94633615.541600004</v>
      </c>
      <c r="M238" s="49">
        <f t="shared" si="48"/>
        <v>244394626.23610002</v>
      </c>
      <c r="N238" s="48"/>
      <c r="O238" s="165"/>
      <c r="P238" s="50">
        <v>15</v>
      </c>
      <c r="Q238" s="41" t="s">
        <v>117</v>
      </c>
      <c r="R238" s="44" t="s">
        <v>597</v>
      </c>
      <c r="S238" s="44">
        <v>44826883.114600003</v>
      </c>
      <c r="T238" s="44">
        <v>0</v>
      </c>
      <c r="U238" s="44">
        <v>3427678.6351000001</v>
      </c>
      <c r="V238" s="44">
        <v>47712870.765199997</v>
      </c>
      <c r="W238" s="44">
        <v>2776192.6164000002</v>
      </c>
      <c r="X238" s="44">
        <v>0</v>
      </c>
      <c r="Y238" s="44">
        <f t="shared" si="56"/>
        <v>2776192.6164000002</v>
      </c>
      <c r="Z238" s="44">
        <v>71914825.680800006</v>
      </c>
      <c r="AA238" s="49">
        <f t="shared" si="49"/>
        <v>170658450.81209999</v>
      </c>
    </row>
    <row r="239" spans="1:27" ht="24.9" customHeight="1">
      <c r="A239" s="163"/>
      <c r="B239" s="165"/>
      <c r="C239" s="40">
        <v>12</v>
      </c>
      <c r="D239" s="44" t="s">
        <v>598</v>
      </c>
      <c r="E239" s="44">
        <v>75871605.135100007</v>
      </c>
      <c r="F239" s="44">
        <f>-781477.5329</f>
        <v>-781477.53289999999</v>
      </c>
      <c r="G239" s="44">
        <v>4672896.5327000003</v>
      </c>
      <c r="H239" s="44">
        <v>80756274.785099998</v>
      </c>
      <c r="I239" s="44">
        <v>4698836.3976999996</v>
      </c>
      <c r="J239" s="44"/>
      <c r="K239" s="44">
        <f t="shared" si="58"/>
        <v>4698836.3976999996</v>
      </c>
      <c r="L239" s="44">
        <v>104412335.7772</v>
      </c>
      <c r="M239" s="49">
        <f t="shared" si="48"/>
        <v>269630471.09490001</v>
      </c>
      <c r="N239" s="48"/>
      <c r="O239" s="165"/>
      <c r="P239" s="50">
        <v>16</v>
      </c>
      <c r="Q239" s="41" t="s">
        <v>117</v>
      </c>
      <c r="R239" s="44" t="s">
        <v>342</v>
      </c>
      <c r="S239" s="44">
        <v>57763681.401900001</v>
      </c>
      <c r="T239" s="44">
        <v>0</v>
      </c>
      <c r="U239" s="44">
        <v>3939764.4715999998</v>
      </c>
      <c r="V239" s="44">
        <v>61482549.625600003</v>
      </c>
      <c r="W239" s="44">
        <v>3577386.9309</v>
      </c>
      <c r="X239" s="44">
        <v>0</v>
      </c>
      <c r="Y239" s="44">
        <f t="shared" si="56"/>
        <v>3577386.9309</v>
      </c>
      <c r="Z239" s="44">
        <v>84148730.039700001</v>
      </c>
      <c r="AA239" s="49">
        <f t="shared" si="49"/>
        <v>210912112.46970001</v>
      </c>
    </row>
    <row r="240" spans="1:27" ht="24.9" customHeight="1">
      <c r="A240" s="163"/>
      <c r="B240" s="166"/>
      <c r="C240" s="40">
        <v>13</v>
      </c>
      <c r="D240" s="44" t="s">
        <v>599</v>
      </c>
      <c r="E240" s="44">
        <v>83098233.248400003</v>
      </c>
      <c r="F240" s="44">
        <f>-855911.8025</f>
        <v>-855911.80249999999</v>
      </c>
      <c r="G240" s="44">
        <v>5020272.4348999998</v>
      </c>
      <c r="H240" s="44">
        <v>88448158.522799999</v>
      </c>
      <c r="I240" s="44">
        <v>5146391.7532000002</v>
      </c>
      <c r="J240" s="44"/>
      <c r="K240" s="44">
        <f t="shared" si="58"/>
        <v>5146391.7532000002</v>
      </c>
      <c r="L240" s="44">
        <v>112711263.9293</v>
      </c>
      <c r="M240" s="49">
        <f t="shared" si="48"/>
        <v>293568408.08609998</v>
      </c>
      <c r="N240" s="48"/>
      <c r="O240" s="165"/>
      <c r="P240" s="50">
        <v>17</v>
      </c>
      <c r="Q240" s="41" t="s">
        <v>117</v>
      </c>
      <c r="R240" s="44" t="s">
        <v>600</v>
      </c>
      <c r="S240" s="44">
        <v>50926582.9001</v>
      </c>
      <c r="T240" s="44">
        <v>0</v>
      </c>
      <c r="U240" s="44">
        <v>3642078.6542000002</v>
      </c>
      <c r="V240" s="44">
        <v>54205273.701800004</v>
      </c>
      <c r="W240" s="44">
        <v>3153955.6981000002</v>
      </c>
      <c r="X240" s="44">
        <v>0</v>
      </c>
      <c r="Y240" s="44">
        <f t="shared" si="56"/>
        <v>3153955.6981000002</v>
      </c>
      <c r="Z240" s="44">
        <v>77036914.872199997</v>
      </c>
      <c r="AA240" s="49">
        <f t="shared" si="49"/>
        <v>188964805.82639998</v>
      </c>
    </row>
    <row r="241" spans="1:27" ht="24.9" customHeight="1">
      <c r="A241" s="40"/>
      <c r="B241" s="157" t="s">
        <v>601</v>
      </c>
      <c r="C241" s="158"/>
      <c r="D241" s="45"/>
      <c r="E241" s="45">
        <f>SUM(E228:E240)</f>
        <v>937678510.97749984</v>
      </c>
      <c r="F241" s="45">
        <f t="shared" ref="F241:M241" si="59">SUM(F228:F240)</f>
        <v>-9658088.6630999986</v>
      </c>
      <c r="G241" s="45">
        <f t="shared" si="59"/>
        <v>57497209.595299996</v>
      </c>
      <c r="H241" s="45">
        <f t="shared" si="59"/>
        <v>998046942.03829992</v>
      </c>
      <c r="I241" s="45">
        <f t="shared" si="59"/>
        <v>58071763.590699993</v>
      </c>
      <c r="J241" s="45">
        <f t="shared" si="59"/>
        <v>0</v>
      </c>
      <c r="K241" s="45">
        <f t="shared" si="59"/>
        <v>58071763.590699993</v>
      </c>
      <c r="L241" s="45">
        <f t="shared" si="59"/>
        <v>1279706123.4641001</v>
      </c>
      <c r="M241" s="45">
        <f t="shared" si="59"/>
        <v>3321342461.0028005</v>
      </c>
      <c r="N241" s="48"/>
      <c r="O241" s="165"/>
      <c r="P241" s="50">
        <v>18</v>
      </c>
      <c r="Q241" s="41" t="s">
        <v>117</v>
      </c>
      <c r="R241" s="44" t="s">
        <v>602</v>
      </c>
      <c r="S241" s="44">
        <v>53091514.008500002</v>
      </c>
      <c r="T241" s="44">
        <v>0</v>
      </c>
      <c r="U241" s="44">
        <v>4024165.5515000001</v>
      </c>
      <c r="V241" s="44">
        <v>56509584.664800003</v>
      </c>
      <c r="W241" s="44">
        <v>3288032.9602000001</v>
      </c>
      <c r="X241" s="44">
        <v>0</v>
      </c>
      <c r="Y241" s="44">
        <f t="shared" si="56"/>
        <v>3288032.9602000001</v>
      </c>
      <c r="Z241" s="44">
        <v>86165100.471599996</v>
      </c>
      <c r="AA241" s="49">
        <f t="shared" si="49"/>
        <v>203078397.6566</v>
      </c>
    </row>
    <row r="242" spans="1:27" ht="24.9" customHeight="1">
      <c r="A242" s="163">
        <v>12</v>
      </c>
      <c r="B242" s="164" t="s">
        <v>603</v>
      </c>
      <c r="C242" s="40">
        <v>1</v>
      </c>
      <c r="D242" s="44" t="s">
        <v>604</v>
      </c>
      <c r="E242" s="44">
        <v>86273626.646899998</v>
      </c>
      <c r="F242" s="44">
        <v>0</v>
      </c>
      <c r="G242" s="44">
        <v>6648220.0393000003</v>
      </c>
      <c r="H242" s="44">
        <v>91827986.079899997</v>
      </c>
      <c r="I242" s="44">
        <v>5343048.3817999996</v>
      </c>
      <c r="J242" s="44">
        <f>I242/2</f>
        <v>2671524.1908999998</v>
      </c>
      <c r="K242" s="44">
        <f>I242-J242</f>
        <v>2671524.1908999998</v>
      </c>
      <c r="L242" s="44">
        <v>125491544.5257</v>
      </c>
      <c r="M242" s="49">
        <f t="shared" si="48"/>
        <v>312912901.48269999</v>
      </c>
      <c r="N242" s="48"/>
      <c r="O242" s="165"/>
      <c r="P242" s="50">
        <v>19</v>
      </c>
      <c r="Q242" s="41" t="s">
        <v>117</v>
      </c>
      <c r="R242" s="44" t="s">
        <v>605</v>
      </c>
      <c r="S242" s="44">
        <v>56260779.576300003</v>
      </c>
      <c r="T242" s="44">
        <v>0</v>
      </c>
      <c r="U242" s="44">
        <v>3998162.3319999999</v>
      </c>
      <c r="V242" s="44">
        <v>59882889.876900002</v>
      </c>
      <c r="W242" s="44">
        <v>3484310.0836</v>
      </c>
      <c r="X242" s="44">
        <v>0</v>
      </c>
      <c r="Y242" s="44">
        <f t="shared" si="56"/>
        <v>3484310.0836</v>
      </c>
      <c r="Z242" s="44">
        <v>85543874.7368</v>
      </c>
      <c r="AA242" s="49">
        <f t="shared" si="49"/>
        <v>209170016.6056</v>
      </c>
    </row>
    <row r="243" spans="1:27" ht="24.9" customHeight="1">
      <c r="A243" s="163"/>
      <c r="B243" s="165"/>
      <c r="C243" s="40">
        <v>2</v>
      </c>
      <c r="D243" s="44" t="s">
        <v>606</v>
      </c>
      <c r="E243" s="44">
        <v>81941172.308300003</v>
      </c>
      <c r="F243" s="44">
        <v>0</v>
      </c>
      <c r="G243" s="44">
        <v>7315578.8118000003</v>
      </c>
      <c r="H243" s="44">
        <v>87216605.149700001</v>
      </c>
      <c r="I243" s="44">
        <v>5074733.3236999996</v>
      </c>
      <c r="J243" s="44">
        <f t="shared" ref="J243:J259" si="60">I243/2</f>
        <v>2537366.6618499998</v>
      </c>
      <c r="K243" s="44">
        <f t="shared" ref="K243:K259" si="61">I243-J243</f>
        <v>2537366.6618499998</v>
      </c>
      <c r="L243" s="44">
        <v>141434972.00389999</v>
      </c>
      <c r="M243" s="49">
        <f t="shared" si="48"/>
        <v>320445694.93554997</v>
      </c>
      <c r="N243" s="48"/>
      <c r="O243" s="165"/>
      <c r="P243" s="50">
        <v>20</v>
      </c>
      <c r="Q243" s="41" t="s">
        <v>117</v>
      </c>
      <c r="R243" s="44" t="s">
        <v>350</v>
      </c>
      <c r="S243" s="44">
        <v>55678355.388499998</v>
      </c>
      <c r="T243" s="44">
        <v>0</v>
      </c>
      <c r="U243" s="44">
        <v>4134930.1726000002</v>
      </c>
      <c r="V243" s="44">
        <v>59262968.792199999</v>
      </c>
      <c r="W243" s="44">
        <v>3448239.7255000002</v>
      </c>
      <c r="X243" s="44">
        <v>0</v>
      </c>
      <c r="Y243" s="44">
        <f t="shared" si="56"/>
        <v>3448239.7255000002</v>
      </c>
      <c r="Z243" s="44">
        <v>88811304.847200006</v>
      </c>
      <c r="AA243" s="49">
        <f t="shared" si="49"/>
        <v>211335798.926</v>
      </c>
    </row>
    <row r="244" spans="1:27" ht="24.9" customHeight="1">
      <c r="A244" s="163"/>
      <c r="B244" s="165"/>
      <c r="C244" s="40">
        <v>3</v>
      </c>
      <c r="D244" s="44" t="s">
        <v>607</v>
      </c>
      <c r="E244" s="44">
        <v>54221974.546300001</v>
      </c>
      <c r="F244" s="44">
        <v>0</v>
      </c>
      <c r="G244" s="44">
        <v>5303018.8471999997</v>
      </c>
      <c r="H244" s="44">
        <v>57712825.082000002</v>
      </c>
      <c r="I244" s="44">
        <v>3358043.9889000002</v>
      </c>
      <c r="J244" s="44">
        <f t="shared" si="60"/>
        <v>1679021.9944500001</v>
      </c>
      <c r="K244" s="44">
        <f t="shared" si="61"/>
        <v>1679021.9944500001</v>
      </c>
      <c r="L244" s="44">
        <v>93354231.684799999</v>
      </c>
      <c r="M244" s="49">
        <f t="shared" si="48"/>
        <v>212271072.15474999</v>
      </c>
      <c r="N244" s="48"/>
      <c r="O244" s="165"/>
      <c r="P244" s="50">
        <v>21</v>
      </c>
      <c r="Q244" s="41" t="s">
        <v>117</v>
      </c>
      <c r="R244" s="44" t="s">
        <v>608</v>
      </c>
      <c r="S244" s="44">
        <v>60241882.122500002</v>
      </c>
      <c r="T244" s="44">
        <v>0</v>
      </c>
      <c r="U244" s="44">
        <v>4341703.3814000003</v>
      </c>
      <c r="V244" s="44">
        <v>64120298.728299998</v>
      </c>
      <c r="W244" s="44">
        <v>3730865.4254999999</v>
      </c>
      <c r="X244" s="44">
        <v>0</v>
      </c>
      <c r="Y244" s="44">
        <f t="shared" si="56"/>
        <v>3730865.4254999999</v>
      </c>
      <c r="Z244" s="44">
        <v>93751186.952299997</v>
      </c>
      <c r="AA244" s="49">
        <f t="shared" si="49"/>
        <v>226185936.61000001</v>
      </c>
    </row>
    <row r="245" spans="1:27" ht="24.9" customHeight="1">
      <c r="A245" s="163"/>
      <c r="B245" s="165"/>
      <c r="C245" s="40">
        <v>4</v>
      </c>
      <c r="D245" s="44" t="s">
        <v>609</v>
      </c>
      <c r="E245" s="44">
        <v>55823120.360399999</v>
      </c>
      <c r="F245" s="44">
        <v>0</v>
      </c>
      <c r="G245" s="44">
        <v>5423434.9436999997</v>
      </c>
      <c r="H245" s="44">
        <v>59417053.839199997</v>
      </c>
      <c r="I245" s="44">
        <v>3457205.2259999998</v>
      </c>
      <c r="J245" s="44">
        <f t="shared" si="60"/>
        <v>1728602.6129999999</v>
      </c>
      <c r="K245" s="44">
        <f t="shared" si="61"/>
        <v>1728602.6129999999</v>
      </c>
      <c r="L245" s="44">
        <v>96231013.081699997</v>
      </c>
      <c r="M245" s="49">
        <f t="shared" si="48"/>
        <v>218623224.838</v>
      </c>
      <c r="N245" s="48"/>
      <c r="O245" s="165"/>
      <c r="P245" s="50">
        <v>22</v>
      </c>
      <c r="Q245" s="41" t="s">
        <v>117</v>
      </c>
      <c r="R245" s="44" t="s">
        <v>610</v>
      </c>
      <c r="S245" s="44">
        <v>54679499.437200002</v>
      </c>
      <c r="T245" s="44">
        <v>0</v>
      </c>
      <c r="U245" s="44">
        <v>3994919.4363000002</v>
      </c>
      <c r="V245" s="44">
        <v>58199805.761399999</v>
      </c>
      <c r="W245" s="44">
        <v>3386379.1559000001</v>
      </c>
      <c r="X245" s="44">
        <v>0</v>
      </c>
      <c r="Y245" s="44">
        <f t="shared" si="56"/>
        <v>3386379.1559000001</v>
      </c>
      <c r="Z245" s="44">
        <v>85466400.857600003</v>
      </c>
      <c r="AA245" s="49">
        <f t="shared" si="49"/>
        <v>205727004.64840001</v>
      </c>
    </row>
    <row r="246" spans="1:27" ht="24.9" customHeight="1">
      <c r="A246" s="163"/>
      <c r="B246" s="165"/>
      <c r="C246" s="40">
        <v>5</v>
      </c>
      <c r="D246" s="44" t="s">
        <v>611</v>
      </c>
      <c r="E246" s="44">
        <v>66839528.668799996</v>
      </c>
      <c r="F246" s="44">
        <v>0</v>
      </c>
      <c r="G246" s="44">
        <v>5838448.3854</v>
      </c>
      <c r="H246" s="44">
        <v>71142706.6039</v>
      </c>
      <c r="I246" s="44">
        <v>4139467.0581999999</v>
      </c>
      <c r="J246" s="44">
        <f t="shared" si="60"/>
        <v>2069733.5290999999</v>
      </c>
      <c r="K246" s="44">
        <f t="shared" si="61"/>
        <v>2069733.5290999999</v>
      </c>
      <c r="L246" s="44">
        <v>106145824.9993</v>
      </c>
      <c r="M246" s="49">
        <f t="shared" si="48"/>
        <v>252036242.18650001</v>
      </c>
      <c r="N246" s="48"/>
      <c r="O246" s="165"/>
      <c r="P246" s="50">
        <v>23</v>
      </c>
      <c r="Q246" s="41" t="s">
        <v>117</v>
      </c>
      <c r="R246" s="44" t="s">
        <v>612</v>
      </c>
      <c r="S246" s="44">
        <v>67236117.771500006</v>
      </c>
      <c r="T246" s="44">
        <v>0</v>
      </c>
      <c r="U246" s="44">
        <v>4751595.1068000002</v>
      </c>
      <c r="V246" s="44">
        <v>71564828.404100001</v>
      </c>
      <c r="W246" s="44">
        <v>4164028.3851999999</v>
      </c>
      <c r="X246" s="44">
        <v>0</v>
      </c>
      <c r="Y246" s="44">
        <f t="shared" si="56"/>
        <v>4164028.3851999999</v>
      </c>
      <c r="Z246" s="44">
        <v>103543639.33059999</v>
      </c>
      <c r="AA246" s="49">
        <f t="shared" si="49"/>
        <v>251260208.9982</v>
      </c>
    </row>
    <row r="247" spans="1:27" ht="24.9" customHeight="1">
      <c r="A247" s="163"/>
      <c r="B247" s="165"/>
      <c r="C247" s="40">
        <v>6</v>
      </c>
      <c r="D247" s="44" t="s">
        <v>613</v>
      </c>
      <c r="E247" s="44">
        <v>56811182.979400001</v>
      </c>
      <c r="F247" s="44">
        <v>0</v>
      </c>
      <c r="G247" s="44">
        <v>5479164.7073999997</v>
      </c>
      <c r="H247" s="44">
        <v>60468728.655199997</v>
      </c>
      <c r="I247" s="44">
        <v>3518397.3491000002</v>
      </c>
      <c r="J247" s="44">
        <f t="shared" si="60"/>
        <v>1759198.6745500001</v>
      </c>
      <c r="K247" s="44">
        <f t="shared" si="61"/>
        <v>1759198.6745500001</v>
      </c>
      <c r="L247" s="44">
        <v>97562416.042300001</v>
      </c>
      <c r="M247" s="49">
        <f t="shared" si="48"/>
        <v>222080691.05884999</v>
      </c>
      <c r="N247" s="48"/>
      <c r="O247" s="165"/>
      <c r="P247" s="50">
        <v>24</v>
      </c>
      <c r="Q247" s="41" t="s">
        <v>117</v>
      </c>
      <c r="R247" s="44" t="s">
        <v>614</v>
      </c>
      <c r="S247" s="44">
        <v>55756458.7183</v>
      </c>
      <c r="T247" s="44">
        <v>0</v>
      </c>
      <c r="U247" s="44">
        <v>4109313.0120999999</v>
      </c>
      <c r="V247" s="44">
        <v>59346100.471699998</v>
      </c>
      <c r="W247" s="44">
        <v>3453076.7755999998</v>
      </c>
      <c r="X247" s="44">
        <v>0</v>
      </c>
      <c r="Y247" s="44">
        <f t="shared" si="56"/>
        <v>3453076.7755999998</v>
      </c>
      <c r="Z247" s="44">
        <v>88199302.193200007</v>
      </c>
      <c r="AA247" s="49">
        <f t="shared" si="49"/>
        <v>210864251.17089999</v>
      </c>
    </row>
    <row r="248" spans="1:27" ht="24.9" customHeight="1">
      <c r="A248" s="163"/>
      <c r="B248" s="165"/>
      <c r="C248" s="40">
        <v>7</v>
      </c>
      <c r="D248" s="44" t="s">
        <v>615</v>
      </c>
      <c r="E248" s="44">
        <v>56863436.9353</v>
      </c>
      <c r="F248" s="44">
        <v>0</v>
      </c>
      <c r="G248" s="44">
        <v>5210922.3241999997</v>
      </c>
      <c r="H248" s="44">
        <v>60524346.759199999</v>
      </c>
      <c r="I248" s="44">
        <v>3521633.5109000001</v>
      </c>
      <c r="J248" s="44">
        <f t="shared" si="60"/>
        <v>1760816.7554500001</v>
      </c>
      <c r="K248" s="44">
        <f t="shared" si="61"/>
        <v>1760816.7554500001</v>
      </c>
      <c r="L248" s="44">
        <v>91154014.5079</v>
      </c>
      <c r="M248" s="49">
        <f t="shared" si="48"/>
        <v>215513537.28205001</v>
      </c>
      <c r="N248" s="48"/>
      <c r="O248" s="165"/>
      <c r="P248" s="50">
        <v>25</v>
      </c>
      <c r="Q248" s="41" t="s">
        <v>117</v>
      </c>
      <c r="R248" s="44" t="s">
        <v>616</v>
      </c>
      <c r="S248" s="44">
        <v>73458440.548700005</v>
      </c>
      <c r="T248" s="44">
        <v>0</v>
      </c>
      <c r="U248" s="44">
        <v>4260296.4035999998</v>
      </c>
      <c r="V248" s="44">
        <v>78187748.890799999</v>
      </c>
      <c r="W248" s="44">
        <v>4549385.6831999999</v>
      </c>
      <c r="X248" s="44">
        <v>0</v>
      </c>
      <c r="Y248" s="44">
        <f t="shared" si="56"/>
        <v>4549385.6831999999</v>
      </c>
      <c r="Z248" s="44">
        <v>91806346.636299998</v>
      </c>
      <c r="AA248" s="49">
        <f t="shared" si="49"/>
        <v>252262218.16260001</v>
      </c>
    </row>
    <row r="249" spans="1:27" ht="24.9" customHeight="1">
      <c r="A249" s="163"/>
      <c r="B249" s="165"/>
      <c r="C249" s="40">
        <v>8</v>
      </c>
      <c r="D249" s="44" t="s">
        <v>617</v>
      </c>
      <c r="E249" s="44">
        <v>65966327.4322</v>
      </c>
      <c r="F249" s="44">
        <v>0</v>
      </c>
      <c r="G249" s="44">
        <v>5652067.6717999997</v>
      </c>
      <c r="H249" s="44">
        <v>70213288.030399993</v>
      </c>
      <c r="I249" s="44">
        <v>4085388.4638999999</v>
      </c>
      <c r="J249" s="44">
        <f t="shared" si="60"/>
        <v>2042694.2319499999</v>
      </c>
      <c r="K249" s="44">
        <f t="shared" si="61"/>
        <v>2042694.2319499999</v>
      </c>
      <c r="L249" s="44">
        <v>101693126.52060001</v>
      </c>
      <c r="M249" s="49">
        <f t="shared" si="48"/>
        <v>245567503.88695002</v>
      </c>
      <c r="N249" s="48"/>
      <c r="O249" s="165"/>
      <c r="P249" s="50">
        <v>26</v>
      </c>
      <c r="Q249" s="41" t="s">
        <v>117</v>
      </c>
      <c r="R249" s="44" t="s">
        <v>618</v>
      </c>
      <c r="S249" s="44">
        <v>50280589.758299999</v>
      </c>
      <c r="T249" s="44">
        <v>0</v>
      </c>
      <c r="U249" s="44">
        <v>3766852.9279999998</v>
      </c>
      <c r="V249" s="44">
        <v>53517691.047200002</v>
      </c>
      <c r="W249" s="44">
        <v>3113948.4240999999</v>
      </c>
      <c r="X249" s="44">
        <v>0</v>
      </c>
      <c r="Y249" s="44">
        <f t="shared" si="56"/>
        <v>3113948.4240999999</v>
      </c>
      <c r="Z249" s="44">
        <v>80017814.604000002</v>
      </c>
      <c r="AA249" s="49">
        <f t="shared" si="49"/>
        <v>190696896.76160002</v>
      </c>
    </row>
    <row r="250" spans="1:27" ht="24.9" customHeight="1">
      <c r="A250" s="163"/>
      <c r="B250" s="165"/>
      <c r="C250" s="40">
        <v>9</v>
      </c>
      <c r="D250" s="44" t="s">
        <v>619</v>
      </c>
      <c r="E250" s="44">
        <v>72604040.130600005</v>
      </c>
      <c r="F250" s="44">
        <v>0</v>
      </c>
      <c r="G250" s="44">
        <v>6094860.2045</v>
      </c>
      <c r="H250" s="44">
        <v>77278341.546299994</v>
      </c>
      <c r="I250" s="44">
        <v>4496471.4502999997</v>
      </c>
      <c r="J250" s="44">
        <f t="shared" si="60"/>
        <v>2248235.7251499998</v>
      </c>
      <c r="K250" s="44">
        <f t="shared" si="61"/>
        <v>2248235.7251499998</v>
      </c>
      <c r="L250" s="44">
        <v>112271590.3449</v>
      </c>
      <c r="M250" s="49">
        <f t="shared" si="48"/>
        <v>270497067.95144999</v>
      </c>
      <c r="N250" s="48"/>
      <c r="O250" s="165"/>
      <c r="P250" s="50">
        <v>27</v>
      </c>
      <c r="Q250" s="41" t="s">
        <v>117</v>
      </c>
      <c r="R250" s="44" t="s">
        <v>620</v>
      </c>
      <c r="S250" s="44">
        <v>60816770.7337</v>
      </c>
      <c r="T250" s="44">
        <v>0</v>
      </c>
      <c r="U250" s="44">
        <v>4240144.1229999997</v>
      </c>
      <c r="V250" s="44">
        <v>64732199.090400003</v>
      </c>
      <c r="W250" s="44">
        <v>3766469.0946999998</v>
      </c>
      <c r="X250" s="44">
        <v>0</v>
      </c>
      <c r="Y250" s="44">
        <f t="shared" si="56"/>
        <v>3766469.0946999998</v>
      </c>
      <c r="Z250" s="44">
        <v>91324901.815799996</v>
      </c>
      <c r="AA250" s="49">
        <f t="shared" si="49"/>
        <v>224880484.8576</v>
      </c>
    </row>
    <row r="251" spans="1:27" ht="24.9" customHeight="1">
      <c r="A251" s="163"/>
      <c r="B251" s="165"/>
      <c r="C251" s="40">
        <v>10</v>
      </c>
      <c r="D251" s="44" t="s">
        <v>621</v>
      </c>
      <c r="E251" s="44">
        <v>52830093.432300001</v>
      </c>
      <c r="F251" s="44">
        <v>0</v>
      </c>
      <c r="G251" s="44">
        <v>4996994.1551000001</v>
      </c>
      <c r="H251" s="44">
        <v>56231333.639899999</v>
      </c>
      <c r="I251" s="44">
        <v>3271842.8122</v>
      </c>
      <c r="J251" s="44">
        <f t="shared" si="60"/>
        <v>1635921.4061</v>
      </c>
      <c r="K251" s="44">
        <f t="shared" si="61"/>
        <v>1635921.4061</v>
      </c>
      <c r="L251" s="44">
        <v>86043197.970899999</v>
      </c>
      <c r="M251" s="49">
        <f t="shared" si="48"/>
        <v>201737540.60430002</v>
      </c>
      <c r="N251" s="48"/>
      <c r="O251" s="165"/>
      <c r="P251" s="50">
        <v>28</v>
      </c>
      <c r="Q251" s="41" t="s">
        <v>117</v>
      </c>
      <c r="R251" s="44" t="s">
        <v>622</v>
      </c>
      <c r="S251" s="44">
        <v>61011770.884400003</v>
      </c>
      <c r="T251" s="44">
        <v>0</v>
      </c>
      <c r="U251" s="44">
        <v>4384753.2511</v>
      </c>
      <c r="V251" s="44">
        <v>64939753.494000003</v>
      </c>
      <c r="W251" s="44">
        <v>3778545.7313000001</v>
      </c>
      <c r="X251" s="44">
        <v>0</v>
      </c>
      <c r="Y251" s="44">
        <f t="shared" si="56"/>
        <v>3778545.7313000001</v>
      </c>
      <c r="Z251" s="44">
        <v>94779662.946199998</v>
      </c>
      <c r="AA251" s="49">
        <f t="shared" si="49"/>
        <v>228894486.30699998</v>
      </c>
    </row>
    <row r="252" spans="1:27" ht="24.9" customHeight="1">
      <c r="A252" s="163"/>
      <c r="B252" s="165"/>
      <c r="C252" s="40">
        <v>11</v>
      </c>
      <c r="D252" s="44" t="s">
        <v>623</v>
      </c>
      <c r="E252" s="44">
        <v>90650548.545300007</v>
      </c>
      <c r="F252" s="44">
        <v>0</v>
      </c>
      <c r="G252" s="44">
        <v>7583306.4495999999</v>
      </c>
      <c r="H252" s="44">
        <v>96486697.424099997</v>
      </c>
      <c r="I252" s="44">
        <v>5614117.3790999996</v>
      </c>
      <c r="J252" s="44">
        <f t="shared" si="60"/>
        <v>2807058.6895499998</v>
      </c>
      <c r="K252" s="44">
        <f t="shared" si="61"/>
        <v>2807058.6895499998</v>
      </c>
      <c r="L252" s="44">
        <v>147831076.09709999</v>
      </c>
      <c r="M252" s="49">
        <f t="shared" si="48"/>
        <v>345358687.20564997</v>
      </c>
      <c r="N252" s="48"/>
      <c r="O252" s="165"/>
      <c r="P252" s="50">
        <v>29</v>
      </c>
      <c r="Q252" s="41" t="s">
        <v>117</v>
      </c>
      <c r="R252" s="44" t="s">
        <v>624</v>
      </c>
      <c r="S252" s="44">
        <v>53765133.9661</v>
      </c>
      <c r="T252" s="44">
        <v>0</v>
      </c>
      <c r="U252" s="44">
        <v>3994061.5274</v>
      </c>
      <c r="V252" s="44">
        <v>57226572.7698</v>
      </c>
      <c r="W252" s="44">
        <v>3329751.2020999999</v>
      </c>
      <c r="X252" s="44">
        <v>0</v>
      </c>
      <c r="Y252" s="44">
        <f t="shared" si="56"/>
        <v>3329751.2020999999</v>
      </c>
      <c r="Z252" s="44">
        <v>85445905.122400001</v>
      </c>
      <c r="AA252" s="49">
        <f t="shared" si="49"/>
        <v>203761424.5878</v>
      </c>
    </row>
    <row r="253" spans="1:27" ht="24.9" customHeight="1">
      <c r="A253" s="163"/>
      <c r="B253" s="165"/>
      <c r="C253" s="40">
        <v>12</v>
      </c>
      <c r="D253" s="44" t="s">
        <v>625</v>
      </c>
      <c r="E253" s="44">
        <v>93293836.351300001</v>
      </c>
      <c r="F253" s="44">
        <v>0</v>
      </c>
      <c r="G253" s="44">
        <v>7613890.9027000004</v>
      </c>
      <c r="H253" s="44">
        <v>99300162.039800003</v>
      </c>
      <c r="I253" s="44">
        <v>5777819.9517000001</v>
      </c>
      <c r="J253" s="44">
        <f t="shared" si="60"/>
        <v>2888909.97585</v>
      </c>
      <c r="K253" s="44">
        <f t="shared" si="61"/>
        <v>2888909.97585</v>
      </c>
      <c r="L253" s="44">
        <v>148561749.05809999</v>
      </c>
      <c r="M253" s="49">
        <f t="shared" si="48"/>
        <v>351658548.32774997</v>
      </c>
      <c r="N253" s="48"/>
      <c r="O253" s="166"/>
      <c r="P253" s="50">
        <v>30</v>
      </c>
      <c r="Q253" s="41" t="s">
        <v>117</v>
      </c>
      <c r="R253" s="44" t="s">
        <v>626</v>
      </c>
      <c r="S253" s="44">
        <v>59817737.0603</v>
      </c>
      <c r="T253" s="44">
        <v>0</v>
      </c>
      <c r="U253" s="44">
        <v>4454046.5548999999</v>
      </c>
      <c r="V253" s="44">
        <v>63668846.895499997</v>
      </c>
      <c r="W253" s="44">
        <v>3704597.5186999999</v>
      </c>
      <c r="X253" s="44">
        <v>0</v>
      </c>
      <c r="Y253" s="44">
        <f t="shared" si="56"/>
        <v>3704597.5186999999</v>
      </c>
      <c r="Z253" s="44">
        <v>96435103.480700001</v>
      </c>
      <c r="AA253" s="49">
        <f t="shared" si="49"/>
        <v>228080331.51010001</v>
      </c>
    </row>
    <row r="254" spans="1:27" ht="24.9" customHeight="1">
      <c r="A254" s="163"/>
      <c r="B254" s="165"/>
      <c r="C254" s="40">
        <v>13</v>
      </c>
      <c r="D254" s="44" t="s">
        <v>627</v>
      </c>
      <c r="E254" s="44">
        <v>73124387.134299994</v>
      </c>
      <c r="F254" s="44">
        <v>0</v>
      </c>
      <c r="G254" s="44">
        <v>5967100.4075999996</v>
      </c>
      <c r="H254" s="44">
        <v>77832188.872199997</v>
      </c>
      <c r="I254" s="44">
        <v>4528697.2801999999</v>
      </c>
      <c r="J254" s="44">
        <f t="shared" si="60"/>
        <v>2264348.6401</v>
      </c>
      <c r="K254" s="44">
        <f t="shared" si="61"/>
        <v>2264348.6401</v>
      </c>
      <c r="L254" s="44">
        <v>109219365.4544</v>
      </c>
      <c r="M254" s="49">
        <f t="shared" si="48"/>
        <v>268407390.5086</v>
      </c>
      <c r="N254" s="48"/>
      <c r="O254" s="40"/>
      <c r="P254" s="158"/>
      <c r="Q254" s="159"/>
      <c r="R254" s="45"/>
      <c r="S254" s="45">
        <f>S224+S225+S226+S227+S228+S229+S230+S231+S232+S233+S234+S235+S236+S237+S238+S239+S240+S241+S242+S243+S244+S245+S246+S247+S248+S249+S250+S251+S252+S253</f>
        <v>1704700734.8579006</v>
      </c>
      <c r="T254" s="45">
        <f t="shared" ref="T254:AA254" si="62">T224+T225+T226+T227+T228+T229+T230+T231+T232+T233+T234+T235+T236+T237+T238+T239+T240+T241+T242+T243+T244+T245+T246+T247+T248+T249+T250+T251+T252+T253</f>
        <v>0</v>
      </c>
      <c r="U254" s="45">
        <f t="shared" si="62"/>
        <v>122663454.65270001</v>
      </c>
      <c r="V254" s="45">
        <f t="shared" si="62"/>
        <v>1814450619.9052999</v>
      </c>
      <c r="W254" s="45">
        <f t="shared" si="62"/>
        <v>105574540.64269999</v>
      </c>
      <c r="X254" s="45">
        <f t="shared" si="62"/>
        <v>0</v>
      </c>
      <c r="Y254" s="45">
        <f t="shared" si="62"/>
        <v>105574540.64269999</v>
      </c>
      <c r="Z254" s="45">
        <f t="shared" si="62"/>
        <v>2631264152.6873002</v>
      </c>
      <c r="AA254" s="45">
        <f t="shared" si="62"/>
        <v>6378653502.7459011</v>
      </c>
    </row>
    <row r="255" spans="1:27" ht="24.9" customHeight="1">
      <c r="A255" s="163"/>
      <c r="B255" s="165"/>
      <c r="C255" s="40">
        <v>14</v>
      </c>
      <c r="D255" s="44" t="s">
        <v>628</v>
      </c>
      <c r="E255" s="44">
        <v>69736915.365099996</v>
      </c>
      <c r="F255" s="44">
        <v>0</v>
      </c>
      <c r="G255" s="44">
        <v>5719439.2596000005</v>
      </c>
      <c r="H255" s="44">
        <v>74226629.183200002</v>
      </c>
      <c r="I255" s="44">
        <v>4318906.3365000002</v>
      </c>
      <c r="J255" s="44">
        <f t="shared" si="60"/>
        <v>2159453.1682500001</v>
      </c>
      <c r="K255" s="44">
        <f t="shared" si="61"/>
        <v>2159453.1682500001</v>
      </c>
      <c r="L255" s="44">
        <v>103302656.6082</v>
      </c>
      <c r="M255" s="49">
        <f t="shared" si="48"/>
        <v>255145093.58434999</v>
      </c>
      <c r="N255" s="48"/>
      <c r="O255" s="164">
        <v>30</v>
      </c>
      <c r="P255" s="50">
        <v>1</v>
      </c>
      <c r="Q255" s="41" t="s">
        <v>118</v>
      </c>
      <c r="R255" s="44" t="s">
        <v>629</v>
      </c>
      <c r="S255" s="44">
        <v>58872024.866800003</v>
      </c>
      <c r="T255" s="44">
        <v>0</v>
      </c>
      <c r="U255" s="44">
        <v>4870006.0464000003</v>
      </c>
      <c r="V255" s="44">
        <v>62662249.056599997</v>
      </c>
      <c r="W255" s="44">
        <v>3646028.2176999999</v>
      </c>
      <c r="X255" s="44">
        <v>0</v>
      </c>
      <c r="Y255" s="44">
        <f t="shared" ref="Y255:Y287" si="63">W255</f>
        <v>3646028.2176999999</v>
      </c>
      <c r="Z255" s="44">
        <v>135428888.35879999</v>
      </c>
      <c r="AA255" s="49">
        <f t="shared" si="49"/>
        <v>265479196.54629999</v>
      </c>
    </row>
    <row r="256" spans="1:27" ht="24.9" customHeight="1">
      <c r="A256" s="163"/>
      <c r="B256" s="165"/>
      <c r="C256" s="40">
        <v>15</v>
      </c>
      <c r="D256" s="44" t="s">
        <v>630</v>
      </c>
      <c r="E256" s="44">
        <v>76112105.155699998</v>
      </c>
      <c r="F256" s="44">
        <v>0</v>
      </c>
      <c r="G256" s="44">
        <v>5560786.1623</v>
      </c>
      <c r="H256" s="44">
        <v>81012258.373699993</v>
      </c>
      <c r="I256" s="44">
        <v>4713730.9058999997</v>
      </c>
      <c r="J256" s="44">
        <f t="shared" si="60"/>
        <v>2356865.4529499998</v>
      </c>
      <c r="K256" s="44">
        <f t="shared" si="61"/>
        <v>2356865.4529499998</v>
      </c>
      <c r="L256" s="44">
        <v>99512380.292099997</v>
      </c>
      <c r="M256" s="49">
        <f t="shared" si="48"/>
        <v>264554395.43674999</v>
      </c>
      <c r="N256" s="48"/>
      <c r="O256" s="165"/>
      <c r="P256" s="50">
        <v>2</v>
      </c>
      <c r="Q256" s="41" t="s">
        <v>118</v>
      </c>
      <c r="R256" s="44" t="s">
        <v>631</v>
      </c>
      <c r="S256" s="44">
        <v>68367983.546499997</v>
      </c>
      <c r="T256" s="44">
        <v>0</v>
      </c>
      <c r="U256" s="44">
        <v>5532191.6282000002</v>
      </c>
      <c r="V256" s="44">
        <v>72769564.528799996</v>
      </c>
      <c r="W256" s="44">
        <v>4234126.4423000002</v>
      </c>
      <c r="X256" s="44">
        <v>0</v>
      </c>
      <c r="Y256" s="44">
        <f t="shared" si="63"/>
        <v>4234126.4423000002</v>
      </c>
      <c r="Z256" s="44">
        <v>151248726.5535</v>
      </c>
      <c r="AA256" s="49">
        <f t="shared" si="49"/>
        <v>302152592.69929993</v>
      </c>
    </row>
    <row r="257" spans="1:27" ht="24.9" customHeight="1">
      <c r="A257" s="163"/>
      <c r="B257" s="165"/>
      <c r="C257" s="40">
        <v>16</v>
      </c>
      <c r="D257" s="44" t="s">
        <v>632</v>
      </c>
      <c r="E257" s="44">
        <v>66766127.275300004</v>
      </c>
      <c r="F257" s="44">
        <v>0</v>
      </c>
      <c r="G257" s="44">
        <v>5724037.6513999999</v>
      </c>
      <c r="H257" s="44">
        <v>71064579.5748</v>
      </c>
      <c r="I257" s="44">
        <v>4134921.2055000002</v>
      </c>
      <c r="J257" s="44">
        <f t="shared" si="60"/>
        <v>2067460.6027500001</v>
      </c>
      <c r="K257" s="44">
        <f t="shared" si="61"/>
        <v>2067460.6027500001</v>
      </c>
      <c r="L257" s="44">
        <v>103412513.749</v>
      </c>
      <c r="M257" s="49">
        <f t="shared" si="48"/>
        <v>249034718.85325003</v>
      </c>
      <c r="N257" s="48"/>
      <c r="O257" s="165"/>
      <c r="P257" s="50">
        <v>3</v>
      </c>
      <c r="Q257" s="41" t="s">
        <v>118</v>
      </c>
      <c r="R257" s="44" t="s">
        <v>633</v>
      </c>
      <c r="S257" s="44">
        <v>68101982.133699998</v>
      </c>
      <c r="T257" s="44">
        <v>0</v>
      </c>
      <c r="U257" s="44">
        <v>5174812.5078999996</v>
      </c>
      <c r="V257" s="44">
        <v>72486437.749799997</v>
      </c>
      <c r="W257" s="44">
        <v>4217652.5965</v>
      </c>
      <c r="X257" s="44">
        <v>0</v>
      </c>
      <c r="Y257" s="44">
        <f t="shared" si="63"/>
        <v>4217652.5965</v>
      </c>
      <c r="Z257" s="44">
        <v>142710818.12869999</v>
      </c>
      <c r="AA257" s="49">
        <f t="shared" si="49"/>
        <v>292691703.11659998</v>
      </c>
    </row>
    <row r="258" spans="1:27" ht="24.9" customHeight="1">
      <c r="A258" s="163"/>
      <c r="B258" s="165"/>
      <c r="C258" s="40">
        <v>17</v>
      </c>
      <c r="D258" s="44" t="s">
        <v>634</v>
      </c>
      <c r="E258" s="44">
        <v>54757290.347000003</v>
      </c>
      <c r="F258" s="44">
        <v>0</v>
      </c>
      <c r="G258" s="44">
        <v>5235055.3022999996</v>
      </c>
      <c r="H258" s="44">
        <v>58282604.907099999</v>
      </c>
      <c r="I258" s="44">
        <v>3391196.8576000002</v>
      </c>
      <c r="J258" s="44">
        <f t="shared" si="60"/>
        <v>1695598.4288000001</v>
      </c>
      <c r="K258" s="44">
        <f t="shared" si="61"/>
        <v>1695598.4288000001</v>
      </c>
      <c r="L258" s="44">
        <v>91730559.539900005</v>
      </c>
      <c r="M258" s="49">
        <f t="shared" si="48"/>
        <v>211701108.52509999</v>
      </c>
      <c r="N258" s="48"/>
      <c r="O258" s="165"/>
      <c r="P258" s="50">
        <v>4</v>
      </c>
      <c r="Q258" s="41" t="s">
        <v>118</v>
      </c>
      <c r="R258" s="44" t="s">
        <v>635</v>
      </c>
      <c r="S258" s="44">
        <v>72963261.2852</v>
      </c>
      <c r="T258" s="44">
        <v>0</v>
      </c>
      <c r="U258" s="44">
        <v>4669418.3609999996</v>
      </c>
      <c r="V258" s="44">
        <v>77660689.622600004</v>
      </c>
      <c r="W258" s="44">
        <v>4518718.5273000002</v>
      </c>
      <c r="X258" s="44">
        <v>0</v>
      </c>
      <c r="Y258" s="44">
        <f t="shared" si="63"/>
        <v>4518718.5273000002</v>
      </c>
      <c r="Z258" s="44">
        <v>130636780.5046</v>
      </c>
      <c r="AA258" s="49">
        <f t="shared" si="49"/>
        <v>290448868.30070001</v>
      </c>
    </row>
    <row r="259" spans="1:27" ht="24.9" customHeight="1">
      <c r="A259" s="163"/>
      <c r="B259" s="166"/>
      <c r="C259" s="40">
        <v>18</v>
      </c>
      <c r="D259" s="44" t="s">
        <v>636</v>
      </c>
      <c r="E259" s="44">
        <v>68139923.581699997</v>
      </c>
      <c r="F259" s="44">
        <v>0</v>
      </c>
      <c r="G259" s="44">
        <v>5436020.4676000001</v>
      </c>
      <c r="H259" s="44">
        <v>72526821.8961</v>
      </c>
      <c r="I259" s="44">
        <v>4220002.3644000003</v>
      </c>
      <c r="J259" s="44">
        <f t="shared" si="60"/>
        <v>2110001.1822000002</v>
      </c>
      <c r="K259" s="44">
        <f t="shared" si="61"/>
        <v>2110001.1822000002</v>
      </c>
      <c r="L259" s="44">
        <v>96531685.5176</v>
      </c>
      <c r="M259" s="49">
        <f t="shared" si="48"/>
        <v>244744452.64520001</v>
      </c>
      <c r="N259" s="48"/>
      <c r="O259" s="165"/>
      <c r="P259" s="50">
        <v>5</v>
      </c>
      <c r="Q259" s="41" t="s">
        <v>118</v>
      </c>
      <c r="R259" s="44" t="s">
        <v>637</v>
      </c>
      <c r="S259" s="44">
        <v>74028547.925600007</v>
      </c>
      <c r="T259" s="44">
        <v>0</v>
      </c>
      <c r="U259" s="44">
        <v>6134563.7997000003</v>
      </c>
      <c r="V259" s="44">
        <v>78794560.199100003</v>
      </c>
      <c r="W259" s="44">
        <v>4584693.2438000003</v>
      </c>
      <c r="X259" s="44">
        <v>0</v>
      </c>
      <c r="Y259" s="44">
        <f t="shared" si="63"/>
        <v>4584693.2438000003</v>
      </c>
      <c r="Z259" s="44">
        <v>165639602.088</v>
      </c>
      <c r="AA259" s="49">
        <f t="shared" si="49"/>
        <v>329181967.25620008</v>
      </c>
    </row>
    <row r="260" spans="1:27" ht="24.9" customHeight="1">
      <c r="A260" s="40"/>
      <c r="B260" s="157" t="s">
        <v>603</v>
      </c>
      <c r="C260" s="158"/>
      <c r="D260" s="45"/>
      <c r="E260" s="45">
        <f>SUM(E242:E259)</f>
        <v>1242755637.1962001</v>
      </c>
      <c r="F260" s="45">
        <f t="shared" ref="F260:M260" si="64">SUM(F242:F259)</f>
        <v>0</v>
      </c>
      <c r="G260" s="45">
        <f t="shared" si="64"/>
        <v>106802346.69350003</v>
      </c>
      <c r="H260" s="45">
        <f t="shared" si="64"/>
        <v>1322765157.6567001</v>
      </c>
      <c r="I260" s="45">
        <f t="shared" si="64"/>
        <v>76965623.845900014</v>
      </c>
      <c r="J260" s="45">
        <f t="shared" si="64"/>
        <v>38482811.922950007</v>
      </c>
      <c r="K260" s="45">
        <f t="shared" si="64"/>
        <v>38482811.922950007</v>
      </c>
      <c r="L260" s="45">
        <f t="shared" si="64"/>
        <v>1951483917.9984002</v>
      </c>
      <c r="M260" s="45">
        <f t="shared" si="64"/>
        <v>4662289871.4677505</v>
      </c>
      <c r="N260" s="48"/>
      <c r="O260" s="165"/>
      <c r="P260" s="50">
        <v>6</v>
      </c>
      <c r="Q260" s="41" t="s">
        <v>118</v>
      </c>
      <c r="R260" s="44" t="s">
        <v>638</v>
      </c>
      <c r="S260" s="44">
        <v>76086278.650299996</v>
      </c>
      <c r="T260" s="44">
        <v>0</v>
      </c>
      <c r="U260" s="44">
        <v>6350945.5883999998</v>
      </c>
      <c r="V260" s="44">
        <v>80984769.138899997</v>
      </c>
      <c r="W260" s="44">
        <v>4712131.4336999999</v>
      </c>
      <c r="X260" s="44">
        <v>0</v>
      </c>
      <c r="Y260" s="44">
        <f t="shared" si="63"/>
        <v>4712131.4336999999</v>
      </c>
      <c r="Z260" s="44">
        <v>170809036.42770001</v>
      </c>
      <c r="AA260" s="49">
        <f t="shared" si="49"/>
        <v>338943161.23900002</v>
      </c>
    </row>
    <row r="261" spans="1:27" ht="24.9" customHeight="1">
      <c r="A261" s="163">
        <v>13</v>
      </c>
      <c r="B261" s="164" t="s">
        <v>639</v>
      </c>
      <c r="C261" s="40">
        <v>1</v>
      </c>
      <c r="D261" s="44" t="s">
        <v>640</v>
      </c>
      <c r="E261" s="44">
        <v>80065860.100899994</v>
      </c>
      <c r="F261" s="44">
        <v>0</v>
      </c>
      <c r="G261" s="44">
        <v>5707438.1359000001</v>
      </c>
      <c r="H261" s="44">
        <v>85220558.965299994</v>
      </c>
      <c r="I261" s="44">
        <v>4958592.5719999997</v>
      </c>
      <c r="J261" s="44"/>
      <c r="K261" s="44">
        <f t="shared" ref="K261:K276" si="65">I261-J261</f>
        <v>4958592.5719999997</v>
      </c>
      <c r="L261" s="44">
        <v>128460530.24429999</v>
      </c>
      <c r="M261" s="49">
        <f t="shared" si="48"/>
        <v>304412980.01839995</v>
      </c>
      <c r="N261" s="48"/>
      <c r="O261" s="165"/>
      <c r="P261" s="50">
        <v>7</v>
      </c>
      <c r="Q261" s="41" t="s">
        <v>118</v>
      </c>
      <c r="R261" s="44" t="s">
        <v>641</v>
      </c>
      <c r="S261" s="44">
        <v>82488204.136800006</v>
      </c>
      <c r="T261" s="44">
        <v>0</v>
      </c>
      <c r="U261" s="44">
        <v>6553446.4106999999</v>
      </c>
      <c r="V261" s="44">
        <v>87798855.289000005</v>
      </c>
      <c r="W261" s="44">
        <v>5108611.7828000002</v>
      </c>
      <c r="X261" s="44">
        <v>0</v>
      </c>
      <c r="Y261" s="44">
        <f t="shared" si="63"/>
        <v>5108611.7828000002</v>
      </c>
      <c r="Z261" s="44">
        <v>175646849.7714</v>
      </c>
      <c r="AA261" s="49">
        <f t="shared" si="49"/>
        <v>357595967.39069998</v>
      </c>
    </row>
    <row r="262" spans="1:27" ht="24.9" customHeight="1">
      <c r="A262" s="163"/>
      <c r="B262" s="165"/>
      <c r="C262" s="40">
        <v>2</v>
      </c>
      <c r="D262" s="44" t="s">
        <v>642</v>
      </c>
      <c r="E262" s="44">
        <v>60924709.204899997</v>
      </c>
      <c r="F262" s="44">
        <v>0</v>
      </c>
      <c r="G262" s="44">
        <v>4331112.0081000002</v>
      </c>
      <c r="H262" s="44">
        <v>64847086.719599999</v>
      </c>
      <c r="I262" s="44">
        <v>3773153.8777000001</v>
      </c>
      <c r="J262" s="44"/>
      <c r="K262" s="44">
        <f t="shared" si="65"/>
        <v>3773153.8777000001</v>
      </c>
      <c r="L262" s="44">
        <v>95579632.129199997</v>
      </c>
      <c r="M262" s="49">
        <f t="shared" si="48"/>
        <v>229455693.93949997</v>
      </c>
      <c r="N262" s="48"/>
      <c r="O262" s="165"/>
      <c r="P262" s="50">
        <v>8</v>
      </c>
      <c r="Q262" s="41" t="s">
        <v>118</v>
      </c>
      <c r="R262" s="44" t="s">
        <v>643</v>
      </c>
      <c r="S262" s="44">
        <v>60708291.032799996</v>
      </c>
      <c r="T262" s="44">
        <v>0</v>
      </c>
      <c r="U262" s="44">
        <v>5030100.4307000004</v>
      </c>
      <c r="V262" s="44">
        <v>64616735.386699997</v>
      </c>
      <c r="W262" s="44">
        <v>3759750.7925999998</v>
      </c>
      <c r="X262" s="44">
        <v>0</v>
      </c>
      <c r="Y262" s="44">
        <f t="shared" si="63"/>
        <v>3759750.7925999998</v>
      </c>
      <c r="Z262" s="44">
        <v>139253597.51010001</v>
      </c>
      <c r="AA262" s="49">
        <f t="shared" si="49"/>
        <v>273368475.15289998</v>
      </c>
    </row>
    <row r="263" spans="1:27" ht="24.9" customHeight="1">
      <c r="A263" s="163"/>
      <c r="B263" s="165"/>
      <c r="C263" s="40">
        <v>3</v>
      </c>
      <c r="D263" s="44" t="s">
        <v>644</v>
      </c>
      <c r="E263" s="44">
        <v>58090853.5902</v>
      </c>
      <c r="F263" s="44">
        <v>0</v>
      </c>
      <c r="G263" s="44">
        <v>3805625.6342000002</v>
      </c>
      <c r="H263" s="44">
        <v>61830785.399499997</v>
      </c>
      <c r="I263" s="44">
        <v>3597649.1697</v>
      </c>
      <c r="J263" s="44"/>
      <c r="K263" s="44">
        <f t="shared" si="65"/>
        <v>3597649.1697</v>
      </c>
      <c r="L263" s="44">
        <v>83025584.386099994</v>
      </c>
      <c r="M263" s="49">
        <f t="shared" si="48"/>
        <v>210350498.17969999</v>
      </c>
      <c r="N263" s="48"/>
      <c r="O263" s="165"/>
      <c r="P263" s="50">
        <v>9</v>
      </c>
      <c r="Q263" s="41" t="s">
        <v>118</v>
      </c>
      <c r="R263" s="44" t="s">
        <v>645</v>
      </c>
      <c r="S263" s="44">
        <v>72047929.5493</v>
      </c>
      <c r="T263" s="44">
        <v>0</v>
      </c>
      <c r="U263" s="44">
        <v>6001356.2812000001</v>
      </c>
      <c r="V263" s="44">
        <v>76686428.157499999</v>
      </c>
      <c r="W263" s="44">
        <v>4462030.7312000003</v>
      </c>
      <c r="X263" s="44">
        <v>0</v>
      </c>
      <c r="Y263" s="44">
        <f t="shared" si="63"/>
        <v>4462030.7312000003</v>
      </c>
      <c r="Z263" s="44">
        <v>162457229.27880001</v>
      </c>
      <c r="AA263" s="49">
        <f t="shared" si="49"/>
        <v>321654973.99800003</v>
      </c>
    </row>
    <row r="264" spans="1:27" ht="24.9" customHeight="1">
      <c r="A264" s="163"/>
      <c r="B264" s="165"/>
      <c r="C264" s="40">
        <v>4</v>
      </c>
      <c r="D264" s="44" t="s">
        <v>646</v>
      </c>
      <c r="E264" s="44">
        <v>59981960.007299997</v>
      </c>
      <c r="F264" s="44">
        <v>0</v>
      </c>
      <c r="G264" s="44">
        <v>4243279.2925000004</v>
      </c>
      <c r="H264" s="44">
        <v>63843642.636399999</v>
      </c>
      <c r="I264" s="44">
        <v>3714768.0792999999</v>
      </c>
      <c r="J264" s="44"/>
      <c r="K264" s="44">
        <f t="shared" si="65"/>
        <v>3714768.0792999999</v>
      </c>
      <c r="L264" s="44">
        <v>93481278.756400004</v>
      </c>
      <c r="M264" s="49">
        <f t="shared" ref="M264:M327" si="66">E264+F264+G264+H264+K264+L264</f>
        <v>225264928.7719</v>
      </c>
      <c r="N264" s="48"/>
      <c r="O264" s="165"/>
      <c r="P264" s="50">
        <v>10</v>
      </c>
      <c r="Q264" s="41" t="s">
        <v>118</v>
      </c>
      <c r="R264" s="44" t="s">
        <v>647</v>
      </c>
      <c r="S264" s="44">
        <v>75430871.481999993</v>
      </c>
      <c r="T264" s="44">
        <v>0</v>
      </c>
      <c r="U264" s="44">
        <v>6143245.8380000005</v>
      </c>
      <c r="V264" s="44">
        <v>80287166.375799999</v>
      </c>
      <c r="W264" s="44">
        <v>4671541.1358000003</v>
      </c>
      <c r="X264" s="44">
        <v>0</v>
      </c>
      <c r="Y264" s="44">
        <f t="shared" si="63"/>
        <v>4671541.1358000003</v>
      </c>
      <c r="Z264" s="44">
        <v>165847018.9285</v>
      </c>
      <c r="AA264" s="49">
        <f t="shared" ref="AA264:AA327" si="67">S264+T264+U264+V264+Y264+Z264</f>
        <v>332379843.76010001</v>
      </c>
    </row>
    <row r="265" spans="1:27" ht="24.9" customHeight="1">
      <c r="A265" s="163"/>
      <c r="B265" s="165"/>
      <c r="C265" s="40">
        <v>5</v>
      </c>
      <c r="D265" s="44" t="s">
        <v>648</v>
      </c>
      <c r="E265" s="44">
        <v>63532584.3873</v>
      </c>
      <c r="F265" s="44">
        <v>0</v>
      </c>
      <c r="G265" s="44">
        <v>4477677.1684999997</v>
      </c>
      <c r="H265" s="44">
        <v>67622858.8213</v>
      </c>
      <c r="I265" s="44">
        <v>3934663.2962000002</v>
      </c>
      <c r="J265" s="44"/>
      <c r="K265" s="44">
        <f t="shared" si="65"/>
        <v>3934663.2962000002</v>
      </c>
      <c r="L265" s="44">
        <v>99081123.535999998</v>
      </c>
      <c r="M265" s="49">
        <f t="shared" si="66"/>
        <v>238648907.20929998</v>
      </c>
      <c r="N265" s="48"/>
      <c r="O265" s="165"/>
      <c r="P265" s="50">
        <v>11</v>
      </c>
      <c r="Q265" s="41" t="s">
        <v>118</v>
      </c>
      <c r="R265" s="44" t="s">
        <v>649</v>
      </c>
      <c r="S265" s="44">
        <v>54554305.775399998</v>
      </c>
      <c r="T265" s="44">
        <v>0</v>
      </c>
      <c r="U265" s="44">
        <v>4602389.9368000003</v>
      </c>
      <c r="V265" s="44">
        <v>58066552.039700001</v>
      </c>
      <c r="W265" s="44">
        <v>3378625.7344999998</v>
      </c>
      <c r="X265" s="44">
        <v>0</v>
      </c>
      <c r="Y265" s="44">
        <f t="shared" si="63"/>
        <v>3378625.7344999998</v>
      </c>
      <c r="Z265" s="44">
        <v>129035448.7111</v>
      </c>
      <c r="AA265" s="49">
        <f t="shared" si="67"/>
        <v>249637322.19749999</v>
      </c>
    </row>
    <row r="266" spans="1:27" ht="24.9" customHeight="1">
      <c r="A266" s="163"/>
      <c r="B266" s="165"/>
      <c r="C266" s="40">
        <v>6</v>
      </c>
      <c r="D266" s="44" t="s">
        <v>650</v>
      </c>
      <c r="E266" s="44">
        <v>64765641.589599997</v>
      </c>
      <c r="F266" s="44">
        <v>0</v>
      </c>
      <c r="G266" s="44">
        <v>4603060.5576999998</v>
      </c>
      <c r="H266" s="44">
        <v>68935301.151600003</v>
      </c>
      <c r="I266" s="44">
        <v>4011028.2821999998</v>
      </c>
      <c r="J266" s="44"/>
      <c r="K266" s="44">
        <f t="shared" si="65"/>
        <v>4011028.2821999998</v>
      </c>
      <c r="L266" s="44">
        <v>102076575.23980001</v>
      </c>
      <c r="M266" s="49">
        <f t="shared" si="66"/>
        <v>244391606.82090002</v>
      </c>
      <c r="N266" s="48"/>
      <c r="O266" s="165"/>
      <c r="P266" s="50">
        <v>12</v>
      </c>
      <c r="Q266" s="41" t="s">
        <v>118</v>
      </c>
      <c r="R266" s="44" t="s">
        <v>651</v>
      </c>
      <c r="S266" s="44">
        <v>56893615.891099997</v>
      </c>
      <c r="T266" s="44">
        <v>0</v>
      </c>
      <c r="U266" s="44">
        <v>4586201.1953999996</v>
      </c>
      <c r="V266" s="44">
        <v>60556468.658399999</v>
      </c>
      <c r="W266" s="44">
        <v>3523502.5364000001</v>
      </c>
      <c r="X266" s="44">
        <v>0</v>
      </c>
      <c r="Y266" s="44">
        <f t="shared" si="63"/>
        <v>3523502.5364000001</v>
      </c>
      <c r="Z266" s="44">
        <v>128648694.1873</v>
      </c>
      <c r="AA266" s="49">
        <f t="shared" si="67"/>
        <v>254208482.46859998</v>
      </c>
    </row>
    <row r="267" spans="1:27" ht="24.9" customHeight="1">
      <c r="A267" s="163"/>
      <c r="B267" s="165"/>
      <c r="C267" s="40">
        <v>7</v>
      </c>
      <c r="D267" s="44" t="s">
        <v>652</v>
      </c>
      <c r="E267" s="44">
        <v>53367290.835000001</v>
      </c>
      <c r="F267" s="44">
        <v>0</v>
      </c>
      <c r="G267" s="44">
        <v>3865190.2508</v>
      </c>
      <c r="H267" s="44">
        <v>56803116.205700003</v>
      </c>
      <c r="I267" s="44">
        <v>3305112.2111999998</v>
      </c>
      <c r="J267" s="44"/>
      <c r="K267" s="44">
        <f t="shared" si="65"/>
        <v>3305112.2111999998</v>
      </c>
      <c r="L267" s="44">
        <v>84448603.283099994</v>
      </c>
      <c r="M267" s="49">
        <f t="shared" si="66"/>
        <v>201789312.78579998</v>
      </c>
      <c r="N267" s="48"/>
      <c r="O267" s="165"/>
      <c r="P267" s="50">
        <v>13</v>
      </c>
      <c r="Q267" s="41" t="s">
        <v>118</v>
      </c>
      <c r="R267" s="44" t="s">
        <v>653</v>
      </c>
      <c r="S267" s="44">
        <v>55772992.799900003</v>
      </c>
      <c r="T267" s="44">
        <v>0</v>
      </c>
      <c r="U267" s="44">
        <v>4604809.24</v>
      </c>
      <c r="V267" s="44">
        <v>59363699.029600002</v>
      </c>
      <c r="W267" s="44">
        <v>3454100.7549000001</v>
      </c>
      <c r="X267" s="44">
        <v>0</v>
      </c>
      <c r="Y267" s="44">
        <f t="shared" si="63"/>
        <v>3454100.7549000001</v>
      </c>
      <c r="Z267" s="44">
        <v>129093246.68440001</v>
      </c>
      <c r="AA267" s="49">
        <f t="shared" si="67"/>
        <v>252288848.5088</v>
      </c>
    </row>
    <row r="268" spans="1:27" ht="24.9" customHeight="1">
      <c r="A268" s="163"/>
      <c r="B268" s="165"/>
      <c r="C268" s="40">
        <v>8</v>
      </c>
      <c r="D268" s="44" t="s">
        <v>654</v>
      </c>
      <c r="E268" s="44">
        <v>65744233.1272</v>
      </c>
      <c r="F268" s="44">
        <v>0</v>
      </c>
      <c r="G268" s="44">
        <v>4424804.2416000003</v>
      </c>
      <c r="H268" s="44">
        <v>69976895.130899996</v>
      </c>
      <c r="I268" s="44">
        <v>4071633.8476999998</v>
      </c>
      <c r="J268" s="44"/>
      <c r="K268" s="44">
        <f t="shared" si="65"/>
        <v>4071633.8476999998</v>
      </c>
      <c r="L268" s="44">
        <v>97817971.373699993</v>
      </c>
      <c r="M268" s="49">
        <f t="shared" si="66"/>
        <v>242035537.7211</v>
      </c>
      <c r="N268" s="48"/>
      <c r="O268" s="165"/>
      <c r="P268" s="50">
        <v>14</v>
      </c>
      <c r="Q268" s="41" t="s">
        <v>118</v>
      </c>
      <c r="R268" s="44" t="s">
        <v>655</v>
      </c>
      <c r="S268" s="44">
        <v>82837616.153999999</v>
      </c>
      <c r="T268" s="44">
        <v>0</v>
      </c>
      <c r="U268" s="44">
        <v>6103927.8721000003</v>
      </c>
      <c r="V268" s="44">
        <v>88170762.708399996</v>
      </c>
      <c r="W268" s="44">
        <v>5130251.3658999996</v>
      </c>
      <c r="X268" s="44">
        <v>0</v>
      </c>
      <c r="Y268" s="44">
        <f t="shared" si="63"/>
        <v>5130251.3658999996</v>
      </c>
      <c r="Z268" s="44">
        <v>164907699.3829</v>
      </c>
      <c r="AA268" s="49">
        <f t="shared" si="67"/>
        <v>347150257.48329997</v>
      </c>
    </row>
    <row r="269" spans="1:27" ht="24.9" customHeight="1">
      <c r="A269" s="163"/>
      <c r="B269" s="165"/>
      <c r="C269" s="40">
        <v>9</v>
      </c>
      <c r="D269" s="44" t="s">
        <v>656</v>
      </c>
      <c r="E269" s="44">
        <v>70343716.243100002</v>
      </c>
      <c r="F269" s="44">
        <v>0</v>
      </c>
      <c r="G269" s="44">
        <v>4959204.2890999997</v>
      </c>
      <c r="H269" s="44">
        <v>74872496.347200006</v>
      </c>
      <c r="I269" s="44">
        <v>4356486.3777000001</v>
      </c>
      <c r="J269" s="44"/>
      <c r="K269" s="44">
        <f t="shared" si="65"/>
        <v>4356486.3777000001</v>
      </c>
      <c r="L269" s="44">
        <v>110584969.80589999</v>
      </c>
      <c r="M269" s="49">
        <f t="shared" si="66"/>
        <v>265116873.06300002</v>
      </c>
      <c r="N269" s="48"/>
      <c r="O269" s="165"/>
      <c r="P269" s="50">
        <v>15</v>
      </c>
      <c r="Q269" s="41" t="s">
        <v>118</v>
      </c>
      <c r="R269" s="44" t="s">
        <v>657</v>
      </c>
      <c r="S269" s="44">
        <v>56487515.294399999</v>
      </c>
      <c r="T269" s="44">
        <v>0</v>
      </c>
      <c r="U269" s="44">
        <v>4733195.3103999998</v>
      </c>
      <c r="V269" s="44">
        <v>60124223.006999999</v>
      </c>
      <c r="W269" s="44">
        <v>3498352.1490000002</v>
      </c>
      <c r="X269" s="44">
        <v>0</v>
      </c>
      <c r="Y269" s="44">
        <f t="shared" si="63"/>
        <v>3498352.1490000002</v>
      </c>
      <c r="Z269" s="44">
        <v>132160433.46160001</v>
      </c>
      <c r="AA269" s="49">
        <f t="shared" si="67"/>
        <v>257003719.22240001</v>
      </c>
    </row>
    <row r="270" spans="1:27" ht="24.9" customHeight="1">
      <c r="A270" s="163"/>
      <c r="B270" s="165"/>
      <c r="C270" s="40">
        <v>10</v>
      </c>
      <c r="D270" s="44" t="s">
        <v>658</v>
      </c>
      <c r="E270" s="44">
        <v>61425511.864699997</v>
      </c>
      <c r="F270" s="44">
        <v>0</v>
      </c>
      <c r="G270" s="44">
        <v>4323922.7313000001</v>
      </c>
      <c r="H270" s="44">
        <v>65380131.422399998</v>
      </c>
      <c r="I270" s="44">
        <v>3804169.2985999999</v>
      </c>
      <c r="J270" s="44"/>
      <c r="K270" s="44">
        <f t="shared" si="65"/>
        <v>3804169.2985999999</v>
      </c>
      <c r="L270" s="44">
        <v>95407877.868000001</v>
      </c>
      <c r="M270" s="49">
        <f t="shared" si="66"/>
        <v>230341613.185</v>
      </c>
      <c r="N270" s="48"/>
      <c r="O270" s="165"/>
      <c r="P270" s="50">
        <v>16</v>
      </c>
      <c r="Q270" s="41" t="s">
        <v>118</v>
      </c>
      <c r="R270" s="44" t="s">
        <v>659</v>
      </c>
      <c r="S270" s="44">
        <v>59275629.3618</v>
      </c>
      <c r="T270" s="44">
        <v>0</v>
      </c>
      <c r="U270" s="44">
        <v>4770317.0295000002</v>
      </c>
      <c r="V270" s="44">
        <v>63091837.905299999</v>
      </c>
      <c r="W270" s="44">
        <v>3671024.0181</v>
      </c>
      <c r="X270" s="44">
        <v>0</v>
      </c>
      <c r="Y270" s="44">
        <f t="shared" si="63"/>
        <v>3671024.0181</v>
      </c>
      <c r="Z270" s="44">
        <v>133047283.925</v>
      </c>
      <c r="AA270" s="49">
        <f t="shared" si="67"/>
        <v>263856092.23969999</v>
      </c>
    </row>
    <row r="271" spans="1:27" ht="24.9" customHeight="1">
      <c r="A271" s="163"/>
      <c r="B271" s="165"/>
      <c r="C271" s="40">
        <v>11</v>
      </c>
      <c r="D271" s="44" t="s">
        <v>660</v>
      </c>
      <c r="E271" s="44">
        <v>65827563.941</v>
      </c>
      <c r="F271" s="44">
        <v>0</v>
      </c>
      <c r="G271" s="44">
        <v>4504778.5114000002</v>
      </c>
      <c r="H271" s="44">
        <v>70065590.843700007</v>
      </c>
      <c r="I271" s="44">
        <v>4076794.6434999998</v>
      </c>
      <c r="J271" s="44"/>
      <c r="K271" s="44">
        <f t="shared" si="65"/>
        <v>4076794.6434999998</v>
      </c>
      <c r="L271" s="44">
        <v>99728583.811900005</v>
      </c>
      <c r="M271" s="49">
        <f t="shared" si="66"/>
        <v>244203311.75150001</v>
      </c>
      <c r="N271" s="48"/>
      <c r="O271" s="165"/>
      <c r="P271" s="50">
        <v>17</v>
      </c>
      <c r="Q271" s="41" t="s">
        <v>118</v>
      </c>
      <c r="R271" s="44" t="s">
        <v>661</v>
      </c>
      <c r="S271" s="44">
        <v>77444609.5123</v>
      </c>
      <c r="T271" s="44">
        <v>0</v>
      </c>
      <c r="U271" s="44">
        <v>5923114.9874</v>
      </c>
      <c r="V271" s="44">
        <v>82430550.339200005</v>
      </c>
      <c r="W271" s="44">
        <v>4796254.7955999998</v>
      </c>
      <c r="X271" s="44">
        <v>0</v>
      </c>
      <c r="Y271" s="44">
        <f t="shared" si="63"/>
        <v>4796254.7955999998</v>
      </c>
      <c r="Z271" s="44">
        <v>160588018.22580001</v>
      </c>
      <c r="AA271" s="49">
        <f t="shared" si="67"/>
        <v>331182547.8603</v>
      </c>
    </row>
    <row r="272" spans="1:27" ht="24.9" customHeight="1">
      <c r="A272" s="163"/>
      <c r="B272" s="165"/>
      <c r="C272" s="40">
        <v>12</v>
      </c>
      <c r="D272" s="44" t="s">
        <v>662</v>
      </c>
      <c r="E272" s="44">
        <v>46195170.1435</v>
      </c>
      <c r="F272" s="44">
        <v>0</v>
      </c>
      <c r="G272" s="44">
        <v>3433198.7914</v>
      </c>
      <c r="H272" s="44">
        <v>49169249.117799997</v>
      </c>
      <c r="I272" s="44">
        <v>2860932.5778000001</v>
      </c>
      <c r="J272" s="44"/>
      <c r="K272" s="44">
        <f t="shared" si="65"/>
        <v>2860932.5778000001</v>
      </c>
      <c r="L272" s="44">
        <v>74128180.765300006</v>
      </c>
      <c r="M272" s="49">
        <f t="shared" si="66"/>
        <v>175786731.39579999</v>
      </c>
      <c r="N272" s="48"/>
      <c r="O272" s="165"/>
      <c r="P272" s="50">
        <v>18</v>
      </c>
      <c r="Q272" s="41" t="s">
        <v>118</v>
      </c>
      <c r="R272" s="44" t="s">
        <v>663</v>
      </c>
      <c r="S272" s="44">
        <v>66964432.109800003</v>
      </c>
      <c r="T272" s="44">
        <v>0</v>
      </c>
      <c r="U272" s="44">
        <v>4822640.8947999999</v>
      </c>
      <c r="V272" s="44">
        <v>71275651.420100003</v>
      </c>
      <c r="W272" s="44">
        <v>4147202.5059000002</v>
      </c>
      <c r="X272" s="44">
        <v>0</v>
      </c>
      <c r="Y272" s="44">
        <f t="shared" si="63"/>
        <v>4147202.5059000002</v>
      </c>
      <c r="Z272" s="44">
        <v>134297318.81670001</v>
      </c>
      <c r="AA272" s="49">
        <f t="shared" si="67"/>
        <v>281507245.74730003</v>
      </c>
    </row>
    <row r="273" spans="1:27" ht="24.9" customHeight="1">
      <c r="A273" s="163"/>
      <c r="B273" s="165"/>
      <c r="C273" s="40">
        <v>13</v>
      </c>
      <c r="D273" s="44" t="s">
        <v>664</v>
      </c>
      <c r="E273" s="44">
        <v>58549260.933700003</v>
      </c>
      <c r="F273" s="44">
        <v>0</v>
      </c>
      <c r="G273" s="44">
        <v>4167731.8327000001</v>
      </c>
      <c r="H273" s="44">
        <v>62318705.344499998</v>
      </c>
      <c r="I273" s="44">
        <v>3626038.9882999999</v>
      </c>
      <c r="J273" s="44"/>
      <c r="K273" s="44">
        <f t="shared" si="65"/>
        <v>3626038.9882999999</v>
      </c>
      <c r="L273" s="44">
        <v>91676424.312000006</v>
      </c>
      <c r="M273" s="49">
        <f t="shared" si="66"/>
        <v>220338161.41119999</v>
      </c>
      <c r="N273" s="48"/>
      <c r="O273" s="165"/>
      <c r="P273" s="50">
        <v>19</v>
      </c>
      <c r="Q273" s="41" t="s">
        <v>118</v>
      </c>
      <c r="R273" s="44" t="s">
        <v>665</v>
      </c>
      <c r="S273" s="44">
        <v>61474327.765100002</v>
      </c>
      <c r="T273" s="44">
        <v>0</v>
      </c>
      <c r="U273" s="44">
        <v>4602398.5159</v>
      </c>
      <c r="V273" s="44">
        <v>65432090.1263</v>
      </c>
      <c r="W273" s="44">
        <v>3807192.5367999999</v>
      </c>
      <c r="X273" s="44">
        <v>0</v>
      </c>
      <c r="Y273" s="44">
        <f t="shared" si="63"/>
        <v>3807192.5367999999</v>
      </c>
      <c r="Z273" s="44">
        <v>129035653.6684</v>
      </c>
      <c r="AA273" s="49">
        <f t="shared" si="67"/>
        <v>264351662.61250001</v>
      </c>
    </row>
    <row r="274" spans="1:27" ht="24.9" customHeight="1">
      <c r="A274" s="163"/>
      <c r="B274" s="165"/>
      <c r="C274" s="40">
        <v>14</v>
      </c>
      <c r="D274" s="44" t="s">
        <v>666</v>
      </c>
      <c r="E274" s="44">
        <v>57134543.334600002</v>
      </c>
      <c r="F274" s="44">
        <v>0</v>
      </c>
      <c r="G274" s="44">
        <v>4035656.7538999999</v>
      </c>
      <c r="H274" s="44">
        <v>60812907.1875</v>
      </c>
      <c r="I274" s="44">
        <v>3538423.5156</v>
      </c>
      <c r="J274" s="44"/>
      <c r="K274" s="44">
        <f t="shared" si="65"/>
        <v>3538423.5156</v>
      </c>
      <c r="L274" s="44">
        <v>88521105.873300001</v>
      </c>
      <c r="M274" s="49">
        <f t="shared" si="66"/>
        <v>214042636.6649</v>
      </c>
      <c r="N274" s="48"/>
      <c r="O274" s="165"/>
      <c r="P274" s="50">
        <v>20</v>
      </c>
      <c r="Q274" s="41" t="s">
        <v>118</v>
      </c>
      <c r="R274" s="44" t="s">
        <v>667</v>
      </c>
      <c r="S274" s="44">
        <v>55507812.658200003</v>
      </c>
      <c r="T274" s="44">
        <v>0</v>
      </c>
      <c r="U274" s="44">
        <v>4420341.6633000001</v>
      </c>
      <c r="V274" s="44">
        <v>59081446.395599999</v>
      </c>
      <c r="W274" s="44">
        <v>3437677.7716000001</v>
      </c>
      <c r="X274" s="44">
        <v>0</v>
      </c>
      <c r="Y274" s="44">
        <f t="shared" si="63"/>
        <v>3437677.7716000001</v>
      </c>
      <c r="Z274" s="44">
        <v>124686253.6952</v>
      </c>
      <c r="AA274" s="49">
        <f t="shared" si="67"/>
        <v>247133532.1839</v>
      </c>
    </row>
    <row r="275" spans="1:27" ht="24.9" customHeight="1">
      <c r="A275" s="163"/>
      <c r="B275" s="165"/>
      <c r="C275" s="40">
        <v>15</v>
      </c>
      <c r="D275" s="44" t="s">
        <v>668</v>
      </c>
      <c r="E275" s="44">
        <v>61277568.413400002</v>
      </c>
      <c r="F275" s="44">
        <v>0</v>
      </c>
      <c r="G275" s="44">
        <v>4316553.2936000004</v>
      </c>
      <c r="H275" s="44">
        <v>65222663.263099998</v>
      </c>
      <c r="I275" s="44">
        <v>3795006.9503000001</v>
      </c>
      <c r="J275" s="44"/>
      <c r="K275" s="44">
        <f t="shared" si="65"/>
        <v>3795006.9503000001</v>
      </c>
      <c r="L275" s="44">
        <v>95231819.502399996</v>
      </c>
      <c r="M275" s="49">
        <f t="shared" si="66"/>
        <v>229843611.4228</v>
      </c>
      <c r="N275" s="48"/>
      <c r="O275" s="165"/>
      <c r="P275" s="50">
        <v>21</v>
      </c>
      <c r="Q275" s="41" t="s">
        <v>118</v>
      </c>
      <c r="R275" s="44" t="s">
        <v>669</v>
      </c>
      <c r="S275" s="44">
        <v>68551821.717099994</v>
      </c>
      <c r="T275" s="44">
        <v>0</v>
      </c>
      <c r="U275" s="44">
        <v>5443295.1054999996</v>
      </c>
      <c r="V275" s="44">
        <v>72965238.335800007</v>
      </c>
      <c r="W275" s="44">
        <v>4245511.8015999999</v>
      </c>
      <c r="X275" s="44">
        <v>0</v>
      </c>
      <c r="Y275" s="44">
        <f t="shared" si="63"/>
        <v>4245511.8015999999</v>
      </c>
      <c r="Z275" s="44">
        <v>149124958.4689</v>
      </c>
      <c r="AA275" s="49">
        <f t="shared" si="67"/>
        <v>300330825.4289</v>
      </c>
    </row>
    <row r="276" spans="1:27" ht="24.9" customHeight="1">
      <c r="A276" s="163"/>
      <c r="B276" s="166"/>
      <c r="C276" s="40">
        <v>16</v>
      </c>
      <c r="D276" s="44" t="s">
        <v>670</v>
      </c>
      <c r="E276" s="44">
        <v>59566575.942599997</v>
      </c>
      <c r="F276" s="44">
        <v>0</v>
      </c>
      <c r="G276" s="44">
        <v>4211150.6032999996</v>
      </c>
      <c r="H276" s="44">
        <v>63401515.840700001</v>
      </c>
      <c r="I276" s="44">
        <v>3689042.7535000001</v>
      </c>
      <c r="J276" s="44"/>
      <c r="K276" s="44">
        <f t="shared" si="65"/>
        <v>3689042.7535000001</v>
      </c>
      <c r="L276" s="44">
        <v>92713713.472000003</v>
      </c>
      <c r="M276" s="49">
        <f t="shared" si="66"/>
        <v>223581998.61210001</v>
      </c>
      <c r="N276" s="48"/>
      <c r="O276" s="165"/>
      <c r="P276" s="50">
        <v>22</v>
      </c>
      <c r="Q276" s="41" t="s">
        <v>118</v>
      </c>
      <c r="R276" s="44" t="s">
        <v>671</v>
      </c>
      <c r="S276" s="44">
        <v>63497127.691200003</v>
      </c>
      <c r="T276" s="44">
        <v>0</v>
      </c>
      <c r="U276" s="44">
        <v>4988260.2125000004</v>
      </c>
      <c r="V276" s="44">
        <v>67585119.396899998</v>
      </c>
      <c r="W276" s="44">
        <v>3932467.4125999999</v>
      </c>
      <c r="X276" s="44">
        <v>0</v>
      </c>
      <c r="Y276" s="44">
        <f t="shared" si="63"/>
        <v>3932467.4125999999</v>
      </c>
      <c r="Z276" s="44">
        <v>138254020.5029</v>
      </c>
      <c r="AA276" s="49">
        <f t="shared" si="67"/>
        <v>278256995.21609998</v>
      </c>
    </row>
    <row r="277" spans="1:27" ht="24.9" customHeight="1">
      <c r="A277" s="40"/>
      <c r="B277" s="157" t="s">
        <v>672</v>
      </c>
      <c r="C277" s="158"/>
      <c r="D277" s="45"/>
      <c r="E277" s="45">
        <f>SUM(E261:E276)</f>
        <v>986793043.65899992</v>
      </c>
      <c r="F277" s="45">
        <f t="shared" ref="F277:M277" si="68">SUM(F261:F276)</f>
        <v>0</v>
      </c>
      <c r="G277" s="45">
        <f t="shared" si="68"/>
        <v>69410384.096000001</v>
      </c>
      <c r="H277" s="45">
        <f t="shared" si="68"/>
        <v>1050323504.3972</v>
      </c>
      <c r="I277" s="45">
        <f t="shared" si="68"/>
        <v>61113496.441300005</v>
      </c>
      <c r="J277" s="45">
        <f t="shared" si="68"/>
        <v>0</v>
      </c>
      <c r="K277" s="45">
        <f t="shared" si="68"/>
        <v>61113496.441300005</v>
      </c>
      <c r="L277" s="45">
        <f t="shared" si="68"/>
        <v>1531963974.3594003</v>
      </c>
      <c r="M277" s="45">
        <f t="shared" si="68"/>
        <v>3699604402.9529004</v>
      </c>
      <c r="N277" s="48"/>
      <c r="O277" s="165"/>
      <c r="P277" s="50">
        <v>23</v>
      </c>
      <c r="Q277" s="41" t="s">
        <v>118</v>
      </c>
      <c r="R277" s="44" t="s">
        <v>673</v>
      </c>
      <c r="S277" s="44">
        <v>65735478.476300001</v>
      </c>
      <c r="T277" s="44">
        <v>0</v>
      </c>
      <c r="U277" s="44">
        <v>5423760.5192999998</v>
      </c>
      <c r="V277" s="44">
        <v>69967576.849199995</v>
      </c>
      <c r="W277" s="44">
        <v>4071091.6598</v>
      </c>
      <c r="X277" s="44">
        <v>0</v>
      </c>
      <c r="Y277" s="44">
        <f t="shared" si="63"/>
        <v>4071091.6598</v>
      </c>
      <c r="Z277" s="44">
        <v>148658270.57780001</v>
      </c>
      <c r="AA277" s="49">
        <f t="shared" si="67"/>
        <v>293856178.08239996</v>
      </c>
    </row>
    <row r="278" spans="1:27" ht="24.9" customHeight="1">
      <c r="A278" s="163">
        <v>14</v>
      </c>
      <c r="B278" s="164" t="s">
        <v>102</v>
      </c>
      <c r="C278" s="40">
        <v>1</v>
      </c>
      <c r="D278" s="44" t="s">
        <v>674</v>
      </c>
      <c r="E278" s="44">
        <v>74617394.195899993</v>
      </c>
      <c r="F278" s="44">
        <v>0</v>
      </c>
      <c r="G278" s="44">
        <v>5393558.2072000001</v>
      </c>
      <c r="H278" s="44">
        <v>79421316.8248</v>
      </c>
      <c r="I278" s="44">
        <v>4621161.3306</v>
      </c>
      <c r="J278" s="44"/>
      <c r="K278" s="44">
        <f t="shared" ref="K278:K294" si="69">I278-J278</f>
        <v>4621161.3306</v>
      </c>
      <c r="L278" s="44">
        <v>105662912.3433</v>
      </c>
      <c r="M278" s="49">
        <f t="shared" si="66"/>
        <v>269716342.90179998</v>
      </c>
      <c r="N278" s="48"/>
      <c r="O278" s="165"/>
      <c r="P278" s="50">
        <v>24</v>
      </c>
      <c r="Q278" s="41" t="s">
        <v>118</v>
      </c>
      <c r="R278" s="44" t="s">
        <v>675</v>
      </c>
      <c r="S278" s="44">
        <v>56274363.524899997</v>
      </c>
      <c r="T278" s="44">
        <v>0</v>
      </c>
      <c r="U278" s="44">
        <v>4583824.7877000002</v>
      </c>
      <c r="V278" s="44">
        <v>59897348.369999997</v>
      </c>
      <c r="W278" s="44">
        <v>3485151.3568000002</v>
      </c>
      <c r="X278" s="44">
        <v>0</v>
      </c>
      <c r="Y278" s="44">
        <f t="shared" si="63"/>
        <v>3485151.3568000002</v>
      </c>
      <c r="Z278" s="44">
        <v>128591921.0007</v>
      </c>
      <c r="AA278" s="49">
        <f t="shared" si="67"/>
        <v>252832609.04009998</v>
      </c>
    </row>
    <row r="279" spans="1:27" ht="24.9" customHeight="1">
      <c r="A279" s="163"/>
      <c r="B279" s="165"/>
      <c r="C279" s="40">
        <v>2</v>
      </c>
      <c r="D279" s="44" t="s">
        <v>676</v>
      </c>
      <c r="E279" s="44">
        <v>62870517.145999998</v>
      </c>
      <c r="F279" s="44">
        <v>0</v>
      </c>
      <c r="G279" s="44">
        <v>4840970.4903999995</v>
      </c>
      <c r="H279" s="44">
        <v>66918167.204800002</v>
      </c>
      <c r="I279" s="44">
        <v>3893660.5304999999</v>
      </c>
      <c r="J279" s="44"/>
      <c r="K279" s="44">
        <f t="shared" si="69"/>
        <v>3893660.5304999999</v>
      </c>
      <c r="L279" s="44">
        <v>92461404.324200004</v>
      </c>
      <c r="M279" s="49">
        <f t="shared" si="66"/>
        <v>230984719.69589999</v>
      </c>
      <c r="N279" s="48"/>
      <c r="O279" s="165"/>
      <c r="P279" s="50">
        <v>25</v>
      </c>
      <c r="Q279" s="41" t="s">
        <v>118</v>
      </c>
      <c r="R279" s="44" t="s">
        <v>677</v>
      </c>
      <c r="S279" s="44">
        <v>51496584.943999998</v>
      </c>
      <c r="T279" s="44">
        <v>0</v>
      </c>
      <c r="U279" s="44">
        <v>4278143.2592000002</v>
      </c>
      <c r="V279" s="44">
        <v>54811972.895900004</v>
      </c>
      <c r="W279" s="44">
        <v>3189256.7352</v>
      </c>
      <c r="X279" s="44">
        <v>0</v>
      </c>
      <c r="Y279" s="44">
        <f t="shared" si="63"/>
        <v>3189256.7352</v>
      </c>
      <c r="Z279" s="44">
        <v>121289085.5808</v>
      </c>
      <c r="AA279" s="49">
        <f t="shared" si="67"/>
        <v>235065043.41509998</v>
      </c>
    </row>
    <row r="280" spans="1:27" ht="24.9" customHeight="1">
      <c r="A280" s="163"/>
      <c r="B280" s="165"/>
      <c r="C280" s="40">
        <v>3</v>
      </c>
      <c r="D280" s="44" t="s">
        <v>678</v>
      </c>
      <c r="E280" s="44">
        <v>85101908.553800002</v>
      </c>
      <c r="F280" s="44">
        <v>0</v>
      </c>
      <c r="G280" s="44">
        <v>6088078.3761999998</v>
      </c>
      <c r="H280" s="44">
        <v>90580831.915600002</v>
      </c>
      <c r="I280" s="44">
        <v>5270482.2141000004</v>
      </c>
      <c r="J280" s="44"/>
      <c r="K280" s="44">
        <f t="shared" si="69"/>
        <v>5270482.2141000004</v>
      </c>
      <c r="L280" s="44">
        <v>122255234.79880001</v>
      </c>
      <c r="M280" s="49">
        <f t="shared" si="66"/>
        <v>309296535.8585</v>
      </c>
      <c r="N280" s="48"/>
      <c r="O280" s="165"/>
      <c r="P280" s="50">
        <v>26</v>
      </c>
      <c r="Q280" s="41" t="s">
        <v>118</v>
      </c>
      <c r="R280" s="44" t="s">
        <v>679</v>
      </c>
      <c r="S280" s="44">
        <v>68261656.481399998</v>
      </c>
      <c r="T280" s="44">
        <v>0</v>
      </c>
      <c r="U280" s="44">
        <v>5458119.7717000004</v>
      </c>
      <c r="V280" s="44">
        <v>72656392.049099997</v>
      </c>
      <c r="W280" s="44">
        <v>4227541.4559000004</v>
      </c>
      <c r="X280" s="44">
        <v>0</v>
      </c>
      <c r="Y280" s="44">
        <f t="shared" si="63"/>
        <v>4227541.4559000004</v>
      </c>
      <c r="Z280" s="44">
        <v>149479124.7737</v>
      </c>
      <c r="AA280" s="49">
        <f t="shared" si="67"/>
        <v>300082834.53180003</v>
      </c>
    </row>
    <row r="281" spans="1:27" ht="24.9" customHeight="1">
      <c r="A281" s="163"/>
      <c r="B281" s="165"/>
      <c r="C281" s="40">
        <v>4</v>
      </c>
      <c r="D281" s="44" t="s">
        <v>680</v>
      </c>
      <c r="E281" s="44">
        <v>79998920.191699997</v>
      </c>
      <c r="F281" s="44">
        <v>0</v>
      </c>
      <c r="G281" s="44">
        <v>5794356.0981000001</v>
      </c>
      <c r="H281" s="44">
        <v>85149309.415700004</v>
      </c>
      <c r="I281" s="44">
        <v>4954446.8882999998</v>
      </c>
      <c r="J281" s="44"/>
      <c r="K281" s="44">
        <f t="shared" si="69"/>
        <v>4954446.8882999998</v>
      </c>
      <c r="L281" s="44">
        <v>115238109.9281</v>
      </c>
      <c r="M281" s="49">
        <f t="shared" si="66"/>
        <v>291135142.5219</v>
      </c>
      <c r="N281" s="48"/>
      <c r="O281" s="165"/>
      <c r="P281" s="50">
        <v>27</v>
      </c>
      <c r="Q281" s="41" t="s">
        <v>118</v>
      </c>
      <c r="R281" s="44" t="s">
        <v>681</v>
      </c>
      <c r="S281" s="44">
        <v>74372982.632100001</v>
      </c>
      <c r="T281" s="44">
        <v>0</v>
      </c>
      <c r="U281" s="44">
        <v>5992888.7200999996</v>
      </c>
      <c r="V281" s="44">
        <v>79161169.864999995</v>
      </c>
      <c r="W281" s="44">
        <v>4606024.5750000002</v>
      </c>
      <c r="X281" s="44">
        <v>0</v>
      </c>
      <c r="Y281" s="44">
        <f t="shared" si="63"/>
        <v>4606024.5750000002</v>
      </c>
      <c r="Z281" s="44">
        <v>162254936.3721</v>
      </c>
      <c r="AA281" s="49">
        <f t="shared" si="67"/>
        <v>326388002.16429996</v>
      </c>
    </row>
    <row r="282" spans="1:27" ht="24.9" customHeight="1">
      <c r="A282" s="163"/>
      <c r="B282" s="165"/>
      <c r="C282" s="40">
        <v>5</v>
      </c>
      <c r="D282" s="44" t="s">
        <v>682</v>
      </c>
      <c r="E282" s="44">
        <v>77349742.933799997</v>
      </c>
      <c r="F282" s="44">
        <v>0</v>
      </c>
      <c r="G282" s="44">
        <v>5398611.2906999998</v>
      </c>
      <c r="H282" s="44">
        <v>82329576.180600002</v>
      </c>
      <c r="I282" s="44">
        <v>4790379.5734000001</v>
      </c>
      <c r="J282" s="44"/>
      <c r="K282" s="44">
        <f t="shared" si="69"/>
        <v>4790379.5734000001</v>
      </c>
      <c r="L282" s="44">
        <v>105783632.2238</v>
      </c>
      <c r="M282" s="49">
        <f t="shared" si="66"/>
        <v>275651942.20229995</v>
      </c>
      <c r="N282" s="48"/>
      <c r="O282" s="165"/>
      <c r="P282" s="50">
        <v>28</v>
      </c>
      <c r="Q282" s="41" t="s">
        <v>118</v>
      </c>
      <c r="R282" s="44" t="s">
        <v>683</v>
      </c>
      <c r="S282" s="44">
        <v>56962633.934799999</v>
      </c>
      <c r="T282" s="44">
        <v>0</v>
      </c>
      <c r="U282" s="44">
        <v>4614932.5652999999</v>
      </c>
      <c r="V282" s="44">
        <v>60629930.134400003</v>
      </c>
      <c r="W282" s="44">
        <v>3527776.9219999998</v>
      </c>
      <c r="X282" s="44">
        <v>0</v>
      </c>
      <c r="Y282" s="44">
        <f t="shared" si="63"/>
        <v>3527776.9219999998</v>
      </c>
      <c r="Z282" s="44">
        <v>129335096.3601</v>
      </c>
      <c r="AA282" s="49">
        <f t="shared" si="67"/>
        <v>255070369.91659999</v>
      </c>
    </row>
    <row r="283" spans="1:27" ht="24.9" customHeight="1">
      <c r="A283" s="163"/>
      <c r="B283" s="165"/>
      <c r="C283" s="40">
        <v>6</v>
      </c>
      <c r="D283" s="44" t="s">
        <v>684</v>
      </c>
      <c r="E283" s="44">
        <v>74369324.331300005</v>
      </c>
      <c r="F283" s="44">
        <v>0</v>
      </c>
      <c r="G283" s="44">
        <v>5149774.8075000001</v>
      </c>
      <c r="H283" s="44">
        <v>79157276.040099993</v>
      </c>
      <c r="I283" s="44">
        <v>4605798.0110999998</v>
      </c>
      <c r="J283" s="44"/>
      <c r="K283" s="44">
        <f t="shared" si="69"/>
        <v>4605798.0110999998</v>
      </c>
      <c r="L283" s="44">
        <v>99838844.220300004</v>
      </c>
      <c r="M283" s="49">
        <f t="shared" si="66"/>
        <v>263121017.41030002</v>
      </c>
      <c r="N283" s="48"/>
      <c r="O283" s="165"/>
      <c r="P283" s="50">
        <v>29</v>
      </c>
      <c r="Q283" s="41" t="s">
        <v>118</v>
      </c>
      <c r="R283" s="44" t="s">
        <v>685</v>
      </c>
      <c r="S283" s="44">
        <v>68504168.739899993</v>
      </c>
      <c r="T283" s="44">
        <v>0</v>
      </c>
      <c r="U283" s="44">
        <v>5011174.9598000003</v>
      </c>
      <c r="V283" s="44">
        <v>72914517.424999997</v>
      </c>
      <c r="W283" s="44">
        <v>4242560.585</v>
      </c>
      <c r="X283" s="44">
        <v>0</v>
      </c>
      <c r="Y283" s="44">
        <f t="shared" si="63"/>
        <v>4242560.585</v>
      </c>
      <c r="Z283" s="44">
        <v>138801461.5909</v>
      </c>
      <c r="AA283" s="49">
        <f t="shared" si="67"/>
        <v>289473883.30060005</v>
      </c>
    </row>
    <row r="284" spans="1:27" ht="24.9" customHeight="1">
      <c r="A284" s="163"/>
      <c r="B284" s="165"/>
      <c r="C284" s="40">
        <v>7</v>
      </c>
      <c r="D284" s="44" t="s">
        <v>686</v>
      </c>
      <c r="E284" s="44">
        <v>75089659.307899997</v>
      </c>
      <c r="F284" s="44">
        <v>0</v>
      </c>
      <c r="G284" s="44">
        <v>5488906.2049000002</v>
      </c>
      <c r="H284" s="44">
        <v>79923986.711400002</v>
      </c>
      <c r="I284" s="44">
        <v>4650409.3805</v>
      </c>
      <c r="J284" s="44"/>
      <c r="K284" s="44">
        <f t="shared" si="69"/>
        <v>4650409.3805</v>
      </c>
      <c r="L284" s="44">
        <v>107940808.3568</v>
      </c>
      <c r="M284" s="49">
        <f t="shared" si="66"/>
        <v>273093769.96149999</v>
      </c>
      <c r="N284" s="48"/>
      <c r="O284" s="165"/>
      <c r="P284" s="50">
        <v>30</v>
      </c>
      <c r="Q284" s="41" t="s">
        <v>118</v>
      </c>
      <c r="R284" s="44" t="s">
        <v>687</v>
      </c>
      <c r="S284" s="44">
        <v>57840375.785300002</v>
      </c>
      <c r="T284" s="44">
        <v>0</v>
      </c>
      <c r="U284" s="44">
        <v>4781409.7918999996</v>
      </c>
      <c r="V284" s="44">
        <v>61564181.649700001</v>
      </c>
      <c r="W284" s="44">
        <v>3582136.7231000001</v>
      </c>
      <c r="X284" s="44">
        <v>0</v>
      </c>
      <c r="Y284" s="44">
        <f t="shared" si="63"/>
        <v>3582136.7231000001</v>
      </c>
      <c r="Z284" s="44">
        <v>133312293.7815</v>
      </c>
      <c r="AA284" s="49">
        <f t="shared" si="67"/>
        <v>261080397.73150003</v>
      </c>
    </row>
    <row r="285" spans="1:27" ht="24.9" customHeight="1">
      <c r="A285" s="163"/>
      <c r="B285" s="165"/>
      <c r="C285" s="40">
        <v>8</v>
      </c>
      <c r="D285" s="44" t="s">
        <v>688</v>
      </c>
      <c r="E285" s="44">
        <v>81270835.658199996</v>
      </c>
      <c r="F285" s="44">
        <v>0</v>
      </c>
      <c r="G285" s="44">
        <v>5919430.6399999997</v>
      </c>
      <c r="H285" s="44">
        <v>86503111.733899996</v>
      </c>
      <c r="I285" s="44">
        <v>5033218.4216999998</v>
      </c>
      <c r="J285" s="44"/>
      <c r="K285" s="44">
        <f t="shared" si="69"/>
        <v>5033218.4216999998</v>
      </c>
      <c r="L285" s="44">
        <v>118226183.1673</v>
      </c>
      <c r="M285" s="49">
        <f t="shared" si="66"/>
        <v>296952779.62110001</v>
      </c>
      <c r="N285" s="48"/>
      <c r="O285" s="165"/>
      <c r="P285" s="50">
        <v>31</v>
      </c>
      <c r="Q285" s="41" t="s">
        <v>118</v>
      </c>
      <c r="R285" s="44" t="s">
        <v>689</v>
      </c>
      <c r="S285" s="44">
        <v>58092874.867600001</v>
      </c>
      <c r="T285" s="44">
        <v>0</v>
      </c>
      <c r="U285" s="44">
        <v>4887704.7074999996</v>
      </c>
      <c r="V285" s="44">
        <v>61832936.808300003</v>
      </c>
      <c r="W285" s="44">
        <v>3597774.3502000002</v>
      </c>
      <c r="X285" s="44">
        <v>0</v>
      </c>
      <c r="Y285" s="44">
        <f t="shared" si="63"/>
        <v>3597774.3502000002</v>
      </c>
      <c r="Z285" s="44">
        <v>135851715.3766</v>
      </c>
      <c r="AA285" s="49">
        <f t="shared" si="67"/>
        <v>264263006.11019999</v>
      </c>
    </row>
    <row r="286" spans="1:27" ht="24.9" customHeight="1">
      <c r="A286" s="163"/>
      <c r="B286" s="165"/>
      <c r="C286" s="40">
        <v>9</v>
      </c>
      <c r="D286" s="44" t="s">
        <v>690</v>
      </c>
      <c r="E286" s="44">
        <v>73950474.487800002</v>
      </c>
      <c r="F286" s="44">
        <v>0</v>
      </c>
      <c r="G286" s="44">
        <v>4957688.9994999999</v>
      </c>
      <c r="H286" s="44">
        <v>78711460.335999995</v>
      </c>
      <c r="I286" s="44">
        <v>4579858.0447000004</v>
      </c>
      <c r="J286" s="44"/>
      <c r="K286" s="44">
        <f t="shared" si="69"/>
        <v>4579858.0447000004</v>
      </c>
      <c r="L286" s="44">
        <v>95249849.102300003</v>
      </c>
      <c r="M286" s="49">
        <f t="shared" si="66"/>
        <v>257449330.97030002</v>
      </c>
      <c r="N286" s="48"/>
      <c r="O286" s="165"/>
      <c r="P286" s="50">
        <v>32</v>
      </c>
      <c r="Q286" s="41" t="s">
        <v>118</v>
      </c>
      <c r="R286" s="44" t="s">
        <v>691</v>
      </c>
      <c r="S286" s="44">
        <v>57810779.788599998</v>
      </c>
      <c r="T286" s="44">
        <v>0</v>
      </c>
      <c r="U286" s="44">
        <v>4664536.8592999997</v>
      </c>
      <c r="V286" s="44">
        <v>61532680.241099998</v>
      </c>
      <c r="W286" s="44">
        <v>3580303.8009000001</v>
      </c>
      <c r="X286" s="44">
        <v>0</v>
      </c>
      <c r="Y286" s="44">
        <f t="shared" si="63"/>
        <v>3580303.8009000001</v>
      </c>
      <c r="Z286" s="44">
        <v>130520159.7711</v>
      </c>
      <c r="AA286" s="49">
        <f t="shared" si="67"/>
        <v>258108460.461</v>
      </c>
    </row>
    <row r="287" spans="1:27" ht="24.9" customHeight="1">
      <c r="A287" s="163"/>
      <c r="B287" s="165"/>
      <c r="C287" s="40">
        <v>10</v>
      </c>
      <c r="D287" s="44" t="s">
        <v>692</v>
      </c>
      <c r="E287" s="44">
        <v>69156081.026299998</v>
      </c>
      <c r="F287" s="44">
        <v>0</v>
      </c>
      <c r="G287" s="44">
        <v>4967014.4694999997</v>
      </c>
      <c r="H287" s="44">
        <v>73608400.303100005</v>
      </c>
      <c r="I287" s="44">
        <v>4282934.4398999996</v>
      </c>
      <c r="J287" s="44"/>
      <c r="K287" s="44">
        <f t="shared" si="69"/>
        <v>4282934.4398999996</v>
      </c>
      <c r="L287" s="44">
        <v>95472637.744200006</v>
      </c>
      <c r="M287" s="49">
        <f t="shared" si="66"/>
        <v>247487067.98300004</v>
      </c>
      <c r="N287" s="48"/>
      <c r="O287" s="166"/>
      <c r="P287" s="50">
        <v>33</v>
      </c>
      <c r="Q287" s="41" t="s">
        <v>118</v>
      </c>
      <c r="R287" s="44" t="s">
        <v>693</v>
      </c>
      <c r="S287" s="44">
        <v>66637888.371299997</v>
      </c>
      <c r="T287" s="44">
        <v>0</v>
      </c>
      <c r="U287" s="44">
        <v>4937755.1140999999</v>
      </c>
      <c r="V287" s="44">
        <v>70928084.555899993</v>
      </c>
      <c r="W287" s="44">
        <v>4126979.1878</v>
      </c>
      <c r="X287" s="44">
        <v>0</v>
      </c>
      <c r="Y287" s="44">
        <f t="shared" si="63"/>
        <v>4126979.1878</v>
      </c>
      <c r="Z287" s="44">
        <v>137047436.56990001</v>
      </c>
      <c r="AA287" s="49">
        <f t="shared" si="67"/>
        <v>283678143.79900002</v>
      </c>
    </row>
    <row r="288" spans="1:27" ht="24.9" customHeight="1">
      <c r="A288" s="163"/>
      <c r="B288" s="165"/>
      <c r="C288" s="40">
        <v>11</v>
      </c>
      <c r="D288" s="44" t="s">
        <v>694</v>
      </c>
      <c r="E288" s="44">
        <v>72401768.178800002</v>
      </c>
      <c r="F288" s="44">
        <v>0</v>
      </c>
      <c r="G288" s="44">
        <v>4970094.3624999998</v>
      </c>
      <c r="H288" s="44">
        <v>77063047.1778</v>
      </c>
      <c r="I288" s="44">
        <v>4483944.4606999997</v>
      </c>
      <c r="J288" s="44"/>
      <c r="K288" s="44">
        <f t="shared" si="69"/>
        <v>4483944.4606999997</v>
      </c>
      <c r="L288" s="44">
        <v>95546217.433699995</v>
      </c>
      <c r="M288" s="49">
        <f t="shared" si="66"/>
        <v>254465071.6135</v>
      </c>
      <c r="N288" s="48"/>
      <c r="O288" s="40"/>
      <c r="P288" s="158"/>
      <c r="Q288" s="159"/>
      <c r="R288" s="45"/>
      <c r="S288" s="45">
        <f>S255+S256+S257+S258+S259+S260+S261+S262+S263+S264+S265+S266+S267+S268+S269+S270+S271+S272+S273+S274+S275+S276+S277+S278+S279+S280+S281+S282+S283+S284+S285+S286+S287</f>
        <v>2150346968.8855</v>
      </c>
      <c r="T288" s="45">
        <f t="shared" ref="T288:AA288" si="70">T255+T256+T257+T258+T259+T260+T261+T262+T263+T264+T265+T266+T267+T268+T269+T270+T271+T272+T273+T274+T275+T276+T277+T278+T279+T280+T281+T282+T283+T284+T285+T286+T287</f>
        <v>0</v>
      </c>
      <c r="U288" s="45">
        <f t="shared" si="70"/>
        <v>170695229.91169998</v>
      </c>
      <c r="V288" s="45">
        <f t="shared" si="70"/>
        <v>2288787885.7106996</v>
      </c>
      <c r="W288" s="45">
        <f t="shared" si="70"/>
        <v>133174045.6383</v>
      </c>
      <c r="X288" s="45">
        <f t="shared" si="70"/>
        <v>0</v>
      </c>
      <c r="Y288" s="45">
        <f t="shared" si="70"/>
        <v>133174045.6383</v>
      </c>
      <c r="Z288" s="45">
        <f t="shared" si="70"/>
        <v>4707699079.0355005</v>
      </c>
      <c r="AA288" s="45">
        <f t="shared" si="70"/>
        <v>9450703209.1817017</v>
      </c>
    </row>
    <row r="289" spans="1:27" ht="24.9" customHeight="1">
      <c r="A289" s="163"/>
      <c r="B289" s="165"/>
      <c r="C289" s="40">
        <v>12</v>
      </c>
      <c r="D289" s="44" t="s">
        <v>695</v>
      </c>
      <c r="E289" s="44">
        <v>70297041.307600006</v>
      </c>
      <c r="F289" s="44">
        <v>0</v>
      </c>
      <c r="G289" s="44">
        <v>4952258.4359999998</v>
      </c>
      <c r="H289" s="44">
        <v>74822816.444999993</v>
      </c>
      <c r="I289" s="44">
        <v>4353595.7325999998</v>
      </c>
      <c r="J289" s="44"/>
      <c r="K289" s="44">
        <f t="shared" si="69"/>
        <v>4353595.7325999998</v>
      </c>
      <c r="L289" s="44">
        <v>95120111.098299995</v>
      </c>
      <c r="M289" s="49">
        <f t="shared" si="66"/>
        <v>249545823.01950002</v>
      </c>
      <c r="N289" s="48"/>
      <c r="O289" s="164">
        <v>31</v>
      </c>
      <c r="P289" s="50">
        <v>1</v>
      </c>
      <c r="Q289" s="41" t="s">
        <v>119</v>
      </c>
      <c r="R289" s="44" t="s">
        <v>696</v>
      </c>
      <c r="S289" s="44">
        <v>78605169.357800007</v>
      </c>
      <c r="T289" s="44">
        <v>0</v>
      </c>
      <c r="U289" s="44">
        <v>4756077.4280000003</v>
      </c>
      <c r="V289" s="44">
        <v>83665827.879600003</v>
      </c>
      <c r="W289" s="44">
        <v>4868129.9171000002</v>
      </c>
      <c r="X289" s="44">
        <f>W289/2</f>
        <v>2434064.9585500001</v>
      </c>
      <c r="Y289" s="44">
        <f>W289-X289</f>
        <v>2434064.9585500001</v>
      </c>
      <c r="Z289" s="44">
        <v>100385498.6662</v>
      </c>
      <c r="AA289" s="49">
        <f t="shared" si="67"/>
        <v>269846638.29015005</v>
      </c>
    </row>
    <row r="290" spans="1:27" ht="24.9" customHeight="1">
      <c r="A290" s="163"/>
      <c r="B290" s="165"/>
      <c r="C290" s="40">
        <v>13</v>
      </c>
      <c r="D290" s="44" t="s">
        <v>697</v>
      </c>
      <c r="E290" s="44">
        <v>91043864.598299995</v>
      </c>
      <c r="F290" s="44">
        <v>0</v>
      </c>
      <c r="G290" s="44">
        <v>6350118.0778000001</v>
      </c>
      <c r="H290" s="44">
        <v>96905335.453400001</v>
      </c>
      <c r="I290" s="44">
        <v>5638476.0016000001</v>
      </c>
      <c r="J290" s="44"/>
      <c r="K290" s="44">
        <f t="shared" si="69"/>
        <v>5638476.0016000001</v>
      </c>
      <c r="L290" s="44">
        <v>128515452.1675</v>
      </c>
      <c r="M290" s="49">
        <f t="shared" si="66"/>
        <v>328453246.29860002</v>
      </c>
      <c r="N290" s="48"/>
      <c r="O290" s="165"/>
      <c r="P290" s="50">
        <v>2</v>
      </c>
      <c r="Q290" s="41" t="s">
        <v>119</v>
      </c>
      <c r="R290" s="44" t="s">
        <v>298</v>
      </c>
      <c r="S290" s="44">
        <v>79293262.529300004</v>
      </c>
      <c r="T290" s="44">
        <v>0</v>
      </c>
      <c r="U290" s="44">
        <v>4855526.2303999998</v>
      </c>
      <c r="V290" s="44">
        <v>84398220.994900003</v>
      </c>
      <c r="W290" s="44">
        <v>4910744.5056999996</v>
      </c>
      <c r="X290" s="44">
        <f t="shared" ref="X290:X329" si="71">W290/2</f>
        <v>2455372.2528499998</v>
      </c>
      <c r="Y290" s="44">
        <f t="shared" ref="Y290:Y305" si="72">W290-X290</f>
        <v>2455372.2528499998</v>
      </c>
      <c r="Z290" s="44">
        <v>102761364.2941</v>
      </c>
      <c r="AA290" s="49">
        <f t="shared" si="67"/>
        <v>273763746.30154997</v>
      </c>
    </row>
    <row r="291" spans="1:27" ht="24.9" customHeight="1">
      <c r="A291" s="163"/>
      <c r="B291" s="165"/>
      <c r="C291" s="40">
        <v>14</v>
      </c>
      <c r="D291" s="44" t="s">
        <v>698</v>
      </c>
      <c r="E291" s="44">
        <v>62468897.341200002</v>
      </c>
      <c r="F291" s="44">
        <v>0</v>
      </c>
      <c r="G291" s="44">
        <v>4779750.1096000001</v>
      </c>
      <c r="H291" s="44">
        <v>66490690.821999997</v>
      </c>
      <c r="I291" s="44">
        <v>3868787.6449000002</v>
      </c>
      <c r="J291" s="44"/>
      <c r="K291" s="44">
        <f t="shared" si="69"/>
        <v>3868787.6449000002</v>
      </c>
      <c r="L291" s="44">
        <v>90998828.658199996</v>
      </c>
      <c r="M291" s="49">
        <f t="shared" si="66"/>
        <v>228606954.57589999</v>
      </c>
      <c r="N291" s="48"/>
      <c r="O291" s="165"/>
      <c r="P291" s="50">
        <v>3</v>
      </c>
      <c r="Q291" s="41" t="s">
        <v>119</v>
      </c>
      <c r="R291" s="44" t="s">
        <v>699</v>
      </c>
      <c r="S291" s="44">
        <v>78947733.534099996</v>
      </c>
      <c r="T291" s="44">
        <v>0</v>
      </c>
      <c r="U291" s="44">
        <v>4783418.9853999997</v>
      </c>
      <c r="V291" s="44">
        <v>84030446.589200005</v>
      </c>
      <c r="W291" s="44">
        <v>4889345.4036999997</v>
      </c>
      <c r="X291" s="44">
        <f t="shared" si="71"/>
        <v>2444672.7018499998</v>
      </c>
      <c r="Y291" s="44">
        <f t="shared" si="72"/>
        <v>2444672.7018499998</v>
      </c>
      <c r="Z291" s="44">
        <v>101038697.748</v>
      </c>
      <c r="AA291" s="49">
        <f t="shared" si="67"/>
        <v>271244969.55855</v>
      </c>
    </row>
    <row r="292" spans="1:27" ht="24.9" customHeight="1">
      <c r="A292" s="163"/>
      <c r="B292" s="165"/>
      <c r="C292" s="40">
        <v>15</v>
      </c>
      <c r="D292" s="44" t="s">
        <v>700</v>
      </c>
      <c r="E292" s="44">
        <v>69142967.004899994</v>
      </c>
      <c r="F292" s="44">
        <v>0</v>
      </c>
      <c r="G292" s="44">
        <v>5224824.6801000005</v>
      </c>
      <c r="H292" s="44">
        <v>73594441.991400003</v>
      </c>
      <c r="I292" s="44">
        <v>4282122.2697999999</v>
      </c>
      <c r="J292" s="44"/>
      <c r="K292" s="44">
        <f t="shared" si="69"/>
        <v>4282122.2697999999</v>
      </c>
      <c r="L292" s="44">
        <v>101631811.1382</v>
      </c>
      <c r="M292" s="49">
        <f t="shared" si="66"/>
        <v>253876167.0844</v>
      </c>
      <c r="N292" s="48"/>
      <c r="O292" s="165"/>
      <c r="P292" s="50">
        <v>4</v>
      </c>
      <c r="Q292" s="41" t="s">
        <v>119</v>
      </c>
      <c r="R292" s="44" t="s">
        <v>701</v>
      </c>
      <c r="S292" s="44">
        <v>59936528.511600003</v>
      </c>
      <c r="T292" s="44">
        <v>1E-4</v>
      </c>
      <c r="U292" s="44">
        <v>3986833.3917</v>
      </c>
      <c r="V292" s="44">
        <v>63795286.227799997</v>
      </c>
      <c r="W292" s="44">
        <v>3711954.4421999999</v>
      </c>
      <c r="X292" s="44">
        <f t="shared" si="71"/>
        <v>1855977.2211</v>
      </c>
      <c r="Y292" s="44">
        <f t="shared" si="72"/>
        <v>1855977.2211</v>
      </c>
      <c r="Z292" s="44">
        <v>82007997.672099993</v>
      </c>
      <c r="AA292" s="49">
        <f t="shared" si="67"/>
        <v>211582623.0244</v>
      </c>
    </row>
    <row r="293" spans="1:27" ht="24.9" customHeight="1">
      <c r="A293" s="163"/>
      <c r="B293" s="165"/>
      <c r="C293" s="40">
        <v>16</v>
      </c>
      <c r="D293" s="44" t="s">
        <v>702</v>
      </c>
      <c r="E293" s="44">
        <v>78510917.103599995</v>
      </c>
      <c r="F293" s="44">
        <v>0</v>
      </c>
      <c r="G293" s="44">
        <v>5701272.9798999997</v>
      </c>
      <c r="H293" s="44">
        <v>83565507.596100003</v>
      </c>
      <c r="I293" s="44">
        <v>4862292.7410000004</v>
      </c>
      <c r="J293" s="44"/>
      <c r="K293" s="44">
        <f t="shared" si="69"/>
        <v>4862292.7410000004</v>
      </c>
      <c r="L293" s="44">
        <v>113014322.6556</v>
      </c>
      <c r="M293" s="49">
        <f t="shared" si="66"/>
        <v>285654313.07620001</v>
      </c>
      <c r="N293" s="48"/>
      <c r="O293" s="165"/>
      <c r="P293" s="50">
        <v>5</v>
      </c>
      <c r="Q293" s="41" t="s">
        <v>119</v>
      </c>
      <c r="R293" s="44" t="s">
        <v>703</v>
      </c>
      <c r="S293" s="44">
        <v>104281379.6548</v>
      </c>
      <c r="T293" s="44">
        <v>0</v>
      </c>
      <c r="U293" s="44">
        <v>6935449.2037000004</v>
      </c>
      <c r="V293" s="44">
        <v>110995091.4492</v>
      </c>
      <c r="W293" s="44">
        <v>6458294.1331000002</v>
      </c>
      <c r="X293" s="44">
        <f t="shared" si="71"/>
        <v>3229147.0665500001</v>
      </c>
      <c r="Y293" s="44">
        <f t="shared" si="72"/>
        <v>3229147.0665500001</v>
      </c>
      <c r="Z293" s="44">
        <v>152451429.74340001</v>
      </c>
      <c r="AA293" s="49">
        <f t="shared" si="67"/>
        <v>377892497.11765003</v>
      </c>
    </row>
    <row r="294" spans="1:27" ht="24.9" customHeight="1">
      <c r="A294" s="163"/>
      <c r="B294" s="166"/>
      <c r="C294" s="40">
        <v>17</v>
      </c>
      <c r="D294" s="44" t="s">
        <v>704</v>
      </c>
      <c r="E294" s="44">
        <v>65017890.075099997</v>
      </c>
      <c r="F294" s="44">
        <v>0</v>
      </c>
      <c r="G294" s="44">
        <v>4761673.9686000003</v>
      </c>
      <c r="H294" s="44">
        <v>69203789.579799995</v>
      </c>
      <c r="I294" s="44">
        <v>4026650.3897000002</v>
      </c>
      <c r="J294" s="44"/>
      <c r="K294" s="44">
        <f t="shared" si="69"/>
        <v>4026650.3897000002</v>
      </c>
      <c r="L294" s="44">
        <v>90566983.516900003</v>
      </c>
      <c r="M294" s="49">
        <f t="shared" si="66"/>
        <v>233576987.53009999</v>
      </c>
      <c r="N294" s="48"/>
      <c r="O294" s="165"/>
      <c r="P294" s="50">
        <v>6</v>
      </c>
      <c r="Q294" s="41" t="s">
        <v>119</v>
      </c>
      <c r="R294" s="44" t="s">
        <v>705</v>
      </c>
      <c r="S294" s="44">
        <v>90176861.658299997</v>
      </c>
      <c r="T294" s="44">
        <v>0</v>
      </c>
      <c r="U294" s="44">
        <v>5883790.1288999999</v>
      </c>
      <c r="V294" s="44">
        <v>95982514.227500007</v>
      </c>
      <c r="W294" s="44">
        <v>5584781.2766000004</v>
      </c>
      <c r="X294" s="44">
        <f t="shared" si="71"/>
        <v>2792390.6383000002</v>
      </c>
      <c r="Y294" s="44">
        <f t="shared" si="72"/>
        <v>2792390.6383000002</v>
      </c>
      <c r="Z294" s="44">
        <v>127326937.6689</v>
      </c>
      <c r="AA294" s="49">
        <f t="shared" si="67"/>
        <v>322162494.32190001</v>
      </c>
    </row>
    <row r="295" spans="1:27" ht="24.9" customHeight="1">
      <c r="A295" s="40"/>
      <c r="B295" s="157" t="s">
        <v>706</v>
      </c>
      <c r="C295" s="158"/>
      <c r="D295" s="45"/>
      <c r="E295" s="45">
        <f>SUM(E278:E294)</f>
        <v>1262658203.4421999</v>
      </c>
      <c r="F295" s="45">
        <f t="shared" ref="F295:M295" si="73">SUM(F278:F294)</f>
        <v>0</v>
      </c>
      <c r="G295" s="45">
        <f t="shared" si="73"/>
        <v>90738382.198500007</v>
      </c>
      <c r="H295" s="45">
        <f t="shared" si="73"/>
        <v>1343949065.7314997</v>
      </c>
      <c r="I295" s="45">
        <f t="shared" si="73"/>
        <v>78198218.075099975</v>
      </c>
      <c r="J295" s="45">
        <f t="shared" si="73"/>
        <v>0</v>
      </c>
      <c r="K295" s="45">
        <f t="shared" si="73"/>
        <v>78198218.075099975</v>
      </c>
      <c r="L295" s="45">
        <f t="shared" si="73"/>
        <v>1773523342.8775003</v>
      </c>
      <c r="M295" s="45">
        <f t="shared" si="73"/>
        <v>4549067212.3248005</v>
      </c>
      <c r="N295" s="48"/>
      <c r="O295" s="165"/>
      <c r="P295" s="50">
        <v>7</v>
      </c>
      <c r="Q295" s="41" t="s">
        <v>119</v>
      </c>
      <c r="R295" s="44" t="s">
        <v>707</v>
      </c>
      <c r="S295" s="44">
        <v>79161171.871999994</v>
      </c>
      <c r="T295" s="44">
        <v>0</v>
      </c>
      <c r="U295" s="44">
        <v>4675699.9408999998</v>
      </c>
      <c r="V295" s="44">
        <v>84257626.244000003</v>
      </c>
      <c r="W295" s="44">
        <v>4902563.9435000001</v>
      </c>
      <c r="X295" s="44">
        <f t="shared" si="71"/>
        <v>2451281.97175</v>
      </c>
      <c r="Y295" s="44">
        <f t="shared" si="72"/>
        <v>2451281.97175</v>
      </c>
      <c r="Z295" s="44">
        <v>98465253.232500002</v>
      </c>
      <c r="AA295" s="49">
        <f t="shared" si="67"/>
        <v>269011033.26115</v>
      </c>
    </row>
    <row r="296" spans="1:27" ht="24.9" customHeight="1">
      <c r="A296" s="163">
        <v>15</v>
      </c>
      <c r="B296" s="164" t="s">
        <v>708</v>
      </c>
      <c r="C296" s="40">
        <v>1</v>
      </c>
      <c r="D296" s="44" t="s">
        <v>709</v>
      </c>
      <c r="E296" s="44">
        <v>103737188.5838</v>
      </c>
      <c r="F296" s="44">
        <v>0</v>
      </c>
      <c r="G296" s="44">
        <v>5888650.4989</v>
      </c>
      <c r="H296" s="44">
        <v>110415864.9575</v>
      </c>
      <c r="I296" s="44">
        <v>6424591.6062000003</v>
      </c>
      <c r="J296" s="44"/>
      <c r="K296" s="44">
        <f t="shared" ref="K296:K306" si="74">I296-J296</f>
        <v>6424591.6062000003</v>
      </c>
      <c r="L296" s="44">
        <v>133497125.3105</v>
      </c>
      <c r="M296" s="49">
        <f t="shared" si="66"/>
        <v>359963420.9569</v>
      </c>
      <c r="N296" s="48"/>
      <c r="O296" s="165"/>
      <c r="P296" s="50">
        <v>8</v>
      </c>
      <c r="Q296" s="41" t="s">
        <v>119</v>
      </c>
      <c r="R296" s="44" t="s">
        <v>710</v>
      </c>
      <c r="S296" s="44">
        <v>69912084.480700001</v>
      </c>
      <c r="T296" s="44">
        <v>0</v>
      </c>
      <c r="U296" s="44">
        <v>4294153.5263</v>
      </c>
      <c r="V296" s="44">
        <v>74413075.814999998</v>
      </c>
      <c r="W296" s="44">
        <v>4329754.8088999996</v>
      </c>
      <c r="X296" s="44">
        <f t="shared" si="71"/>
        <v>2164877.4044499998</v>
      </c>
      <c r="Y296" s="44">
        <f t="shared" si="72"/>
        <v>2164877.4044499998</v>
      </c>
      <c r="Z296" s="44">
        <v>89349979.9463</v>
      </c>
      <c r="AA296" s="49">
        <f t="shared" si="67"/>
        <v>240134171.17275</v>
      </c>
    </row>
    <row r="297" spans="1:27" ht="24.9" customHeight="1">
      <c r="A297" s="163"/>
      <c r="B297" s="165"/>
      <c r="C297" s="40">
        <v>2</v>
      </c>
      <c r="D297" s="44" t="s">
        <v>711</v>
      </c>
      <c r="E297" s="44">
        <v>75337317.252900004</v>
      </c>
      <c r="F297" s="44">
        <v>0</v>
      </c>
      <c r="G297" s="44">
        <v>4813656.3013000004</v>
      </c>
      <c r="H297" s="44">
        <v>80187589.056799993</v>
      </c>
      <c r="I297" s="44">
        <v>4665747.1892999997</v>
      </c>
      <c r="J297" s="44"/>
      <c r="K297" s="44">
        <f t="shared" si="74"/>
        <v>4665747.1892999997</v>
      </c>
      <c r="L297" s="44">
        <v>107815149.2377</v>
      </c>
      <c r="M297" s="49">
        <f t="shared" si="66"/>
        <v>272819459.03799999</v>
      </c>
      <c r="N297" s="48"/>
      <c r="O297" s="165"/>
      <c r="P297" s="50">
        <v>9</v>
      </c>
      <c r="Q297" s="41" t="s">
        <v>119</v>
      </c>
      <c r="R297" s="44" t="s">
        <v>712</v>
      </c>
      <c r="S297" s="44">
        <v>71707127.821700007</v>
      </c>
      <c r="T297" s="44">
        <v>0</v>
      </c>
      <c r="U297" s="44">
        <v>4459035.0422999999</v>
      </c>
      <c r="V297" s="44">
        <v>76323685.364399999</v>
      </c>
      <c r="W297" s="44">
        <v>4440924.3954999996</v>
      </c>
      <c r="X297" s="44">
        <f t="shared" si="71"/>
        <v>2220462.1977499998</v>
      </c>
      <c r="Y297" s="44">
        <f t="shared" si="72"/>
        <v>2220462.1977499998</v>
      </c>
      <c r="Z297" s="44">
        <v>93289055.300099999</v>
      </c>
      <c r="AA297" s="49">
        <f t="shared" si="67"/>
        <v>247999365.72624999</v>
      </c>
    </row>
    <row r="298" spans="1:27" ht="24.9" customHeight="1">
      <c r="A298" s="163"/>
      <c r="B298" s="165"/>
      <c r="C298" s="40">
        <v>3</v>
      </c>
      <c r="D298" s="44" t="s">
        <v>713</v>
      </c>
      <c r="E298" s="44">
        <v>75825354.593799993</v>
      </c>
      <c r="F298" s="44">
        <v>0</v>
      </c>
      <c r="G298" s="44">
        <v>4724390.8777999999</v>
      </c>
      <c r="H298" s="44">
        <v>80707046.599999994</v>
      </c>
      <c r="I298" s="44">
        <v>4695972.0357999997</v>
      </c>
      <c r="J298" s="44"/>
      <c r="K298" s="44">
        <f t="shared" si="74"/>
        <v>4695972.0357999997</v>
      </c>
      <c r="L298" s="44">
        <v>105682567.987</v>
      </c>
      <c r="M298" s="49">
        <f t="shared" si="66"/>
        <v>271635332.09439999</v>
      </c>
      <c r="N298" s="48"/>
      <c r="O298" s="165"/>
      <c r="P298" s="50">
        <v>10</v>
      </c>
      <c r="Q298" s="41" t="s">
        <v>119</v>
      </c>
      <c r="R298" s="44" t="s">
        <v>714</v>
      </c>
      <c r="S298" s="44">
        <v>68024602.756200001</v>
      </c>
      <c r="T298" s="44">
        <v>0</v>
      </c>
      <c r="U298" s="44">
        <v>4164446.2760999999</v>
      </c>
      <c r="V298" s="44">
        <v>72404076.631200001</v>
      </c>
      <c r="W298" s="44">
        <v>4212860.3816</v>
      </c>
      <c r="X298" s="44">
        <f t="shared" si="71"/>
        <v>2106430.1908</v>
      </c>
      <c r="Y298" s="44">
        <f t="shared" si="72"/>
        <v>2106430.1908</v>
      </c>
      <c r="Z298" s="44">
        <v>86251229.7368</v>
      </c>
      <c r="AA298" s="49">
        <f t="shared" si="67"/>
        <v>232950785.59110004</v>
      </c>
    </row>
    <row r="299" spans="1:27" ht="24.9" customHeight="1">
      <c r="A299" s="163"/>
      <c r="B299" s="165"/>
      <c r="C299" s="40">
        <v>4</v>
      </c>
      <c r="D299" s="44" t="s">
        <v>715</v>
      </c>
      <c r="E299" s="44">
        <v>82621955.583499998</v>
      </c>
      <c r="F299" s="44">
        <v>0</v>
      </c>
      <c r="G299" s="44">
        <v>4767680.9621000001</v>
      </c>
      <c r="H299" s="44">
        <v>87941217.752000004</v>
      </c>
      <c r="I299" s="44">
        <v>5116895.2001</v>
      </c>
      <c r="J299" s="44"/>
      <c r="K299" s="44">
        <f t="shared" si="74"/>
        <v>5116895.2001</v>
      </c>
      <c r="L299" s="44">
        <v>106716782.7867</v>
      </c>
      <c r="M299" s="49">
        <f t="shared" si="66"/>
        <v>287164532.28439999</v>
      </c>
      <c r="N299" s="48"/>
      <c r="O299" s="165"/>
      <c r="P299" s="50">
        <v>11</v>
      </c>
      <c r="Q299" s="41" t="s">
        <v>119</v>
      </c>
      <c r="R299" s="44" t="s">
        <v>716</v>
      </c>
      <c r="S299" s="44">
        <v>93984810.979000002</v>
      </c>
      <c r="T299" s="44">
        <v>0</v>
      </c>
      <c r="U299" s="44">
        <v>5782685.5621999996</v>
      </c>
      <c r="V299" s="44">
        <v>100035622.1216</v>
      </c>
      <c r="W299" s="44">
        <v>5820612.9929999998</v>
      </c>
      <c r="X299" s="44">
        <f t="shared" si="71"/>
        <v>2910306.4964999999</v>
      </c>
      <c r="Y299" s="44">
        <f t="shared" si="72"/>
        <v>2910306.4964999999</v>
      </c>
      <c r="Z299" s="44">
        <v>124911515.272</v>
      </c>
      <c r="AA299" s="49">
        <f t="shared" si="67"/>
        <v>327624940.43129998</v>
      </c>
    </row>
    <row r="300" spans="1:27" ht="24.9" customHeight="1">
      <c r="A300" s="163"/>
      <c r="B300" s="165"/>
      <c r="C300" s="40">
        <v>5</v>
      </c>
      <c r="D300" s="44" t="s">
        <v>717</v>
      </c>
      <c r="E300" s="44">
        <v>80361159.272400007</v>
      </c>
      <c r="F300" s="44">
        <v>0</v>
      </c>
      <c r="G300" s="44">
        <v>5015590.9038000004</v>
      </c>
      <c r="H300" s="44">
        <v>85534869.714399993</v>
      </c>
      <c r="I300" s="44">
        <v>4976880.8695999999</v>
      </c>
      <c r="J300" s="44"/>
      <c r="K300" s="44">
        <f t="shared" si="74"/>
        <v>4976880.8695999999</v>
      </c>
      <c r="L300" s="44">
        <v>112639435.3962</v>
      </c>
      <c r="M300" s="49">
        <f t="shared" si="66"/>
        <v>288527936.15639997</v>
      </c>
      <c r="N300" s="48"/>
      <c r="O300" s="165"/>
      <c r="P300" s="50">
        <v>12</v>
      </c>
      <c r="Q300" s="41" t="s">
        <v>119</v>
      </c>
      <c r="R300" s="44" t="s">
        <v>718</v>
      </c>
      <c r="S300" s="44">
        <v>63275493.480800003</v>
      </c>
      <c r="T300" s="44">
        <v>0</v>
      </c>
      <c r="U300" s="44">
        <v>4088143.8565000002</v>
      </c>
      <c r="V300" s="44">
        <v>67349216.213400006</v>
      </c>
      <c r="W300" s="44">
        <v>3918741.2908000001</v>
      </c>
      <c r="X300" s="44">
        <f t="shared" si="71"/>
        <v>1959370.6454</v>
      </c>
      <c r="Y300" s="44">
        <f t="shared" si="72"/>
        <v>1959370.6454</v>
      </c>
      <c r="Z300" s="44">
        <v>84428339.045399994</v>
      </c>
      <c r="AA300" s="49">
        <f t="shared" si="67"/>
        <v>221100563.24149999</v>
      </c>
    </row>
    <row r="301" spans="1:27" ht="24.9" customHeight="1">
      <c r="A301" s="163"/>
      <c r="B301" s="165"/>
      <c r="C301" s="40">
        <v>6</v>
      </c>
      <c r="D301" s="44" t="s">
        <v>103</v>
      </c>
      <c r="E301" s="44">
        <v>87503094.247400001</v>
      </c>
      <c r="F301" s="44">
        <v>0</v>
      </c>
      <c r="G301" s="44">
        <v>5289375.3784999996</v>
      </c>
      <c r="H301" s="44">
        <v>93136607.707300007</v>
      </c>
      <c r="I301" s="44">
        <v>5419191.0586000001</v>
      </c>
      <c r="J301" s="44"/>
      <c r="K301" s="44">
        <f t="shared" si="74"/>
        <v>5419191.0586000001</v>
      </c>
      <c r="L301" s="44">
        <v>119180239.3802</v>
      </c>
      <c r="M301" s="49">
        <f t="shared" si="66"/>
        <v>310528507.77200001</v>
      </c>
      <c r="N301" s="48"/>
      <c r="O301" s="165"/>
      <c r="P301" s="50">
        <v>13</v>
      </c>
      <c r="Q301" s="41" t="s">
        <v>119</v>
      </c>
      <c r="R301" s="44" t="s">
        <v>719</v>
      </c>
      <c r="S301" s="44">
        <v>84474008.203600004</v>
      </c>
      <c r="T301" s="44">
        <v>0</v>
      </c>
      <c r="U301" s="44">
        <v>4896928.915</v>
      </c>
      <c r="V301" s="44">
        <v>89912506.879800007</v>
      </c>
      <c r="W301" s="44">
        <v>5231595.4524999997</v>
      </c>
      <c r="X301" s="44">
        <f t="shared" si="71"/>
        <v>2615797.7262499998</v>
      </c>
      <c r="Y301" s="44">
        <f t="shared" si="72"/>
        <v>2615797.7262499998</v>
      </c>
      <c r="Z301" s="44">
        <v>103750488.4763</v>
      </c>
      <c r="AA301" s="49">
        <f t="shared" si="67"/>
        <v>285649730.20095003</v>
      </c>
    </row>
    <row r="302" spans="1:27" ht="24.9" customHeight="1">
      <c r="A302" s="163"/>
      <c r="B302" s="165"/>
      <c r="C302" s="40">
        <v>7</v>
      </c>
      <c r="D302" s="44" t="s">
        <v>720</v>
      </c>
      <c r="E302" s="44">
        <v>68610511.809300005</v>
      </c>
      <c r="F302" s="44">
        <v>0</v>
      </c>
      <c r="G302" s="44">
        <v>4275369.9264000002</v>
      </c>
      <c r="H302" s="44">
        <v>73027706.939300001</v>
      </c>
      <c r="I302" s="44">
        <v>4249146.5625</v>
      </c>
      <c r="J302" s="44"/>
      <c r="K302" s="44">
        <f t="shared" si="74"/>
        <v>4249146.5625</v>
      </c>
      <c r="L302" s="44">
        <v>94955305.124899998</v>
      </c>
      <c r="M302" s="49">
        <f t="shared" si="66"/>
        <v>245118040.3624</v>
      </c>
      <c r="N302" s="48"/>
      <c r="O302" s="165"/>
      <c r="P302" s="50">
        <v>14</v>
      </c>
      <c r="Q302" s="41" t="s">
        <v>119</v>
      </c>
      <c r="R302" s="44" t="s">
        <v>721</v>
      </c>
      <c r="S302" s="44">
        <v>84351830.852500007</v>
      </c>
      <c r="T302" s="44">
        <v>0</v>
      </c>
      <c r="U302" s="44">
        <v>4941917.659</v>
      </c>
      <c r="V302" s="44">
        <v>89782463.6611</v>
      </c>
      <c r="W302" s="44">
        <v>5224028.8354000002</v>
      </c>
      <c r="X302" s="44">
        <f t="shared" si="71"/>
        <v>2612014.4177000001</v>
      </c>
      <c r="Y302" s="44">
        <f t="shared" si="72"/>
        <v>2612014.4177000001</v>
      </c>
      <c r="Z302" s="44">
        <v>104825284.8318</v>
      </c>
      <c r="AA302" s="49">
        <f t="shared" si="67"/>
        <v>286513511.42210001</v>
      </c>
    </row>
    <row r="303" spans="1:27" ht="24.9" customHeight="1">
      <c r="A303" s="163"/>
      <c r="B303" s="165"/>
      <c r="C303" s="40">
        <v>8</v>
      </c>
      <c r="D303" s="44" t="s">
        <v>722</v>
      </c>
      <c r="E303" s="44">
        <v>73597412.072899997</v>
      </c>
      <c r="F303" s="44">
        <v>0</v>
      </c>
      <c r="G303" s="44">
        <v>4665658.4329000004</v>
      </c>
      <c r="H303" s="44">
        <v>78335667.503700003</v>
      </c>
      <c r="I303" s="44">
        <v>4557992.3872999996</v>
      </c>
      <c r="J303" s="44"/>
      <c r="K303" s="44">
        <f t="shared" si="74"/>
        <v>4557992.3872999996</v>
      </c>
      <c r="L303" s="44">
        <v>104279429.9532</v>
      </c>
      <c r="M303" s="49">
        <f t="shared" si="66"/>
        <v>265436160.34999996</v>
      </c>
      <c r="N303" s="48"/>
      <c r="O303" s="165"/>
      <c r="P303" s="50">
        <v>15</v>
      </c>
      <c r="Q303" s="41" t="s">
        <v>119</v>
      </c>
      <c r="R303" s="44" t="s">
        <v>723</v>
      </c>
      <c r="S303" s="44">
        <v>66661250.172300003</v>
      </c>
      <c r="T303" s="44">
        <v>0</v>
      </c>
      <c r="U303" s="44">
        <v>4381085.4375</v>
      </c>
      <c r="V303" s="44">
        <v>70952950.406800002</v>
      </c>
      <c r="W303" s="44">
        <v>4128426.0173999998</v>
      </c>
      <c r="X303" s="44">
        <f t="shared" si="71"/>
        <v>2064213.0086999999</v>
      </c>
      <c r="Y303" s="44">
        <f t="shared" si="72"/>
        <v>2064213.0086999999</v>
      </c>
      <c r="Z303" s="44">
        <v>91426812.797099993</v>
      </c>
      <c r="AA303" s="49">
        <f t="shared" si="67"/>
        <v>235486311.82240003</v>
      </c>
    </row>
    <row r="304" spans="1:27" ht="24.9" customHeight="1">
      <c r="A304" s="163"/>
      <c r="B304" s="165"/>
      <c r="C304" s="40">
        <v>9</v>
      </c>
      <c r="D304" s="44" t="s">
        <v>724</v>
      </c>
      <c r="E304" s="44">
        <v>67097474.7817</v>
      </c>
      <c r="F304" s="44">
        <v>0</v>
      </c>
      <c r="G304" s="44">
        <v>4175680.9093999998</v>
      </c>
      <c r="H304" s="44">
        <v>71417259.476799995</v>
      </c>
      <c r="I304" s="44">
        <v>4155442.0277</v>
      </c>
      <c r="J304" s="44"/>
      <c r="K304" s="44">
        <f t="shared" si="74"/>
        <v>4155442.0277</v>
      </c>
      <c r="L304" s="44">
        <v>92573700.691200003</v>
      </c>
      <c r="M304" s="49">
        <f t="shared" si="66"/>
        <v>239419557.88679999</v>
      </c>
      <c r="N304" s="48"/>
      <c r="O304" s="165"/>
      <c r="P304" s="50">
        <v>16</v>
      </c>
      <c r="Q304" s="41" t="s">
        <v>119</v>
      </c>
      <c r="R304" s="44" t="s">
        <v>725</v>
      </c>
      <c r="S304" s="44">
        <v>84938540.237200007</v>
      </c>
      <c r="T304" s="44">
        <v>0</v>
      </c>
      <c r="U304" s="44">
        <v>5037042.6003999999</v>
      </c>
      <c r="V304" s="44">
        <v>90406945.826800004</v>
      </c>
      <c r="W304" s="44">
        <v>5260364.5818999996</v>
      </c>
      <c r="X304" s="44">
        <f t="shared" si="71"/>
        <v>2630182.2909499998</v>
      </c>
      <c r="Y304" s="44">
        <f t="shared" si="72"/>
        <v>2630182.2909499998</v>
      </c>
      <c r="Z304" s="44">
        <v>107097851.9541</v>
      </c>
      <c r="AA304" s="49">
        <f t="shared" si="67"/>
        <v>290110562.90944999</v>
      </c>
    </row>
    <row r="305" spans="1:27" ht="24.9" customHeight="1">
      <c r="A305" s="163"/>
      <c r="B305" s="165"/>
      <c r="C305" s="40">
        <v>10</v>
      </c>
      <c r="D305" s="44" t="s">
        <v>726</v>
      </c>
      <c r="E305" s="44">
        <v>63633460.711300001</v>
      </c>
      <c r="F305" s="44">
        <v>0</v>
      </c>
      <c r="G305" s="44">
        <v>4290083.0643999996</v>
      </c>
      <c r="H305" s="44">
        <v>67730229.636999995</v>
      </c>
      <c r="I305" s="44">
        <v>3940910.7104000002</v>
      </c>
      <c r="J305" s="44"/>
      <c r="K305" s="44">
        <f t="shared" si="74"/>
        <v>3940910.7104000002</v>
      </c>
      <c r="L305" s="44">
        <v>95306806.984099999</v>
      </c>
      <c r="M305" s="49">
        <f t="shared" si="66"/>
        <v>234901491.10719997</v>
      </c>
      <c r="N305" s="48"/>
      <c r="O305" s="166"/>
      <c r="P305" s="50">
        <v>17</v>
      </c>
      <c r="Q305" s="41" t="s">
        <v>119</v>
      </c>
      <c r="R305" s="44" t="s">
        <v>727</v>
      </c>
      <c r="S305" s="44">
        <v>90247577.111499995</v>
      </c>
      <c r="T305" s="44">
        <v>0</v>
      </c>
      <c r="U305" s="44">
        <v>4639805.0316000003</v>
      </c>
      <c r="V305" s="44">
        <v>96057782.393399999</v>
      </c>
      <c r="W305" s="44">
        <v>5589160.7851</v>
      </c>
      <c r="X305" s="44">
        <f t="shared" si="71"/>
        <v>2794580.39255</v>
      </c>
      <c r="Y305" s="44">
        <f t="shared" si="72"/>
        <v>2794580.39255</v>
      </c>
      <c r="Z305" s="44">
        <v>97607711.670499995</v>
      </c>
      <c r="AA305" s="49">
        <f t="shared" si="67"/>
        <v>291347456.59954995</v>
      </c>
    </row>
    <row r="306" spans="1:27" ht="24.9" customHeight="1">
      <c r="A306" s="163"/>
      <c r="B306" s="166"/>
      <c r="C306" s="40">
        <v>11</v>
      </c>
      <c r="D306" s="44" t="s">
        <v>728</v>
      </c>
      <c r="E306" s="44">
        <v>86849353.963699996</v>
      </c>
      <c r="F306" s="44">
        <v>0</v>
      </c>
      <c r="G306" s="44">
        <v>5179974.8326000003</v>
      </c>
      <c r="H306" s="44">
        <v>92440779.144099995</v>
      </c>
      <c r="I306" s="44">
        <v>5378703.9932000004</v>
      </c>
      <c r="J306" s="44"/>
      <c r="K306" s="44">
        <f t="shared" si="74"/>
        <v>5378703.9932000004</v>
      </c>
      <c r="L306" s="44">
        <v>116566623.2236</v>
      </c>
      <c r="M306" s="49">
        <f t="shared" si="66"/>
        <v>306415435.15719998</v>
      </c>
      <c r="N306" s="48"/>
      <c r="O306" s="40"/>
      <c r="P306" s="158"/>
      <c r="Q306" s="159"/>
      <c r="R306" s="45"/>
      <c r="S306" s="45">
        <f>S289+S290+S291+S292+S293+S294+S295+S296+S297+S298+S299+S300+S301+S302+S303+S304+S305</f>
        <v>1347979433.2134001</v>
      </c>
      <c r="T306" s="45">
        <f t="shared" ref="T306:AA306" si="75">T289+T290+T291+T292+T293+T294+T295+T296+T297+T298+T299+T300+T301+T302+T303+T304+T305</f>
        <v>1E-4</v>
      </c>
      <c r="U306" s="45">
        <f t="shared" si="75"/>
        <v>82562039.215899989</v>
      </c>
      <c r="V306" s="45">
        <f t="shared" si="75"/>
        <v>1434763338.9257002</v>
      </c>
      <c r="W306" s="45">
        <f t="shared" si="75"/>
        <v>83482283.16399999</v>
      </c>
      <c r="X306" s="45">
        <f t="shared" si="75"/>
        <v>41741141.581999995</v>
      </c>
      <c r="Y306" s="45">
        <f t="shared" si="75"/>
        <v>41741141.581999995</v>
      </c>
      <c r="Z306" s="45">
        <f t="shared" si="75"/>
        <v>1747375448.0555999</v>
      </c>
      <c r="AA306" s="45">
        <f t="shared" si="75"/>
        <v>4654421400.9927006</v>
      </c>
    </row>
    <row r="307" spans="1:27" ht="24.9" customHeight="1">
      <c r="A307" s="40"/>
      <c r="B307" s="157" t="s">
        <v>729</v>
      </c>
      <c r="C307" s="158"/>
      <c r="D307" s="45"/>
      <c r="E307" s="45">
        <f>SUM(E296:E306)</f>
        <v>865174282.87270021</v>
      </c>
      <c r="F307" s="45">
        <f t="shared" ref="F307:M307" si="76">SUM(F296:F306)</f>
        <v>0</v>
      </c>
      <c r="G307" s="45">
        <f t="shared" si="76"/>
        <v>53086112.088100001</v>
      </c>
      <c r="H307" s="45">
        <f t="shared" si="76"/>
        <v>920874838.48889983</v>
      </c>
      <c r="I307" s="45">
        <f t="shared" si="76"/>
        <v>53581473.640699998</v>
      </c>
      <c r="J307" s="45">
        <f t="shared" si="76"/>
        <v>0</v>
      </c>
      <c r="K307" s="45">
        <f t="shared" si="76"/>
        <v>53581473.640699998</v>
      </c>
      <c r="L307" s="45">
        <f t="shared" si="76"/>
        <v>1189213166.0753</v>
      </c>
      <c r="M307" s="45">
        <f t="shared" si="76"/>
        <v>3081929873.1657</v>
      </c>
      <c r="N307" s="48"/>
      <c r="O307" s="164">
        <v>32</v>
      </c>
      <c r="P307" s="50">
        <v>1</v>
      </c>
      <c r="Q307" s="41" t="s">
        <v>120</v>
      </c>
      <c r="R307" s="44" t="s">
        <v>730</v>
      </c>
      <c r="S307" s="44">
        <v>60046818.629000001</v>
      </c>
      <c r="T307" s="44">
        <v>0</v>
      </c>
      <c r="U307" s="44">
        <v>5521797.0505999997</v>
      </c>
      <c r="V307" s="44">
        <v>63912676.903899997</v>
      </c>
      <c r="W307" s="44">
        <v>3718784.8659999999</v>
      </c>
      <c r="X307" s="44">
        <f t="shared" si="71"/>
        <v>1859392.433</v>
      </c>
      <c r="Y307" s="44">
        <f>W307-X307</f>
        <v>1859392.433</v>
      </c>
      <c r="Z307" s="44">
        <v>233053433.4743</v>
      </c>
      <c r="AA307" s="49">
        <f t="shared" si="67"/>
        <v>364394118.49080002</v>
      </c>
    </row>
    <row r="308" spans="1:27" ht="24.9" customHeight="1">
      <c r="A308" s="163">
        <v>16</v>
      </c>
      <c r="B308" s="164" t="s">
        <v>731</v>
      </c>
      <c r="C308" s="40">
        <v>1</v>
      </c>
      <c r="D308" s="44" t="s">
        <v>732</v>
      </c>
      <c r="E308" s="44">
        <v>67889807.808200002</v>
      </c>
      <c r="F308" s="44">
        <v>0</v>
      </c>
      <c r="G308" s="44">
        <v>4907065.9111000001</v>
      </c>
      <c r="H308" s="44">
        <v>72260603.485300004</v>
      </c>
      <c r="I308" s="44">
        <v>4204512.3388</v>
      </c>
      <c r="J308" s="44">
        <f>I308/2</f>
        <v>2102256.1694</v>
      </c>
      <c r="K308" s="44">
        <f>I308-J308</f>
        <v>2102256.1694</v>
      </c>
      <c r="L308" s="44">
        <v>102263378.8198</v>
      </c>
      <c r="M308" s="49">
        <f t="shared" si="66"/>
        <v>249423112.19380003</v>
      </c>
      <c r="N308" s="48"/>
      <c r="O308" s="165"/>
      <c r="P308" s="50">
        <v>2</v>
      </c>
      <c r="Q308" s="41" t="s">
        <v>120</v>
      </c>
      <c r="R308" s="44" t="s">
        <v>733</v>
      </c>
      <c r="S308" s="44">
        <v>75023836.488999993</v>
      </c>
      <c r="T308" s="44">
        <v>0</v>
      </c>
      <c r="U308" s="44">
        <v>6231098.9903999995</v>
      </c>
      <c r="V308" s="44">
        <v>79853926.171200007</v>
      </c>
      <c r="W308" s="44">
        <v>4646332.8798000002</v>
      </c>
      <c r="X308" s="44">
        <f t="shared" si="71"/>
        <v>2323166.4399000001</v>
      </c>
      <c r="Y308" s="44">
        <f t="shared" ref="Y308:Y329" si="77">W308-X308</f>
        <v>2323166.4399000001</v>
      </c>
      <c r="Z308" s="44">
        <v>249998897.4479</v>
      </c>
      <c r="AA308" s="49">
        <f t="shared" si="67"/>
        <v>413430925.53840005</v>
      </c>
    </row>
    <row r="309" spans="1:27" ht="24.9" customHeight="1">
      <c r="A309" s="163"/>
      <c r="B309" s="165"/>
      <c r="C309" s="40">
        <v>2</v>
      </c>
      <c r="D309" s="44" t="s">
        <v>734</v>
      </c>
      <c r="E309" s="44">
        <v>63887731.227700002</v>
      </c>
      <c r="F309" s="44">
        <v>0</v>
      </c>
      <c r="G309" s="44">
        <v>4694733.4526000004</v>
      </c>
      <c r="H309" s="44">
        <v>68000870.275999993</v>
      </c>
      <c r="I309" s="44">
        <v>3956658.0451000002</v>
      </c>
      <c r="J309" s="44">
        <f t="shared" ref="J309:J334" si="78">I309/2</f>
        <v>1978329.0225500001</v>
      </c>
      <c r="K309" s="44">
        <f t="shared" ref="K309:K334" si="79">I309-J309</f>
        <v>1978329.0225500001</v>
      </c>
      <c r="L309" s="44">
        <v>97190684.350299999</v>
      </c>
      <c r="M309" s="49">
        <f t="shared" si="66"/>
        <v>235752348.32914996</v>
      </c>
      <c r="N309" s="48"/>
      <c r="O309" s="165"/>
      <c r="P309" s="50">
        <v>3</v>
      </c>
      <c r="Q309" s="41" t="s">
        <v>120</v>
      </c>
      <c r="R309" s="44" t="s">
        <v>735</v>
      </c>
      <c r="S309" s="44">
        <v>69112690.225500003</v>
      </c>
      <c r="T309" s="44">
        <v>0</v>
      </c>
      <c r="U309" s="44">
        <v>5429649.0531000001</v>
      </c>
      <c r="V309" s="44">
        <v>73562215.970699996</v>
      </c>
      <c r="W309" s="44">
        <v>4280247.1858999999</v>
      </c>
      <c r="X309" s="44">
        <f t="shared" si="71"/>
        <v>2140123.59295</v>
      </c>
      <c r="Y309" s="44">
        <f t="shared" si="77"/>
        <v>2140123.59295</v>
      </c>
      <c r="Z309" s="44">
        <v>230851986.55320001</v>
      </c>
      <c r="AA309" s="49">
        <f t="shared" si="67"/>
        <v>381096665.39545</v>
      </c>
    </row>
    <row r="310" spans="1:27" ht="24.9" customHeight="1">
      <c r="A310" s="163"/>
      <c r="B310" s="165"/>
      <c r="C310" s="40">
        <v>3</v>
      </c>
      <c r="D310" s="44" t="s">
        <v>736</v>
      </c>
      <c r="E310" s="44">
        <v>58692992.827100001</v>
      </c>
      <c r="F310" s="44">
        <v>0</v>
      </c>
      <c r="G310" s="44">
        <v>4351818.6766999997</v>
      </c>
      <c r="H310" s="44">
        <v>62471690.802699998</v>
      </c>
      <c r="I310" s="44">
        <v>3634940.5088999998</v>
      </c>
      <c r="J310" s="44">
        <f t="shared" si="78"/>
        <v>1817470.2544499999</v>
      </c>
      <c r="K310" s="44">
        <f t="shared" si="79"/>
        <v>1817470.2544499999</v>
      </c>
      <c r="L310" s="44">
        <v>88998334.021500006</v>
      </c>
      <c r="M310" s="49">
        <f t="shared" si="66"/>
        <v>216332306.58245</v>
      </c>
      <c r="N310" s="48"/>
      <c r="O310" s="165"/>
      <c r="P310" s="50">
        <v>4</v>
      </c>
      <c r="Q310" s="41" t="s">
        <v>120</v>
      </c>
      <c r="R310" s="44" t="s">
        <v>737</v>
      </c>
      <c r="S310" s="44">
        <v>73776412.064999998</v>
      </c>
      <c r="T310" s="44">
        <v>0</v>
      </c>
      <c r="U310" s="44">
        <v>5901524.6983000003</v>
      </c>
      <c r="V310" s="44">
        <v>78526191.646699995</v>
      </c>
      <c r="W310" s="44">
        <v>4569078.1113</v>
      </c>
      <c r="X310" s="44">
        <f t="shared" si="71"/>
        <v>2284539.05565</v>
      </c>
      <c r="Y310" s="44">
        <f t="shared" si="77"/>
        <v>2284539.05565</v>
      </c>
      <c r="Z310" s="44">
        <v>242125255.80180001</v>
      </c>
      <c r="AA310" s="49">
        <f t="shared" si="67"/>
        <v>402613923.26744998</v>
      </c>
    </row>
    <row r="311" spans="1:27" ht="24.9" customHeight="1">
      <c r="A311" s="163"/>
      <c r="B311" s="165"/>
      <c r="C311" s="40">
        <v>4</v>
      </c>
      <c r="D311" s="44" t="s">
        <v>738</v>
      </c>
      <c r="E311" s="44">
        <v>62424525.526500002</v>
      </c>
      <c r="F311" s="44">
        <v>0</v>
      </c>
      <c r="G311" s="44">
        <v>4649187.0678000003</v>
      </c>
      <c r="H311" s="44">
        <v>66443462.317299999</v>
      </c>
      <c r="I311" s="44">
        <v>3866039.6353000002</v>
      </c>
      <c r="J311" s="44">
        <f t="shared" si="78"/>
        <v>1933019.8176500001</v>
      </c>
      <c r="K311" s="44">
        <f t="shared" si="79"/>
        <v>1933019.8176500001</v>
      </c>
      <c r="L311" s="44">
        <v>96102565.767000005</v>
      </c>
      <c r="M311" s="49">
        <f t="shared" si="66"/>
        <v>231552760.49624997</v>
      </c>
      <c r="N311" s="48"/>
      <c r="O311" s="165"/>
      <c r="P311" s="50">
        <v>5</v>
      </c>
      <c r="Q311" s="41" t="s">
        <v>120</v>
      </c>
      <c r="R311" s="44" t="s">
        <v>739</v>
      </c>
      <c r="S311" s="44">
        <v>68482967.903300002</v>
      </c>
      <c r="T311" s="44">
        <v>0</v>
      </c>
      <c r="U311" s="44">
        <v>5979517.1985999998</v>
      </c>
      <c r="V311" s="44">
        <v>72891951.663000003</v>
      </c>
      <c r="W311" s="44">
        <v>4241247.5870000003</v>
      </c>
      <c r="X311" s="44">
        <f t="shared" si="71"/>
        <v>2120623.7935000001</v>
      </c>
      <c r="Y311" s="44">
        <f t="shared" si="77"/>
        <v>2120623.7935000001</v>
      </c>
      <c r="Z311" s="44">
        <v>243988523.0916</v>
      </c>
      <c r="AA311" s="49">
        <f t="shared" si="67"/>
        <v>393463583.64999998</v>
      </c>
    </row>
    <row r="312" spans="1:27" ht="24.9" customHeight="1">
      <c r="A312" s="163"/>
      <c r="B312" s="165"/>
      <c r="C312" s="40">
        <v>5</v>
      </c>
      <c r="D312" s="44" t="s">
        <v>740</v>
      </c>
      <c r="E312" s="44">
        <v>66938212.574900001</v>
      </c>
      <c r="F312" s="44">
        <v>0</v>
      </c>
      <c r="G312" s="44">
        <v>4587529.1535</v>
      </c>
      <c r="H312" s="44">
        <v>71247743.852200001</v>
      </c>
      <c r="I312" s="44">
        <v>4145578.6927999998</v>
      </c>
      <c r="J312" s="44">
        <f t="shared" si="78"/>
        <v>2072789.3463999999</v>
      </c>
      <c r="K312" s="44">
        <f t="shared" si="79"/>
        <v>2072789.3463999999</v>
      </c>
      <c r="L312" s="44">
        <v>94629537.275999993</v>
      </c>
      <c r="M312" s="49">
        <f t="shared" si="66"/>
        <v>239475812.20300001</v>
      </c>
      <c r="N312" s="48"/>
      <c r="O312" s="165"/>
      <c r="P312" s="50">
        <v>6</v>
      </c>
      <c r="Q312" s="41" t="s">
        <v>120</v>
      </c>
      <c r="R312" s="44" t="s">
        <v>741</v>
      </c>
      <c r="S312" s="44">
        <v>68471524.513999999</v>
      </c>
      <c r="T312" s="44">
        <v>0</v>
      </c>
      <c r="U312" s="44">
        <v>5938835.1573999999</v>
      </c>
      <c r="V312" s="44">
        <v>72879771.539800003</v>
      </c>
      <c r="W312" s="44">
        <v>4240538.8816</v>
      </c>
      <c r="X312" s="44">
        <f t="shared" si="71"/>
        <v>2120269.4408</v>
      </c>
      <c r="Y312" s="44">
        <f t="shared" si="77"/>
        <v>2120269.4408</v>
      </c>
      <c r="Z312" s="44">
        <v>243016615.32699999</v>
      </c>
      <c r="AA312" s="49">
        <f t="shared" si="67"/>
        <v>392427015.97899997</v>
      </c>
    </row>
    <row r="313" spans="1:27" ht="24.9" customHeight="1">
      <c r="A313" s="163"/>
      <c r="B313" s="165"/>
      <c r="C313" s="40">
        <v>6</v>
      </c>
      <c r="D313" s="44" t="s">
        <v>742</v>
      </c>
      <c r="E313" s="44">
        <v>67162353.387600005</v>
      </c>
      <c r="F313" s="44">
        <v>0</v>
      </c>
      <c r="G313" s="44">
        <v>4600166.1518999999</v>
      </c>
      <c r="H313" s="44">
        <v>71486315.015000001</v>
      </c>
      <c r="I313" s="44">
        <v>4159460.0520000001</v>
      </c>
      <c r="J313" s="44">
        <f t="shared" si="78"/>
        <v>2079730.0260000001</v>
      </c>
      <c r="K313" s="44">
        <f t="shared" si="79"/>
        <v>2079730.0260000001</v>
      </c>
      <c r="L313" s="44">
        <v>94931439.455899999</v>
      </c>
      <c r="M313" s="49">
        <f t="shared" si="66"/>
        <v>240260004.03639996</v>
      </c>
      <c r="N313" s="48"/>
      <c r="O313" s="165"/>
      <c r="P313" s="50">
        <v>7</v>
      </c>
      <c r="Q313" s="41" t="s">
        <v>120</v>
      </c>
      <c r="R313" s="44" t="s">
        <v>743</v>
      </c>
      <c r="S313" s="44">
        <v>74207464.860699996</v>
      </c>
      <c r="T313" s="44">
        <v>0</v>
      </c>
      <c r="U313" s="44">
        <v>6234084.5135000004</v>
      </c>
      <c r="V313" s="44">
        <v>78984995.937900007</v>
      </c>
      <c r="W313" s="44">
        <v>4595773.8239000002</v>
      </c>
      <c r="X313" s="44">
        <f t="shared" si="71"/>
        <v>2297886.9119500001</v>
      </c>
      <c r="Y313" s="44">
        <f t="shared" si="77"/>
        <v>2297886.9119500001</v>
      </c>
      <c r="Z313" s="44">
        <v>250070222.6065</v>
      </c>
      <c r="AA313" s="49">
        <f t="shared" si="67"/>
        <v>411794654.83054996</v>
      </c>
    </row>
    <row r="314" spans="1:27" ht="24.9" customHeight="1">
      <c r="A314" s="163"/>
      <c r="B314" s="165"/>
      <c r="C314" s="40">
        <v>7</v>
      </c>
      <c r="D314" s="44" t="s">
        <v>744</v>
      </c>
      <c r="E314" s="44">
        <v>60113848.565399997</v>
      </c>
      <c r="F314" s="44">
        <v>0</v>
      </c>
      <c r="G314" s="44">
        <v>4264423.4946999997</v>
      </c>
      <c r="H314" s="44">
        <v>63984022.276799999</v>
      </c>
      <c r="I314" s="44">
        <v>3722936.1253</v>
      </c>
      <c r="J314" s="44">
        <f t="shared" si="78"/>
        <v>1861468.06265</v>
      </c>
      <c r="K314" s="44">
        <f t="shared" si="79"/>
        <v>1861468.06265</v>
      </c>
      <c r="L314" s="44">
        <v>86910433.4736</v>
      </c>
      <c r="M314" s="49">
        <f t="shared" si="66"/>
        <v>217134195.87314999</v>
      </c>
      <c r="N314" s="48"/>
      <c r="O314" s="165"/>
      <c r="P314" s="50">
        <v>8</v>
      </c>
      <c r="Q314" s="41" t="s">
        <v>120</v>
      </c>
      <c r="R314" s="44" t="s">
        <v>745</v>
      </c>
      <c r="S314" s="44">
        <v>71892996.266599998</v>
      </c>
      <c r="T314" s="44">
        <v>0</v>
      </c>
      <c r="U314" s="44">
        <v>5728870.5274999999</v>
      </c>
      <c r="V314" s="44">
        <v>76521520.156299993</v>
      </c>
      <c r="W314" s="44">
        <v>4452435.4927000003</v>
      </c>
      <c r="X314" s="44">
        <f t="shared" si="71"/>
        <v>2226217.7463500001</v>
      </c>
      <c r="Y314" s="44">
        <f t="shared" si="77"/>
        <v>2226217.7463500001</v>
      </c>
      <c r="Z314" s="44">
        <v>238000489.08680001</v>
      </c>
      <c r="AA314" s="49">
        <f t="shared" si="67"/>
        <v>394370093.78355002</v>
      </c>
    </row>
    <row r="315" spans="1:27" ht="24.9" customHeight="1">
      <c r="A315" s="163"/>
      <c r="B315" s="165"/>
      <c r="C315" s="40">
        <v>8</v>
      </c>
      <c r="D315" s="44" t="s">
        <v>746</v>
      </c>
      <c r="E315" s="44">
        <v>63673015.781800002</v>
      </c>
      <c r="F315" s="44">
        <v>0</v>
      </c>
      <c r="G315" s="44">
        <v>4509545.2323000003</v>
      </c>
      <c r="H315" s="44">
        <v>67772331.291999996</v>
      </c>
      <c r="I315" s="44">
        <v>3943360.4123</v>
      </c>
      <c r="J315" s="44">
        <f t="shared" si="78"/>
        <v>1971680.20615</v>
      </c>
      <c r="K315" s="44">
        <f t="shared" si="79"/>
        <v>1971680.20615</v>
      </c>
      <c r="L315" s="44">
        <v>92766474.943599999</v>
      </c>
      <c r="M315" s="49">
        <f t="shared" si="66"/>
        <v>230693047.45585001</v>
      </c>
      <c r="N315" s="48"/>
      <c r="O315" s="165"/>
      <c r="P315" s="50">
        <v>9</v>
      </c>
      <c r="Q315" s="41" t="s">
        <v>120</v>
      </c>
      <c r="R315" s="44" t="s">
        <v>747</v>
      </c>
      <c r="S315" s="44">
        <v>68573460.845400006</v>
      </c>
      <c r="T315" s="44">
        <v>0</v>
      </c>
      <c r="U315" s="44">
        <v>5823386.3536</v>
      </c>
      <c r="V315" s="44">
        <v>72988270.607199997</v>
      </c>
      <c r="W315" s="44">
        <v>4246851.9435999999</v>
      </c>
      <c r="X315" s="44">
        <f t="shared" si="71"/>
        <v>2123425.9717999999</v>
      </c>
      <c r="Y315" s="44">
        <f t="shared" si="77"/>
        <v>2123425.9717999999</v>
      </c>
      <c r="Z315" s="44">
        <v>240258504.23710001</v>
      </c>
      <c r="AA315" s="49">
        <f t="shared" si="67"/>
        <v>389767048.0151</v>
      </c>
    </row>
    <row r="316" spans="1:27" ht="24.9" customHeight="1">
      <c r="A316" s="163"/>
      <c r="B316" s="165"/>
      <c r="C316" s="40">
        <v>9</v>
      </c>
      <c r="D316" s="44" t="s">
        <v>748</v>
      </c>
      <c r="E316" s="44">
        <v>71637292.455699995</v>
      </c>
      <c r="F316" s="44">
        <v>0</v>
      </c>
      <c r="G316" s="44">
        <v>4933523.8223000001</v>
      </c>
      <c r="H316" s="44">
        <v>76249353.946199998</v>
      </c>
      <c r="I316" s="44">
        <v>4436599.3920999998</v>
      </c>
      <c r="J316" s="44">
        <f t="shared" si="78"/>
        <v>2218299.6960499999</v>
      </c>
      <c r="K316" s="44">
        <f t="shared" si="79"/>
        <v>2218299.6960499999</v>
      </c>
      <c r="L316" s="44">
        <v>102895467.2943</v>
      </c>
      <c r="M316" s="49">
        <f t="shared" si="66"/>
        <v>257933937.21455002</v>
      </c>
      <c r="N316" s="48"/>
      <c r="O316" s="165"/>
      <c r="P316" s="50">
        <v>10</v>
      </c>
      <c r="Q316" s="41" t="s">
        <v>120</v>
      </c>
      <c r="R316" s="44" t="s">
        <v>749</v>
      </c>
      <c r="S316" s="44">
        <v>80413419.525299996</v>
      </c>
      <c r="T316" s="44">
        <v>0</v>
      </c>
      <c r="U316" s="44">
        <v>6231347.784</v>
      </c>
      <c r="V316" s="44">
        <v>85590494.520799994</v>
      </c>
      <c r="W316" s="44">
        <v>4980117.4214000003</v>
      </c>
      <c r="X316" s="44">
        <f t="shared" si="71"/>
        <v>2490058.7107000002</v>
      </c>
      <c r="Y316" s="44">
        <f t="shared" si="77"/>
        <v>2490058.7107000002</v>
      </c>
      <c r="Z316" s="44">
        <v>250004841.21110001</v>
      </c>
      <c r="AA316" s="49">
        <f t="shared" si="67"/>
        <v>424730161.75190002</v>
      </c>
    </row>
    <row r="317" spans="1:27" ht="24.9" customHeight="1">
      <c r="A317" s="163"/>
      <c r="B317" s="165"/>
      <c r="C317" s="40">
        <v>10</v>
      </c>
      <c r="D317" s="44" t="s">
        <v>750</v>
      </c>
      <c r="E317" s="44">
        <v>63317340.457099997</v>
      </c>
      <c r="F317" s="44">
        <v>0</v>
      </c>
      <c r="G317" s="44">
        <v>4639535.5924000004</v>
      </c>
      <c r="H317" s="44">
        <v>67393757.328700006</v>
      </c>
      <c r="I317" s="44">
        <v>3921332.9336000001</v>
      </c>
      <c r="J317" s="44">
        <f t="shared" si="78"/>
        <v>1960666.4668000001</v>
      </c>
      <c r="K317" s="44">
        <f t="shared" si="79"/>
        <v>1960666.4668000001</v>
      </c>
      <c r="L317" s="44">
        <v>95871988.7456</v>
      </c>
      <c r="M317" s="49">
        <f t="shared" si="66"/>
        <v>233183288.59060001</v>
      </c>
      <c r="N317" s="48"/>
      <c r="O317" s="165"/>
      <c r="P317" s="50">
        <v>11</v>
      </c>
      <c r="Q317" s="41" t="s">
        <v>120</v>
      </c>
      <c r="R317" s="44" t="s">
        <v>751</v>
      </c>
      <c r="S317" s="44">
        <v>71616214.853599995</v>
      </c>
      <c r="T317" s="44">
        <v>0</v>
      </c>
      <c r="U317" s="44">
        <v>6054395.4894000003</v>
      </c>
      <c r="V317" s="44">
        <v>76226919.352599993</v>
      </c>
      <c r="W317" s="44">
        <v>4435294.0262000002</v>
      </c>
      <c r="X317" s="44">
        <f t="shared" si="71"/>
        <v>2217647.0131000001</v>
      </c>
      <c r="Y317" s="44">
        <f t="shared" si="77"/>
        <v>2217647.0131000001</v>
      </c>
      <c r="Z317" s="44">
        <v>245777390.86250001</v>
      </c>
      <c r="AA317" s="49">
        <f t="shared" si="67"/>
        <v>401892567.57120001</v>
      </c>
    </row>
    <row r="318" spans="1:27" ht="24.9" customHeight="1">
      <c r="A318" s="163"/>
      <c r="B318" s="165"/>
      <c r="C318" s="40">
        <v>11</v>
      </c>
      <c r="D318" s="44" t="s">
        <v>752</v>
      </c>
      <c r="E318" s="44">
        <v>78099282.056600004</v>
      </c>
      <c r="F318" s="44">
        <v>0</v>
      </c>
      <c r="G318" s="44">
        <v>5266555.4874</v>
      </c>
      <c r="H318" s="44">
        <v>83127371.182600006</v>
      </c>
      <c r="I318" s="44">
        <v>4836799.5971999997</v>
      </c>
      <c r="J318" s="44">
        <f t="shared" si="78"/>
        <v>2418399.7985999999</v>
      </c>
      <c r="K318" s="44">
        <f t="shared" si="79"/>
        <v>2418399.7985999999</v>
      </c>
      <c r="L318" s="44">
        <v>110851706.7533</v>
      </c>
      <c r="M318" s="49">
        <f t="shared" si="66"/>
        <v>279763315.27849996</v>
      </c>
      <c r="N318" s="48"/>
      <c r="O318" s="165"/>
      <c r="P318" s="50">
        <v>12</v>
      </c>
      <c r="Q318" s="41" t="s">
        <v>120</v>
      </c>
      <c r="R318" s="44" t="s">
        <v>753</v>
      </c>
      <c r="S318" s="44">
        <v>68542861.186700001</v>
      </c>
      <c r="T318" s="44">
        <v>0</v>
      </c>
      <c r="U318" s="44">
        <v>5718935.9422000004</v>
      </c>
      <c r="V318" s="44">
        <v>72955700.9199</v>
      </c>
      <c r="W318" s="44">
        <v>4244956.8631999996</v>
      </c>
      <c r="X318" s="44">
        <f t="shared" si="71"/>
        <v>2122478.4315999998</v>
      </c>
      <c r="Y318" s="44">
        <f t="shared" si="77"/>
        <v>2122478.4315999998</v>
      </c>
      <c r="Z318" s="44">
        <v>237763148.47279999</v>
      </c>
      <c r="AA318" s="49">
        <f t="shared" si="67"/>
        <v>387103124.95319998</v>
      </c>
    </row>
    <row r="319" spans="1:27" ht="24.9" customHeight="1">
      <c r="A319" s="163"/>
      <c r="B319" s="165"/>
      <c r="C319" s="40">
        <v>12</v>
      </c>
      <c r="D319" s="44" t="s">
        <v>754</v>
      </c>
      <c r="E319" s="44">
        <v>66329359.658699997</v>
      </c>
      <c r="F319" s="44">
        <v>0</v>
      </c>
      <c r="G319" s="44">
        <v>4600620.8436000003</v>
      </c>
      <c r="H319" s="44">
        <v>70599692.538299993</v>
      </c>
      <c r="I319" s="44">
        <v>4107871.5658999998</v>
      </c>
      <c r="J319" s="44">
        <f t="shared" si="78"/>
        <v>2053935.7829499999</v>
      </c>
      <c r="K319" s="44">
        <f t="shared" si="79"/>
        <v>2053935.7829499999</v>
      </c>
      <c r="L319" s="44">
        <v>94942302.195600003</v>
      </c>
      <c r="M319" s="49">
        <f t="shared" si="66"/>
        <v>238525911.01915002</v>
      </c>
      <c r="N319" s="48"/>
      <c r="O319" s="165"/>
      <c r="P319" s="50">
        <v>13</v>
      </c>
      <c r="Q319" s="41" t="s">
        <v>120</v>
      </c>
      <c r="R319" s="44" t="s">
        <v>755</v>
      </c>
      <c r="S319" s="44">
        <v>81372289.9234</v>
      </c>
      <c r="T319" s="44">
        <v>0</v>
      </c>
      <c r="U319" s="44">
        <v>6615373.5554</v>
      </c>
      <c r="V319" s="44">
        <v>86611097.699100003</v>
      </c>
      <c r="W319" s="44">
        <v>5039501.6287000002</v>
      </c>
      <c r="X319" s="44">
        <f t="shared" si="71"/>
        <v>2519750.8143500001</v>
      </c>
      <c r="Y319" s="44">
        <f t="shared" si="77"/>
        <v>2519750.8143500001</v>
      </c>
      <c r="Z319" s="44">
        <v>259179347.17210001</v>
      </c>
      <c r="AA319" s="49">
        <f t="shared" si="67"/>
        <v>436297859.16435003</v>
      </c>
    </row>
    <row r="320" spans="1:27" ht="24.9" customHeight="1">
      <c r="A320" s="163"/>
      <c r="B320" s="165"/>
      <c r="C320" s="40">
        <v>13</v>
      </c>
      <c r="D320" s="44" t="s">
        <v>756</v>
      </c>
      <c r="E320" s="44">
        <v>59920226.153300002</v>
      </c>
      <c r="F320" s="44">
        <v>0</v>
      </c>
      <c r="G320" s="44">
        <v>4473461.5829999996</v>
      </c>
      <c r="H320" s="44">
        <v>63777934.3116</v>
      </c>
      <c r="I320" s="44">
        <v>3710944.8139</v>
      </c>
      <c r="J320" s="44">
        <f t="shared" si="78"/>
        <v>1855472.40695</v>
      </c>
      <c r="K320" s="44">
        <f t="shared" si="79"/>
        <v>1855472.40695</v>
      </c>
      <c r="L320" s="44">
        <v>91904424.319800004</v>
      </c>
      <c r="M320" s="49">
        <f t="shared" si="66"/>
        <v>221931518.77464998</v>
      </c>
      <c r="N320" s="48"/>
      <c r="O320" s="165"/>
      <c r="P320" s="50">
        <v>14</v>
      </c>
      <c r="Q320" s="41" t="s">
        <v>120</v>
      </c>
      <c r="R320" s="44" t="s">
        <v>757</v>
      </c>
      <c r="S320" s="44">
        <v>99649194.474099994</v>
      </c>
      <c r="T320" s="44">
        <v>0</v>
      </c>
      <c r="U320" s="44">
        <v>8078725.9644999998</v>
      </c>
      <c r="V320" s="44">
        <v>106064682.7852</v>
      </c>
      <c r="W320" s="44">
        <v>6171416.3178000003</v>
      </c>
      <c r="X320" s="44">
        <f t="shared" si="71"/>
        <v>3085708.1589000002</v>
      </c>
      <c r="Y320" s="44">
        <f t="shared" si="77"/>
        <v>3085708.1589000002</v>
      </c>
      <c r="Z320" s="44">
        <v>294139332.66890001</v>
      </c>
      <c r="AA320" s="49">
        <f t="shared" si="67"/>
        <v>511017644.05159998</v>
      </c>
    </row>
    <row r="321" spans="1:27" ht="24.9" customHeight="1">
      <c r="A321" s="163"/>
      <c r="B321" s="165"/>
      <c r="C321" s="40">
        <v>14</v>
      </c>
      <c r="D321" s="44" t="s">
        <v>758</v>
      </c>
      <c r="E321" s="44">
        <v>58312139.994400002</v>
      </c>
      <c r="F321" s="44">
        <v>0</v>
      </c>
      <c r="G321" s="44">
        <v>4330722.6963</v>
      </c>
      <c r="H321" s="44">
        <v>62066318.384999998</v>
      </c>
      <c r="I321" s="44">
        <v>3611353.7513000001</v>
      </c>
      <c r="J321" s="44">
        <f t="shared" si="78"/>
        <v>1805676.8756500001</v>
      </c>
      <c r="K321" s="44">
        <f t="shared" si="79"/>
        <v>1805676.8756500001</v>
      </c>
      <c r="L321" s="44">
        <v>88494343.892199993</v>
      </c>
      <c r="M321" s="49">
        <f t="shared" si="66"/>
        <v>215009201.84355</v>
      </c>
      <c r="N321" s="48"/>
      <c r="O321" s="165"/>
      <c r="P321" s="50">
        <v>15</v>
      </c>
      <c r="Q321" s="41" t="s">
        <v>120</v>
      </c>
      <c r="R321" s="44" t="s">
        <v>759</v>
      </c>
      <c r="S321" s="44">
        <v>80451107.930899993</v>
      </c>
      <c r="T321" s="44">
        <v>0</v>
      </c>
      <c r="U321" s="44">
        <v>6519038.9623999996</v>
      </c>
      <c r="V321" s="44">
        <v>85630609.333499998</v>
      </c>
      <c r="W321" s="44">
        <v>4982451.5179000003</v>
      </c>
      <c r="X321" s="44">
        <f t="shared" si="71"/>
        <v>2491225.7589500002</v>
      </c>
      <c r="Y321" s="44">
        <f t="shared" si="77"/>
        <v>2491225.7589500002</v>
      </c>
      <c r="Z321" s="44">
        <v>256877881.06310001</v>
      </c>
      <c r="AA321" s="49">
        <f t="shared" si="67"/>
        <v>431969863.04885</v>
      </c>
    </row>
    <row r="322" spans="1:27" ht="24.9" customHeight="1">
      <c r="A322" s="163"/>
      <c r="B322" s="165"/>
      <c r="C322" s="40">
        <v>15</v>
      </c>
      <c r="D322" s="44" t="s">
        <v>760</v>
      </c>
      <c r="E322" s="44">
        <v>51946873.327100001</v>
      </c>
      <c r="F322" s="44">
        <v>0</v>
      </c>
      <c r="G322" s="44">
        <v>3916181.1044000001</v>
      </c>
      <c r="H322" s="44">
        <v>55291251.175700001</v>
      </c>
      <c r="I322" s="44">
        <v>3217143.7351000002</v>
      </c>
      <c r="J322" s="44">
        <f t="shared" si="78"/>
        <v>1608571.8675500001</v>
      </c>
      <c r="K322" s="44">
        <f t="shared" si="79"/>
        <v>1608571.8675500001</v>
      </c>
      <c r="L322" s="44">
        <v>78590804.628999993</v>
      </c>
      <c r="M322" s="49">
        <f t="shared" si="66"/>
        <v>191353682.10374999</v>
      </c>
      <c r="N322" s="48"/>
      <c r="O322" s="165"/>
      <c r="P322" s="50">
        <v>16</v>
      </c>
      <c r="Q322" s="41" t="s">
        <v>120</v>
      </c>
      <c r="R322" s="44" t="s">
        <v>761</v>
      </c>
      <c r="S322" s="44">
        <v>81182221.895699993</v>
      </c>
      <c r="T322" s="44">
        <v>0</v>
      </c>
      <c r="U322" s="44">
        <v>6527806.7916000001</v>
      </c>
      <c r="V322" s="44">
        <v>86408792.952299997</v>
      </c>
      <c r="W322" s="44">
        <v>5027730.4455000004</v>
      </c>
      <c r="X322" s="44">
        <f t="shared" si="71"/>
        <v>2513865.2227500002</v>
      </c>
      <c r="Y322" s="44">
        <f t="shared" si="77"/>
        <v>2513865.2227500002</v>
      </c>
      <c r="Z322" s="44">
        <v>257087347.4772</v>
      </c>
      <c r="AA322" s="49">
        <f t="shared" si="67"/>
        <v>433720034.33955002</v>
      </c>
    </row>
    <row r="323" spans="1:27" ht="24.9" customHeight="1">
      <c r="A323" s="163"/>
      <c r="B323" s="165"/>
      <c r="C323" s="40">
        <v>16</v>
      </c>
      <c r="D323" s="44" t="s">
        <v>762</v>
      </c>
      <c r="E323" s="44">
        <v>56309732.236699998</v>
      </c>
      <c r="F323" s="44">
        <v>0</v>
      </c>
      <c r="G323" s="44">
        <v>4241860.49</v>
      </c>
      <c r="H323" s="44">
        <v>59934994.145499997</v>
      </c>
      <c r="I323" s="44">
        <v>3487341.7914999998</v>
      </c>
      <c r="J323" s="44">
        <f t="shared" si="78"/>
        <v>1743670.8957499999</v>
      </c>
      <c r="K323" s="44">
        <f t="shared" si="79"/>
        <v>1743670.8957499999</v>
      </c>
      <c r="L323" s="44">
        <v>86371395.637099996</v>
      </c>
      <c r="M323" s="49">
        <f t="shared" si="66"/>
        <v>208601653.40504998</v>
      </c>
      <c r="N323" s="48"/>
      <c r="O323" s="165"/>
      <c r="P323" s="50">
        <v>17</v>
      </c>
      <c r="Q323" s="41" t="s">
        <v>120</v>
      </c>
      <c r="R323" s="44" t="s">
        <v>763</v>
      </c>
      <c r="S323" s="44">
        <v>55775812.668099999</v>
      </c>
      <c r="T323" s="44">
        <v>0</v>
      </c>
      <c r="U323" s="44">
        <v>4731971.7792999996</v>
      </c>
      <c r="V323" s="44">
        <v>59366700.442900002</v>
      </c>
      <c r="W323" s="44">
        <v>3454275.3933000001</v>
      </c>
      <c r="X323" s="44">
        <f t="shared" si="71"/>
        <v>1727137.6966500001</v>
      </c>
      <c r="Y323" s="44">
        <f t="shared" si="77"/>
        <v>1727137.6966500001</v>
      </c>
      <c r="Z323" s="44">
        <v>214184239.792</v>
      </c>
      <c r="AA323" s="49">
        <f t="shared" si="67"/>
        <v>335785862.37895</v>
      </c>
    </row>
    <row r="324" spans="1:27" ht="24.9" customHeight="1">
      <c r="A324" s="163"/>
      <c r="B324" s="165"/>
      <c r="C324" s="40">
        <v>17</v>
      </c>
      <c r="D324" s="44" t="s">
        <v>764</v>
      </c>
      <c r="E324" s="44">
        <v>66105605.799999997</v>
      </c>
      <c r="F324" s="44">
        <v>0</v>
      </c>
      <c r="G324" s="44">
        <v>4455428.3373999996</v>
      </c>
      <c r="H324" s="44">
        <v>70361533.241699994</v>
      </c>
      <c r="I324" s="44">
        <v>4094014.1713</v>
      </c>
      <c r="J324" s="44">
        <f t="shared" si="78"/>
        <v>2047007.08565</v>
      </c>
      <c r="K324" s="44">
        <f t="shared" si="79"/>
        <v>2047007.08565</v>
      </c>
      <c r="L324" s="44">
        <v>91473603.965200007</v>
      </c>
      <c r="M324" s="49">
        <f t="shared" si="66"/>
        <v>234443178.42995</v>
      </c>
      <c r="N324" s="48"/>
      <c r="O324" s="165"/>
      <c r="P324" s="50">
        <v>18</v>
      </c>
      <c r="Q324" s="41" t="s">
        <v>120</v>
      </c>
      <c r="R324" s="44" t="s">
        <v>765</v>
      </c>
      <c r="S324" s="44">
        <v>68632375.731600001</v>
      </c>
      <c r="T324" s="44">
        <v>1E-4</v>
      </c>
      <c r="U324" s="44">
        <v>5996040.5245000003</v>
      </c>
      <c r="V324" s="44">
        <v>73050978.4771</v>
      </c>
      <c r="W324" s="44">
        <v>4250500.6262999997</v>
      </c>
      <c r="X324" s="44">
        <f t="shared" si="71"/>
        <v>2125250.3131499998</v>
      </c>
      <c r="Y324" s="44">
        <f t="shared" si="77"/>
        <v>2125250.3131499998</v>
      </c>
      <c r="Z324" s="44">
        <v>244383270.9522</v>
      </c>
      <c r="AA324" s="49">
        <f t="shared" si="67"/>
        <v>394187915.99864995</v>
      </c>
    </row>
    <row r="325" spans="1:27" ht="24.9" customHeight="1">
      <c r="A325" s="163"/>
      <c r="B325" s="165"/>
      <c r="C325" s="40">
        <v>18</v>
      </c>
      <c r="D325" s="44" t="s">
        <v>766</v>
      </c>
      <c r="E325" s="44">
        <v>71551539.588699996</v>
      </c>
      <c r="F325" s="44">
        <v>0</v>
      </c>
      <c r="G325" s="44">
        <v>4794559.7348999996</v>
      </c>
      <c r="H325" s="44">
        <v>76158080.246700004</v>
      </c>
      <c r="I325" s="44">
        <v>4431288.5950999996</v>
      </c>
      <c r="J325" s="44">
        <f t="shared" si="78"/>
        <v>2215644.2975499998</v>
      </c>
      <c r="K325" s="44">
        <f t="shared" si="79"/>
        <v>2215644.2975499998</v>
      </c>
      <c r="L325" s="44">
        <v>99575568.101699993</v>
      </c>
      <c r="M325" s="49">
        <f t="shared" si="66"/>
        <v>254295391.96954995</v>
      </c>
      <c r="N325" s="48"/>
      <c r="O325" s="165"/>
      <c r="P325" s="50">
        <v>19</v>
      </c>
      <c r="Q325" s="41" t="s">
        <v>120</v>
      </c>
      <c r="R325" s="44" t="s">
        <v>767</v>
      </c>
      <c r="S325" s="44">
        <v>54397924.761600003</v>
      </c>
      <c r="T325" s="44">
        <v>1E-4</v>
      </c>
      <c r="U325" s="44">
        <v>4952308.5280999998</v>
      </c>
      <c r="V325" s="44">
        <v>57900103.101499997</v>
      </c>
      <c r="W325" s="44">
        <v>3368940.8358999998</v>
      </c>
      <c r="X325" s="44">
        <f t="shared" si="71"/>
        <v>1684470.4179499999</v>
      </c>
      <c r="Y325" s="44">
        <f t="shared" si="77"/>
        <v>1684470.4179499999</v>
      </c>
      <c r="Z325" s="44">
        <v>219448159.47119999</v>
      </c>
      <c r="AA325" s="49">
        <f t="shared" si="67"/>
        <v>338382966.28044999</v>
      </c>
    </row>
    <row r="326" spans="1:27" ht="24.9" customHeight="1">
      <c r="A326" s="163"/>
      <c r="B326" s="165"/>
      <c r="C326" s="40">
        <v>19</v>
      </c>
      <c r="D326" s="44" t="s">
        <v>768</v>
      </c>
      <c r="E326" s="44">
        <v>62689618.647299998</v>
      </c>
      <c r="F326" s="44">
        <v>0</v>
      </c>
      <c r="G326" s="44">
        <v>4363022.9672999997</v>
      </c>
      <c r="H326" s="44">
        <v>66725622.3279</v>
      </c>
      <c r="I326" s="44">
        <v>3882457.2291999999</v>
      </c>
      <c r="J326" s="44">
        <f t="shared" si="78"/>
        <v>1941228.6146</v>
      </c>
      <c r="K326" s="44">
        <f t="shared" si="79"/>
        <v>1941228.6146</v>
      </c>
      <c r="L326" s="44">
        <v>89266008.323599994</v>
      </c>
      <c r="M326" s="49">
        <f t="shared" si="66"/>
        <v>224985500.88069999</v>
      </c>
      <c r="N326" s="48"/>
      <c r="O326" s="165"/>
      <c r="P326" s="50">
        <v>20</v>
      </c>
      <c r="Q326" s="41" t="s">
        <v>120</v>
      </c>
      <c r="R326" s="44" t="s">
        <v>769</v>
      </c>
      <c r="S326" s="44">
        <v>58840570.575400002</v>
      </c>
      <c r="T326" s="44">
        <v>0</v>
      </c>
      <c r="U326" s="44">
        <v>5391086.0470000003</v>
      </c>
      <c r="V326" s="44">
        <v>62628769.714900002</v>
      </c>
      <c r="W326" s="44">
        <v>3644080.2086999998</v>
      </c>
      <c r="X326" s="44">
        <f t="shared" si="71"/>
        <v>1822040.1043499999</v>
      </c>
      <c r="Y326" s="44">
        <f t="shared" si="77"/>
        <v>1822040.1043499999</v>
      </c>
      <c r="Z326" s="44">
        <v>229930703.25459999</v>
      </c>
      <c r="AA326" s="49">
        <f t="shared" si="67"/>
        <v>358613169.69624996</v>
      </c>
    </row>
    <row r="327" spans="1:27" ht="24.9" customHeight="1">
      <c r="A327" s="163"/>
      <c r="B327" s="165"/>
      <c r="C327" s="40">
        <v>20</v>
      </c>
      <c r="D327" s="44" t="s">
        <v>770</v>
      </c>
      <c r="E327" s="44">
        <v>55693159.7751</v>
      </c>
      <c r="F327" s="44">
        <v>0</v>
      </c>
      <c r="G327" s="44">
        <v>4079998.8133999999</v>
      </c>
      <c r="H327" s="44">
        <v>59278726.296099998</v>
      </c>
      <c r="I327" s="44">
        <v>3449156.5822000001</v>
      </c>
      <c r="J327" s="44">
        <f t="shared" si="78"/>
        <v>1724578.2911</v>
      </c>
      <c r="K327" s="44">
        <f t="shared" si="79"/>
        <v>1724578.2911</v>
      </c>
      <c r="L327" s="44">
        <v>82504465.271200001</v>
      </c>
      <c r="M327" s="49">
        <f t="shared" si="66"/>
        <v>203280928.44690001</v>
      </c>
      <c r="N327" s="48"/>
      <c r="O327" s="165"/>
      <c r="P327" s="50">
        <v>21</v>
      </c>
      <c r="Q327" s="41" t="s">
        <v>120</v>
      </c>
      <c r="R327" s="44" t="s">
        <v>771</v>
      </c>
      <c r="S327" s="44">
        <v>60771599.718999997</v>
      </c>
      <c r="T327" s="44">
        <v>0</v>
      </c>
      <c r="U327" s="44">
        <v>5143802.3788999999</v>
      </c>
      <c r="V327" s="44">
        <v>64684119.932599999</v>
      </c>
      <c r="W327" s="44">
        <v>3763671.5896000001</v>
      </c>
      <c r="X327" s="44">
        <f t="shared" si="71"/>
        <v>1881835.7948</v>
      </c>
      <c r="Y327" s="44">
        <f t="shared" si="77"/>
        <v>1881835.7948</v>
      </c>
      <c r="Z327" s="44">
        <v>224023012.53189999</v>
      </c>
      <c r="AA327" s="49">
        <f t="shared" si="67"/>
        <v>356504370.35719997</v>
      </c>
    </row>
    <row r="328" spans="1:27" ht="24.9" customHeight="1">
      <c r="A328" s="163"/>
      <c r="B328" s="165"/>
      <c r="C328" s="40">
        <v>21</v>
      </c>
      <c r="D328" s="44" t="s">
        <v>772</v>
      </c>
      <c r="E328" s="44">
        <v>61254822.849799998</v>
      </c>
      <c r="F328" s="44">
        <v>0</v>
      </c>
      <c r="G328" s="44">
        <v>4452931.8224999998</v>
      </c>
      <c r="H328" s="44">
        <v>65198453.323399998</v>
      </c>
      <c r="I328" s="44">
        <v>3793598.2851999998</v>
      </c>
      <c r="J328" s="44">
        <f t="shared" si="78"/>
        <v>1896799.1425999999</v>
      </c>
      <c r="K328" s="44">
        <f t="shared" si="79"/>
        <v>1896799.1425999999</v>
      </c>
      <c r="L328" s="44">
        <v>91413961.375699997</v>
      </c>
      <c r="M328" s="49">
        <f t="shared" ref="M328:M391" si="80">E328+F328+G328+H328+K328+L328</f>
        <v>224216968.514</v>
      </c>
      <c r="N328" s="48"/>
      <c r="O328" s="165"/>
      <c r="P328" s="50">
        <v>22</v>
      </c>
      <c r="Q328" s="41" t="s">
        <v>120</v>
      </c>
      <c r="R328" s="44" t="s">
        <v>773</v>
      </c>
      <c r="S328" s="44">
        <v>112860751.3292</v>
      </c>
      <c r="T328" s="44">
        <v>0</v>
      </c>
      <c r="U328" s="44">
        <v>8733533.5295000002</v>
      </c>
      <c r="V328" s="44">
        <v>120126809.37180001</v>
      </c>
      <c r="W328" s="44">
        <v>6989626.8211000003</v>
      </c>
      <c r="X328" s="44">
        <f t="shared" si="71"/>
        <v>3494813.4105500001</v>
      </c>
      <c r="Y328" s="44">
        <f t="shared" si="77"/>
        <v>3494813.4105500001</v>
      </c>
      <c r="Z328" s="44">
        <v>309782907.5406</v>
      </c>
      <c r="AA328" s="49">
        <f t="shared" ref="AA328:AA391" si="81">S328+T328+U328+V328+Y328+Z328</f>
        <v>554998815.18165004</v>
      </c>
    </row>
    <row r="329" spans="1:27" ht="24.9" customHeight="1">
      <c r="A329" s="163"/>
      <c r="B329" s="165"/>
      <c r="C329" s="40">
        <v>22</v>
      </c>
      <c r="D329" s="44" t="s">
        <v>774</v>
      </c>
      <c r="E329" s="44">
        <v>59587657.184299998</v>
      </c>
      <c r="F329" s="44">
        <v>0</v>
      </c>
      <c r="G329" s="44">
        <v>4258066.3896000003</v>
      </c>
      <c r="H329" s="44">
        <v>63423954.3081</v>
      </c>
      <c r="I329" s="44">
        <v>3690348.3446999998</v>
      </c>
      <c r="J329" s="44">
        <f t="shared" si="78"/>
        <v>1845174.1723499999</v>
      </c>
      <c r="K329" s="44">
        <f t="shared" si="79"/>
        <v>1845174.1723499999</v>
      </c>
      <c r="L329" s="44">
        <v>86758560.075599998</v>
      </c>
      <c r="M329" s="49">
        <f t="shared" si="80"/>
        <v>215873412.12994999</v>
      </c>
      <c r="N329" s="48"/>
      <c r="O329" s="166"/>
      <c r="P329" s="50">
        <v>23</v>
      </c>
      <c r="Q329" s="41" t="s">
        <v>120</v>
      </c>
      <c r="R329" s="44" t="s">
        <v>775</v>
      </c>
      <c r="S329" s="44">
        <v>66800718.895300001</v>
      </c>
      <c r="T329" s="44">
        <v>0</v>
      </c>
      <c r="U329" s="44">
        <v>5101850.6325000003</v>
      </c>
      <c r="V329" s="44">
        <v>71101398.228599995</v>
      </c>
      <c r="W329" s="44">
        <v>4137063.5137999998</v>
      </c>
      <c r="X329" s="44">
        <f t="shared" si="71"/>
        <v>2068531.7568999999</v>
      </c>
      <c r="Y329" s="44">
        <f t="shared" si="77"/>
        <v>2068531.7568999999</v>
      </c>
      <c r="Z329" s="44">
        <v>223020771.07910001</v>
      </c>
      <c r="AA329" s="49">
        <f t="shared" si="81"/>
        <v>368093270.59240001</v>
      </c>
    </row>
    <row r="330" spans="1:27" ht="24.9" customHeight="1">
      <c r="A330" s="163"/>
      <c r="B330" s="165"/>
      <c r="C330" s="40">
        <v>23</v>
      </c>
      <c r="D330" s="44" t="s">
        <v>776</v>
      </c>
      <c r="E330" s="44">
        <v>57636641.518200003</v>
      </c>
      <c r="F330" s="44">
        <v>0</v>
      </c>
      <c r="G330" s="44">
        <v>4187880.8605</v>
      </c>
      <c r="H330" s="44">
        <v>61347330.820799999</v>
      </c>
      <c r="I330" s="44">
        <v>3569519.1701000002</v>
      </c>
      <c r="J330" s="44">
        <f t="shared" si="78"/>
        <v>1784759.5850500001</v>
      </c>
      <c r="K330" s="44">
        <f t="shared" si="79"/>
        <v>1784759.5850500001</v>
      </c>
      <c r="L330" s="44">
        <v>85081803.976400003</v>
      </c>
      <c r="M330" s="49">
        <f t="shared" si="80"/>
        <v>210038416.76095</v>
      </c>
      <c r="N330" s="48"/>
      <c r="O330" s="40"/>
      <c r="P330" s="158"/>
      <c r="Q330" s="159"/>
      <c r="R330" s="45"/>
      <c r="S330" s="45">
        <f>S307+S308+S310++S309+S311+S312+S313+S314+S315+S316+S317+S318+S319+S320+S321+S322+S323+S324+S325+S326+S327+S328+S329</f>
        <v>1670895235.2684002</v>
      </c>
      <c r="T330" s="45">
        <f t="shared" ref="T330:AA330" si="82">T307+T308+T310++T309+T311+T312+T313+T314+T315+T316+T317+T318+T319+T320+T321+T322+T323+T324+T325+T326+T327+T328+T329</f>
        <v>2.0000000000000001E-4</v>
      </c>
      <c r="U330" s="45">
        <f t="shared" si="82"/>
        <v>138584981.45230001</v>
      </c>
      <c r="V330" s="45">
        <f t="shared" si="82"/>
        <v>1778468697.4294999</v>
      </c>
      <c r="W330" s="45">
        <f t="shared" si="82"/>
        <v>103480917.98119999</v>
      </c>
      <c r="X330" s="45">
        <f t="shared" si="82"/>
        <v>51740458.990599997</v>
      </c>
      <c r="Y330" s="45">
        <f t="shared" si="82"/>
        <v>51740458.990599997</v>
      </c>
      <c r="Z330" s="45">
        <f t="shared" si="82"/>
        <v>5636966281.175499</v>
      </c>
      <c r="AA330" s="45">
        <f t="shared" si="82"/>
        <v>9276655654.3164997</v>
      </c>
    </row>
    <row r="331" spans="1:27" ht="24.9" customHeight="1">
      <c r="A331" s="163"/>
      <c r="B331" s="165"/>
      <c r="C331" s="40">
        <v>24</v>
      </c>
      <c r="D331" s="44" t="s">
        <v>777</v>
      </c>
      <c r="E331" s="44">
        <v>59624346.781999998</v>
      </c>
      <c r="F331" s="44">
        <v>0</v>
      </c>
      <c r="G331" s="44">
        <v>4236524.2965000002</v>
      </c>
      <c r="H331" s="44">
        <v>63463006.009199999</v>
      </c>
      <c r="I331" s="44">
        <v>3692620.5838000001</v>
      </c>
      <c r="J331" s="44">
        <f t="shared" si="78"/>
        <v>1846310.2919000001</v>
      </c>
      <c r="K331" s="44">
        <f t="shared" si="79"/>
        <v>1846310.2919000001</v>
      </c>
      <c r="L331" s="44">
        <v>86243912.163900003</v>
      </c>
      <c r="M331" s="49">
        <f t="shared" si="80"/>
        <v>215414099.54350001</v>
      </c>
      <c r="N331" s="48"/>
      <c r="O331" s="164">
        <v>33</v>
      </c>
      <c r="P331" s="50">
        <v>1</v>
      </c>
      <c r="Q331" s="41" t="s">
        <v>121</v>
      </c>
      <c r="R331" s="44" t="s">
        <v>778</v>
      </c>
      <c r="S331" s="44">
        <v>62586464.316200003</v>
      </c>
      <c r="T331" s="44">
        <v>0</v>
      </c>
      <c r="U331" s="44">
        <v>3780992.4202999999</v>
      </c>
      <c r="V331" s="44">
        <v>66615826.845100001</v>
      </c>
      <c r="W331" s="44">
        <v>3876068.7349</v>
      </c>
      <c r="X331" s="44">
        <v>0</v>
      </c>
      <c r="Y331" s="44">
        <f t="shared" ref="Y331:Y353" si="83">W331</f>
        <v>3876068.7349</v>
      </c>
      <c r="Z331" s="44">
        <v>84407632.373799995</v>
      </c>
      <c r="AA331" s="49">
        <f t="shared" si="81"/>
        <v>221266984.69029999</v>
      </c>
    </row>
    <row r="332" spans="1:27" ht="24.9" customHeight="1">
      <c r="A332" s="163"/>
      <c r="B332" s="165"/>
      <c r="C332" s="40">
        <v>25</v>
      </c>
      <c r="D332" s="44" t="s">
        <v>779</v>
      </c>
      <c r="E332" s="44">
        <v>60170379.2311</v>
      </c>
      <c r="F332" s="44">
        <v>0</v>
      </c>
      <c r="G332" s="44">
        <v>4319921.6229999997</v>
      </c>
      <c r="H332" s="44">
        <v>64044192.428300001</v>
      </c>
      <c r="I332" s="44">
        <v>3726437.1497</v>
      </c>
      <c r="J332" s="44">
        <f t="shared" si="78"/>
        <v>1863218.57485</v>
      </c>
      <c r="K332" s="44">
        <f t="shared" si="79"/>
        <v>1863218.57485</v>
      </c>
      <c r="L332" s="44">
        <v>88236302.585600004</v>
      </c>
      <c r="M332" s="49">
        <f t="shared" si="80"/>
        <v>218634014.44284999</v>
      </c>
      <c r="N332" s="48"/>
      <c r="O332" s="165"/>
      <c r="P332" s="50">
        <v>2</v>
      </c>
      <c r="Q332" s="41" t="s">
        <v>121</v>
      </c>
      <c r="R332" s="44" t="s">
        <v>780</v>
      </c>
      <c r="S332" s="44">
        <v>71244367.669499993</v>
      </c>
      <c r="T332" s="44">
        <v>0</v>
      </c>
      <c r="U332" s="44">
        <v>4384780.1415999997</v>
      </c>
      <c r="V332" s="44">
        <v>75831132.373799995</v>
      </c>
      <c r="W332" s="44">
        <v>4412265.0012999997</v>
      </c>
      <c r="X332" s="44">
        <v>0</v>
      </c>
      <c r="Y332" s="44">
        <f t="shared" si="83"/>
        <v>4412265.0012999997</v>
      </c>
      <c r="Z332" s="44">
        <v>98832325.8715</v>
      </c>
      <c r="AA332" s="49">
        <f t="shared" si="81"/>
        <v>254704871.05769998</v>
      </c>
    </row>
    <row r="333" spans="1:27" ht="24.9" customHeight="1">
      <c r="A333" s="163"/>
      <c r="B333" s="165"/>
      <c r="C333" s="40">
        <v>26</v>
      </c>
      <c r="D333" s="44" t="s">
        <v>781</v>
      </c>
      <c r="E333" s="44">
        <v>64011055.533699997</v>
      </c>
      <c r="F333" s="44">
        <v>0</v>
      </c>
      <c r="G333" s="44">
        <v>4733279.3004999999</v>
      </c>
      <c r="H333" s="44">
        <v>68132134.291299999</v>
      </c>
      <c r="I333" s="44">
        <v>3964295.6946999999</v>
      </c>
      <c r="J333" s="44">
        <f t="shared" si="78"/>
        <v>1982147.8473499999</v>
      </c>
      <c r="K333" s="44">
        <f t="shared" si="79"/>
        <v>1982147.8473499999</v>
      </c>
      <c r="L333" s="44">
        <v>98111557.734200001</v>
      </c>
      <c r="M333" s="49">
        <f t="shared" si="80"/>
        <v>236970174.70705</v>
      </c>
      <c r="N333" s="48"/>
      <c r="O333" s="165"/>
      <c r="P333" s="50">
        <v>3</v>
      </c>
      <c r="Q333" s="41" t="s">
        <v>121</v>
      </c>
      <c r="R333" s="44" t="s">
        <v>782</v>
      </c>
      <c r="S333" s="44">
        <v>76777649.081499994</v>
      </c>
      <c r="T333" s="44">
        <v>0</v>
      </c>
      <c r="U333" s="44">
        <v>4548983.9095000001</v>
      </c>
      <c r="V333" s="44">
        <v>81720650.506099999</v>
      </c>
      <c r="W333" s="44">
        <v>4754948.9875999996</v>
      </c>
      <c r="X333" s="44">
        <v>0</v>
      </c>
      <c r="Y333" s="44">
        <f t="shared" si="83"/>
        <v>4754948.9875999996</v>
      </c>
      <c r="Z333" s="44">
        <v>102755209.59450001</v>
      </c>
      <c r="AA333" s="49">
        <f t="shared" si="81"/>
        <v>270557442.07920003</v>
      </c>
    </row>
    <row r="334" spans="1:27" ht="24.9" customHeight="1">
      <c r="A334" s="163"/>
      <c r="B334" s="166"/>
      <c r="C334" s="40">
        <v>27</v>
      </c>
      <c r="D334" s="44" t="s">
        <v>783</v>
      </c>
      <c r="E334" s="44">
        <v>57263307.635499999</v>
      </c>
      <c r="F334" s="44">
        <v>0</v>
      </c>
      <c r="G334" s="44">
        <v>4080153.2370000002</v>
      </c>
      <c r="H334" s="44">
        <v>60949961.4287</v>
      </c>
      <c r="I334" s="44">
        <v>3546398.0720000002</v>
      </c>
      <c r="J334" s="44">
        <f t="shared" si="78"/>
        <v>1773199.0360000001</v>
      </c>
      <c r="K334" s="44">
        <f t="shared" si="79"/>
        <v>1773199.0360000001</v>
      </c>
      <c r="L334" s="44">
        <v>82508154.5035</v>
      </c>
      <c r="M334" s="49">
        <f t="shared" si="80"/>
        <v>206574775.8407</v>
      </c>
      <c r="N334" s="48"/>
      <c r="O334" s="165"/>
      <c r="P334" s="50">
        <v>4</v>
      </c>
      <c r="Q334" s="41" t="s">
        <v>121</v>
      </c>
      <c r="R334" s="44" t="s">
        <v>784</v>
      </c>
      <c r="S334" s="44">
        <v>83362277.9815</v>
      </c>
      <c r="T334" s="44">
        <v>0</v>
      </c>
      <c r="U334" s="44">
        <v>5009861.1623</v>
      </c>
      <c r="V334" s="44">
        <v>88729202.649599999</v>
      </c>
      <c r="W334" s="44">
        <v>5162744.4188999999</v>
      </c>
      <c r="X334" s="44">
        <v>0</v>
      </c>
      <c r="Y334" s="44">
        <f t="shared" si="83"/>
        <v>5162744.4188999999</v>
      </c>
      <c r="Z334" s="44">
        <v>113765723.5175</v>
      </c>
      <c r="AA334" s="49">
        <f t="shared" si="81"/>
        <v>296029809.72979999</v>
      </c>
    </row>
    <row r="335" spans="1:27" ht="24.9" customHeight="1">
      <c r="A335" s="40"/>
      <c r="B335" s="157" t="s">
        <v>785</v>
      </c>
      <c r="C335" s="158"/>
      <c r="D335" s="45"/>
      <c r="E335" s="45">
        <f>SUM(E308:E334)</f>
        <v>1692242868.5845003</v>
      </c>
      <c r="F335" s="45">
        <f t="shared" ref="F335:M335" si="84">SUM(F308:F334)</f>
        <v>0</v>
      </c>
      <c r="G335" s="45">
        <f t="shared" si="84"/>
        <v>120928698.14259999</v>
      </c>
      <c r="H335" s="45">
        <f t="shared" si="84"/>
        <v>1801190707.0530999</v>
      </c>
      <c r="I335" s="45">
        <f t="shared" si="84"/>
        <v>104803007.26910001</v>
      </c>
      <c r="J335" s="45">
        <f t="shared" si="84"/>
        <v>52401503.634550005</v>
      </c>
      <c r="K335" s="45">
        <f t="shared" si="84"/>
        <v>52401503.634550005</v>
      </c>
      <c r="L335" s="45">
        <f t="shared" si="84"/>
        <v>2484889179.6511993</v>
      </c>
      <c r="M335" s="45">
        <f t="shared" si="84"/>
        <v>6151652957.0659513</v>
      </c>
      <c r="N335" s="48"/>
      <c r="O335" s="165"/>
      <c r="P335" s="50">
        <v>5</v>
      </c>
      <c r="Q335" s="41" t="s">
        <v>121</v>
      </c>
      <c r="R335" s="44" t="s">
        <v>786</v>
      </c>
      <c r="S335" s="44">
        <v>78419304.645400003</v>
      </c>
      <c r="T335" s="44">
        <v>0</v>
      </c>
      <c r="U335" s="44">
        <v>4443890.0663999999</v>
      </c>
      <c r="V335" s="44">
        <v>83467997.060699999</v>
      </c>
      <c r="W335" s="44">
        <v>4856619.0511999996</v>
      </c>
      <c r="X335" s="44">
        <v>0</v>
      </c>
      <c r="Y335" s="44">
        <f t="shared" si="83"/>
        <v>4856619.0511999996</v>
      </c>
      <c r="Z335" s="44">
        <v>100244482.0288</v>
      </c>
      <c r="AA335" s="49">
        <f t="shared" si="81"/>
        <v>271432292.85250002</v>
      </c>
    </row>
    <row r="336" spans="1:27" ht="24.9" customHeight="1">
      <c r="A336" s="163">
        <v>17</v>
      </c>
      <c r="B336" s="164" t="s">
        <v>787</v>
      </c>
      <c r="C336" s="40">
        <v>1</v>
      </c>
      <c r="D336" s="44" t="s">
        <v>788</v>
      </c>
      <c r="E336" s="44">
        <v>59798822.4969</v>
      </c>
      <c r="F336" s="44">
        <v>0</v>
      </c>
      <c r="G336" s="44">
        <v>3869065.2615999999</v>
      </c>
      <c r="H336" s="44">
        <v>63648714.598700002</v>
      </c>
      <c r="I336" s="44">
        <v>3703426.1129000001</v>
      </c>
      <c r="J336" s="44">
        <v>0</v>
      </c>
      <c r="K336" s="44">
        <f t="shared" ref="K336:K362" si="85">I336</f>
        <v>3703426.1129000001</v>
      </c>
      <c r="L336" s="44">
        <v>90555205.820500001</v>
      </c>
      <c r="M336" s="49">
        <f t="shared" si="80"/>
        <v>221575234.2906</v>
      </c>
      <c r="N336" s="48"/>
      <c r="O336" s="165"/>
      <c r="P336" s="50">
        <v>6</v>
      </c>
      <c r="Q336" s="41" t="s">
        <v>121</v>
      </c>
      <c r="R336" s="44" t="s">
        <v>789</v>
      </c>
      <c r="S336" s="44">
        <v>71056766.351799995</v>
      </c>
      <c r="T336" s="44">
        <v>0</v>
      </c>
      <c r="U336" s="44">
        <v>3699636.9171000002</v>
      </c>
      <c r="V336" s="44">
        <v>75631453.145500004</v>
      </c>
      <c r="W336" s="44">
        <v>4400646.585</v>
      </c>
      <c r="X336" s="44">
        <v>0</v>
      </c>
      <c r="Y336" s="44">
        <f t="shared" si="83"/>
        <v>4400646.585</v>
      </c>
      <c r="Z336" s="44">
        <v>82464021.802000001</v>
      </c>
      <c r="AA336" s="49">
        <f t="shared" si="81"/>
        <v>237252524.80140001</v>
      </c>
    </row>
    <row r="337" spans="1:27" ht="24.9" customHeight="1">
      <c r="A337" s="163"/>
      <c r="B337" s="165"/>
      <c r="C337" s="40">
        <v>2</v>
      </c>
      <c r="D337" s="44" t="s">
        <v>790</v>
      </c>
      <c r="E337" s="44">
        <v>70724739.144600004</v>
      </c>
      <c r="F337" s="44">
        <v>0</v>
      </c>
      <c r="G337" s="44">
        <v>4521933.9523999998</v>
      </c>
      <c r="H337" s="44">
        <v>75278049.782800004</v>
      </c>
      <c r="I337" s="44">
        <v>4380083.6677999999</v>
      </c>
      <c r="J337" s="44">
        <v>0</v>
      </c>
      <c r="K337" s="44">
        <f t="shared" si="85"/>
        <v>4380083.6677999999</v>
      </c>
      <c r="L337" s="44">
        <v>106152460.33059999</v>
      </c>
      <c r="M337" s="49">
        <f t="shared" si="80"/>
        <v>261057266.87820002</v>
      </c>
      <c r="N337" s="48"/>
      <c r="O337" s="165"/>
      <c r="P337" s="50">
        <v>7</v>
      </c>
      <c r="Q337" s="41" t="s">
        <v>121</v>
      </c>
      <c r="R337" s="44" t="s">
        <v>791</v>
      </c>
      <c r="S337" s="44">
        <v>81156966.506200001</v>
      </c>
      <c r="T337" s="44">
        <v>0</v>
      </c>
      <c r="U337" s="44">
        <v>4864797.3425000003</v>
      </c>
      <c r="V337" s="44">
        <v>86381911.602200001</v>
      </c>
      <c r="W337" s="44">
        <v>5026166.3432999998</v>
      </c>
      <c r="X337" s="44">
        <v>0</v>
      </c>
      <c r="Y337" s="44">
        <f t="shared" si="83"/>
        <v>5026166.3432999998</v>
      </c>
      <c r="Z337" s="44">
        <v>110300099.64740001</v>
      </c>
      <c r="AA337" s="49">
        <f t="shared" si="81"/>
        <v>287729941.44160002</v>
      </c>
    </row>
    <row r="338" spans="1:27" ht="24.9" customHeight="1">
      <c r="A338" s="163"/>
      <c r="B338" s="165"/>
      <c r="C338" s="40">
        <v>3</v>
      </c>
      <c r="D338" s="44" t="s">
        <v>792</v>
      </c>
      <c r="E338" s="44">
        <v>87771330.088100001</v>
      </c>
      <c r="F338" s="44">
        <v>0</v>
      </c>
      <c r="G338" s="44">
        <v>5425071.8344000001</v>
      </c>
      <c r="H338" s="44">
        <v>93422112.768299997</v>
      </c>
      <c r="I338" s="44">
        <v>5435803.2856999999</v>
      </c>
      <c r="J338" s="44">
        <v>0</v>
      </c>
      <c r="K338" s="44">
        <f t="shared" si="85"/>
        <v>5435803.2856999999</v>
      </c>
      <c r="L338" s="44">
        <v>127728730.7221</v>
      </c>
      <c r="M338" s="49">
        <f t="shared" si="80"/>
        <v>319783048.69859999</v>
      </c>
      <c r="N338" s="48"/>
      <c r="O338" s="165"/>
      <c r="P338" s="50">
        <v>8</v>
      </c>
      <c r="Q338" s="41" t="s">
        <v>121</v>
      </c>
      <c r="R338" s="44" t="s">
        <v>793</v>
      </c>
      <c r="S338" s="44">
        <v>69252109.625699997</v>
      </c>
      <c r="T338" s="44">
        <v>0</v>
      </c>
      <c r="U338" s="44">
        <v>4171014.9750999999</v>
      </c>
      <c r="V338" s="44">
        <v>73710611.294300005</v>
      </c>
      <c r="W338" s="44">
        <v>4288881.6276000002</v>
      </c>
      <c r="X338" s="44">
        <v>0</v>
      </c>
      <c r="Y338" s="44">
        <f t="shared" si="83"/>
        <v>4288881.6276000002</v>
      </c>
      <c r="Z338" s="44">
        <v>93725403.524200007</v>
      </c>
      <c r="AA338" s="49">
        <f t="shared" si="81"/>
        <v>245148021.04690003</v>
      </c>
    </row>
    <row r="339" spans="1:27" ht="24.9" customHeight="1">
      <c r="A339" s="163"/>
      <c r="B339" s="165"/>
      <c r="C339" s="40">
        <v>4</v>
      </c>
      <c r="D339" s="44" t="s">
        <v>794</v>
      </c>
      <c r="E339" s="44">
        <v>66388750.889700003</v>
      </c>
      <c r="F339" s="44">
        <v>0</v>
      </c>
      <c r="G339" s="44">
        <v>3957670.0951999999</v>
      </c>
      <c r="H339" s="44">
        <v>70662907.420300007</v>
      </c>
      <c r="I339" s="44">
        <v>4111549.7492999998</v>
      </c>
      <c r="J339" s="44">
        <v>0</v>
      </c>
      <c r="K339" s="44">
        <f t="shared" si="85"/>
        <v>4111549.7492999998</v>
      </c>
      <c r="L339" s="44">
        <v>92672005.355000004</v>
      </c>
      <c r="M339" s="49">
        <f t="shared" si="80"/>
        <v>237792883.50950003</v>
      </c>
      <c r="N339" s="48"/>
      <c r="O339" s="165"/>
      <c r="P339" s="50">
        <v>9</v>
      </c>
      <c r="Q339" s="41" t="s">
        <v>121</v>
      </c>
      <c r="R339" s="44" t="s">
        <v>795</v>
      </c>
      <c r="S339" s="44">
        <v>78388229.840900004</v>
      </c>
      <c r="T339" s="44">
        <v>0</v>
      </c>
      <c r="U339" s="44">
        <v>4133387.0896999999</v>
      </c>
      <c r="V339" s="44">
        <v>83434921.637400001</v>
      </c>
      <c r="W339" s="44">
        <v>4854694.5443000002</v>
      </c>
      <c r="X339" s="44">
        <v>0</v>
      </c>
      <c r="Y339" s="44">
        <f t="shared" si="83"/>
        <v>4854694.5443000002</v>
      </c>
      <c r="Z339" s="44">
        <v>92826460.577000007</v>
      </c>
      <c r="AA339" s="49">
        <f t="shared" si="81"/>
        <v>263637693.6893</v>
      </c>
    </row>
    <row r="340" spans="1:27" ht="24.9" customHeight="1">
      <c r="A340" s="163"/>
      <c r="B340" s="165"/>
      <c r="C340" s="40">
        <v>5</v>
      </c>
      <c r="D340" s="44" t="s">
        <v>796</v>
      </c>
      <c r="E340" s="44">
        <v>56967339.598700002</v>
      </c>
      <c r="F340" s="44">
        <v>0</v>
      </c>
      <c r="G340" s="44">
        <v>3426324.2034</v>
      </c>
      <c r="H340" s="44">
        <v>60634938.752400003</v>
      </c>
      <c r="I340" s="44">
        <v>3528068.3506</v>
      </c>
      <c r="J340" s="44">
        <v>0</v>
      </c>
      <c r="K340" s="44">
        <f t="shared" si="85"/>
        <v>3528068.3506</v>
      </c>
      <c r="L340" s="44">
        <v>79977971.740199998</v>
      </c>
      <c r="M340" s="49">
        <f t="shared" si="80"/>
        <v>204534642.64530003</v>
      </c>
      <c r="N340" s="48"/>
      <c r="O340" s="165"/>
      <c r="P340" s="50">
        <v>10</v>
      </c>
      <c r="Q340" s="41" t="s">
        <v>121</v>
      </c>
      <c r="R340" s="44" t="s">
        <v>797</v>
      </c>
      <c r="S340" s="44">
        <v>70773658.238199994</v>
      </c>
      <c r="T340" s="44">
        <v>0</v>
      </c>
      <c r="U340" s="44">
        <v>3949408.5211</v>
      </c>
      <c r="V340" s="44">
        <v>75330118.323599994</v>
      </c>
      <c r="W340" s="44">
        <v>4383113.2967999997</v>
      </c>
      <c r="X340" s="44">
        <v>0</v>
      </c>
      <c r="Y340" s="44">
        <f t="shared" si="83"/>
        <v>4383113.2967999997</v>
      </c>
      <c r="Z340" s="44">
        <v>88431150.156900004</v>
      </c>
      <c r="AA340" s="49">
        <f t="shared" si="81"/>
        <v>242867448.53659999</v>
      </c>
    </row>
    <row r="341" spans="1:27" ht="24.9" customHeight="1">
      <c r="A341" s="163"/>
      <c r="B341" s="165"/>
      <c r="C341" s="40">
        <v>6</v>
      </c>
      <c r="D341" s="44" t="s">
        <v>798</v>
      </c>
      <c r="E341" s="44">
        <v>55883447.342900001</v>
      </c>
      <c r="F341" s="44">
        <v>0</v>
      </c>
      <c r="G341" s="44">
        <v>3571971.4013999999</v>
      </c>
      <c r="H341" s="44">
        <v>59481264.717299998</v>
      </c>
      <c r="I341" s="44">
        <v>3460941.3618000001</v>
      </c>
      <c r="J341" s="44">
        <v>0</v>
      </c>
      <c r="K341" s="44">
        <f t="shared" si="85"/>
        <v>3460941.3618000001</v>
      </c>
      <c r="L341" s="44">
        <v>83457532.710299999</v>
      </c>
      <c r="M341" s="49">
        <f t="shared" si="80"/>
        <v>205855157.53369999</v>
      </c>
      <c r="N341" s="48"/>
      <c r="O341" s="165"/>
      <c r="P341" s="50">
        <v>11</v>
      </c>
      <c r="Q341" s="41" t="s">
        <v>121</v>
      </c>
      <c r="R341" s="44" t="s">
        <v>799</v>
      </c>
      <c r="S341" s="44">
        <v>65628917.046700001</v>
      </c>
      <c r="T341" s="44">
        <v>0</v>
      </c>
      <c r="U341" s="44">
        <v>4028687.8846999998</v>
      </c>
      <c r="V341" s="44">
        <v>69854154.916500002</v>
      </c>
      <c r="W341" s="44">
        <v>4064492.1589000002</v>
      </c>
      <c r="X341" s="44">
        <v>0</v>
      </c>
      <c r="Y341" s="44">
        <f t="shared" si="83"/>
        <v>4064492.1589000002</v>
      </c>
      <c r="Z341" s="44">
        <v>90325161.049500003</v>
      </c>
      <c r="AA341" s="49">
        <f t="shared" si="81"/>
        <v>233901413.05629998</v>
      </c>
    </row>
    <row r="342" spans="1:27" ht="24.9" customHeight="1">
      <c r="A342" s="163"/>
      <c r="B342" s="165"/>
      <c r="C342" s="40">
        <v>7</v>
      </c>
      <c r="D342" s="44" t="s">
        <v>800</v>
      </c>
      <c r="E342" s="44">
        <v>78445017.948400006</v>
      </c>
      <c r="F342" s="44">
        <v>0</v>
      </c>
      <c r="G342" s="44">
        <v>4848299.6650999999</v>
      </c>
      <c r="H342" s="44">
        <v>83495365.805000007</v>
      </c>
      <c r="I342" s="44">
        <v>4858211.5126999998</v>
      </c>
      <c r="J342" s="44">
        <v>0</v>
      </c>
      <c r="K342" s="44">
        <f t="shared" si="85"/>
        <v>4858211.5126999998</v>
      </c>
      <c r="L342" s="44">
        <v>113949447.9268</v>
      </c>
      <c r="M342" s="49">
        <f t="shared" si="80"/>
        <v>285596342.85799998</v>
      </c>
      <c r="N342" s="48"/>
      <c r="O342" s="165"/>
      <c r="P342" s="50">
        <v>12</v>
      </c>
      <c r="Q342" s="41" t="s">
        <v>121</v>
      </c>
      <c r="R342" s="44" t="s">
        <v>801</v>
      </c>
      <c r="S342" s="44">
        <v>78139210.764300004</v>
      </c>
      <c r="T342" s="44">
        <v>0</v>
      </c>
      <c r="U342" s="44">
        <v>4159656.2609000001</v>
      </c>
      <c r="V342" s="44">
        <v>83169870.529799998</v>
      </c>
      <c r="W342" s="44">
        <v>4839272.4387999997</v>
      </c>
      <c r="X342" s="44">
        <v>0</v>
      </c>
      <c r="Y342" s="44">
        <f t="shared" si="83"/>
        <v>4839272.4387999997</v>
      </c>
      <c r="Z342" s="44">
        <v>93454039.989700004</v>
      </c>
      <c r="AA342" s="49">
        <f t="shared" si="81"/>
        <v>263762049.9835</v>
      </c>
    </row>
    <row r="343" spans="1:27" ht="24.9" customHeight="1">
      <c r="A343" s="163"/>
      <c r="B343" s="165"/>
      <c r="C343" s="40">
        <v>8</v>
      </c>
      <c r="D343" s="44" t="s">
        <v>802</v>
      </c>
      <c r="E343" s="44">
        <v>65836472.049999997</v>
      </c>
      <c r="F343" s="44">
        <v>0</v>
      </c>
      <c r="G343" s="44">
        <v>4042637.395</v>
      </c>
      <c r="H343" s="44">
        <v>70075072.463300005</v>
      </c>
      <c r="I343" s="44">
        <v>4077346.3354000002</v>
      </c>
      <c r="J343" s="44">
        <v>0</v>
      </c>
      <c r="K343" s="44">
        <f t="shared" si="85"/>
        <v>4077346.3354000002</v>
      </c>
      <c r="L343" s="44">
        <v>94701902.972200006</v>
      </c>
      <c r="M343" s="49">
        <f t="shared" si="80"/>
        <v>238733431.21589997</v>
      </c>
      <c r="N343" s="48"/>
      <c r="O343" s="165"/>
      <c r="P343" s="50">
        <v>13</v>
      </c>
      <c r="Q343" s="41" t="s">
        <v>121</v>
      </c>
      <c r="R343" s="44" t="s">
        <v>803</v>
      </c>
      <c r="S343" s="44">
        <v>81983800.079699993</v>
      </c>
      <c r="T343" s="44">
        <v>0</v>
      </c>
      <c r="U343" s="44">
        <v>4660966.7613000004</v>
      </c>
      <c r="V343" s="44">
        <v>87261977.328400001</v>
      </c>
      <c r="W343" s="44">
        <v>5077373.3222000003</v>
      </c>
      <c r="X343" s="44">
        <v>0</v>
      </c>
      <c r="Y343" s="44">
        <f t="shared" si="83"/>
        <v>5077373.3222000003</v>
      </c>
      <c r="Z343" s="44">
        <v>105430517.91410001</v>
      </c>
      <c r="AA343" s="49">
        <f t="shared" si="81"/>
        <v>284414635.40569997</v>
      </c>
    </row>
    <row r="344" spans="1:27" ht="24.9" customHeight="1">
      <c r="A344" s="163"/>
      <c r="B344" s="165"/>
      <c r="C344" s="40">
        <v>9</v>
      </c>
      <c r="D344" s="44" t="s">
        <v>804</v>
      </c>
      <c r="E344" s="44">
        <v>57668380.3191</v>
      </c>
      <c r="F344" s="44">
        <v>0</v>
      </c>
      <c r="G344" s="44">
        <v>3655960.6850000001</v>
      </c>
      <c r="H344" s="44">
        <v>61381112.989100002</v>
      </c>
      <c r="I344" s="44">
        <v>3571484.7993000001</v>
      </c>
      <c r="J344" s="44">
        <v>0</v>
      </c>
      <c r="K344" s="44">
        <f t="shared" si="85"/>
        <v>3571484.7993000001</v>
      </c>
      <c r="L344" s="44">
        <v>85464065.189300001</v>
      </c>
      <c r="M344" s="49">
        <f t="shared" si="80"/>
        <v>211741003.98180002</v>
      </c>
      <c r="N344" s="48"/>
      <c r="O344" s="165"/>
      <c r="P344" s="50">
        <v>14</v>
      </c>
      <c r="Q344" s="41" t="s">
        <v>121</v>
      </c>
      <c r="R344" s="44" t="s">
        <v>805</v>
      </c>
      <c r="S344" s="44">
        <v>73871747.099399999</v>
      </c>
      <c r="T344" s="44">
        <v>0</v>
      </c>
      <c r="U344" s="44">
        <v>4221837.4996999996</v>
      </c>
      <c r="V344" s="44">
        <v>78627664.420699999</v>
      </c>
      <c r="W344" s="44">
        <v>4574982.3455999997</v>
      </c>
      <c r="X344" s="44">
        <v>0</v>
      </c>
      <c r="Y344" s="44">
        <f t="shared" si="83"/>
        <v>4574982.3455999997</v>
      </c>
      <c r="Z344" s="44">
        <v>94939570.879199997</v>
      </c>
      <c r="AA344" s="49">
        <f t="shared" si="81"/>
        <v>256235802.2446</v>
      </c>
    </row>
    <row r="345" spans="1:27" ht="24.9" customHeight="1">
      <c r="A345" s="163"/>
      <c r="B345" s="165"/>
      <c r="C345" s="40">
        <v>10</v>
      </c>
      <c r="D345" s="44" t="s">
        <v>806</v>
      </c>
      <c r="E345" s="44">
        <v>60923504.796400003</v>
      </c>
      <c r="F345" s="44">
        <v>0</v>
      </c>
      <c r="G345" s="44">
        <v>3723366.5891</v>
      </c>
      <c r="H345" s="44">
        <v>64845804.770400003</v>
      </c>
      <c r="I345" s="44">
        <v>3773079.287</v>
      </c>
      <c r="J345" s="44">
        <v>0</v>
      </c>
      <c r="K345" s="44">
        <f t="shared" si="85"/>
        <v>3773079.287</v>
      </c>
      <c r="L345" s="44">
        <v>87074415.106299996</v>
      </c>
      <c r="M345" s="49">
        <f t="shared" si="80"/>
        <v>220340170.5492</v>
      </c>
      <c r="N345" s="48"/>
      <c r="O345" s="165"/>
      <c r="P345" s="50">
        <v>15</v>
      </c>
      <c r="Q345" s="41" t="s">
        <v>121</v>
      </c>
      <c r="R345" s="44" t="s">
        <v>807</v>
      </c>
      <c r="S345" s="44">
        <v>66147624.188500002</v>
      </c>
      <c r="T345" s="44">
        <v>0</v>
      </c>
      <c r="U345" s="44">
        <v>3775424.5913999998</v>
      </c>
      <c r="V345" s="44">
        <v>70406256.805000007</v>
      </c>
      <c r="W345" s="44">
        <v>4096616.4298999999</v>
      </c>
      <c r="X345" s="44">
        <v>0</v>
      </c>
      <c r="Y345" s="44">
        <f t="shared" si="83"/>
        <v>4096616.4298999999</v>
      </c>
      <c r="Z345" s="44">
        <v>84274615.052200004</v>
      </c>
      <c r="AA345" s="49">
        <f t="shared" si="81"/>
        <v>228700537.06700003</v>
      </c>
    </row>
    <row r="346" spans="1:27" ht="24.9" customHeight="1">
      <c r="A346" s="163"/>
      <c r="B346" s="165"/>
      <c r="C346" s="40">
        <v>11</v>
      </c>
      <c r="D346" s="44" t="s">
        <v>808</v>
      </c>
      <c r="E346" s="44">
        <v>84748130.098700002</v>
      </c>
      <c r="F346" s="44">
        <v>0</v>
      </c>
      <c r="G346" s="44">
        <v>5075122.2054000003</v>
      </c>
      <c r="H346" s="44">
        <v>90204276.943800002</v>
      </c>
      <c r="I346" s="44">
        <v>5248572.2112999996</v>
      </c>
      <c r="J346" s="44">
        <v>0</v>
      </c>
      <c r="K346" s="44">
        <f t="shared" si="85"/>
        <v>5248572.2112999996</v>
      </c>
      <c r="L346" s="44">
        <v>119368315.3643</v>
      </c>
      <c r="M346" s="49">
        <f t="shared" si="80"/>
        <v>304644416.82349998</v>
      </c>
      <c r="N346" s="48"/>
      <c r="O346" s="165"/>
      <c r="P346" s="50">
        <v>16</v>
      </c>
      <c r="Q346" s="41" t="s">
        <v>121</v>
      </c>
      <c r="R346" s="44" t="s">
        <v>809</v>
      </c>
      <c r="S346" s="44">
        <v>73505746.537699997</v>
      </c>
      <c r="T346" s="44">
        <v>0</v>
      </c>
      <c r="U346" s="44">
        <v>4877563.0272000004</v>
      </c>
      <c r="V346" s="44">
        <v>78238100.474000007</v>
      </c>
      <c r="W346" s="44">
        <v>4552315.4102999996</v>
      </c>
      <c r="X346" s="44">
        <v>0</v>
      </c>
      <c r="Y346" s="44">
        <f t="shared" si="83"/>
        <v>4552315.4102999996</v>
      </c>
      <c r="Z346" s="44">
        <v>110605076.1876</v>
      </c>
      <c r="AA346" s="49">
        <f t="shared" si="81"/>
        <v>271778801.63679999</v>
      </c>
    </row>
    <row r="347" spans="1:27" ht="24.9" customHeight="1">
      <c r="A347" s="163"/>
      <c r="B347" s="165"/>
      <c r="C347" s="40">
        <v>12</v>
      </c>
      <c r="D347" s="44" t="s">
        <v>810</v>
      </c>
      <c r="E347" s="44">
        <v>62659678.009000003</v>
      </c>
      <c r="F347" s="44">
        <v>0</v>
      </c>
      <c r="G347" s="44">
        <v>3804859.3577999999</v>
      </c>
      <c r="H347" s="44">
        <v>66693754.089400001</v>
      </c>
      <c r="I347" s="44">
        <v>3880602.963</v>
      </c>
      <c r="J347" s="44">
        <v>0</v>
      </c>
      <c r="K347" s="44">
        <f t="shared" si="85"/>
        <v>3880602.963</v>
      </c>
      <c r="L347" s="44">
        <v>89021304.995800003</v>
      </c>
      <c r="M347" s="49">
        <f t="shared" si="80"/>
        <v>226060199.41500002</v>
      </c>
      <c r="N347" s="48"/>
      <c r="O347" s="165"/>
      <c r="P347" s="50">
        <v>17</v>
      </c>
      <c r="Q347" s="41" t="s">
        <v>121</v>
      </c>
      <c r="R347" s="44" t="s">
        <v>811</v>
      </c>
      <c r="S347" s="44">
        <v>72911930.4771</v>
      </c>
      <c r="T347" s="44">
        <v>0</v>
      </c>
      <c r="U347" s="44">
        <v>4552141.0143999998</v>
      </c>
      <c r="V347" s="44">
        <v>77606054.099299997</v>
      </c>
      <c r="W347" s="44">
        <v>4515539.5373</v>
      </c>
      <c r="X347" s="44">
        <v>0</v>
      </c>
      <c r="Y347" s="44">
        <f t="shared" si="83"/>
        <v>4515539.5373</v>
      </c>
      <c r="Z347" s="44">
        <v>102830633.90019999</v>
      </c>
      <c r="AA347" s="49">
        <f t="shared" si="81"/>
        <v>262416299.02829999</v>
      </c>
    </row>
    <row r="348" spans="1:27" ht="24.9" customHeight="1">
      <c r="A348" s="163"/>
      <c r="B348" s="165"/>
      <c r="C348" s="40">
        <v>13</v>
      </c>
      <c r="D348" s="44" t="s">
        <v>812</v>
      </c>
      <c r="E348" s="44">
        <v>52894981.928300001</v>
      </c>
      <c r="F348" s="44">
        <v>0</v>
      </c>
      <c r="G348" s="44">
        <v>3642808.9411999998</v>
      </c>
      <c r="H348" s="44">
        <v>56300399.704899997</v>
      </c>
      <c r="I348" s="44">
        <v>3275861.4489000002</v>
      </c>
      <c r="J348" s="44">
        <v>0</v>
      </c>
      <c r="K348" s="44">
        <f t="shared" si="85"/>
        <v>3275861.4489000002</v>
      </c>
      <c r="L348" s="44">
        <v>85149865.568200007</v>
      </c>
      <c r="M348" s="49">
        <f t="shared" si="80"/>
        <v>201263917.59150001</v>
      </c>
      <c r="N348" s="48"/>
      <c r="O348" s="165"/>
      <c r="P348" s="50">
        <v>18</v>
      </c>
      <c r="Q348" s="41" t="s">
        <v>121</v>
      </c>
      <c r="R348" s="44" t="s">
        <v>813</v>
      </c>
      <c r="S348" s="44">
        <v>81640692.4551</v>
      </c>
      <c r="T348" s="44">
        <v>0</v>
      </c>
      <c r="U348" s="44">
        <v>4809659.5360000003</v>
      </c>
      <c r="V348" s="44">
        <v>86896780.182999998</v>
      </c>
      <c r="W348" s="44">
        <v>5056124.1792000001</v>
      </c>
      <c r="X348" s="44">
        <v>0</v>
      </c>
      <c r="Y348" s="44">
        <f t="shared" si="83"/>
        <v>5056124.1792000001</v>
      </c>
      <c r="Z348" s="44">
        <v>108982838.74420001</v>
      </c>
      <c r="AA348" s="49">
        <f t="shared" si="81"/>
        <v>287386095.09749997</v>
      </c>
    </row>
    <row r="349" spans="1:27" ht="24.9" customHeight="1">
      <c r="A349" s="163"/>
      <c r="B349" s="165"/>
      <c r="C349" s="40">
        <v>14</v>
      </c>
      <c r="D349" s="44" t="s">
        <v>814</v>
      </c>
      <c r="E349" s="44">
        <v>72702464.757599995</v>
      </c>
      <c r="F349" s="44">
        <v>0</v>
      </c>
      <c r="G349" s="44">
        <v>4702034.7726999996</v>
      </c>
      <c r="H349" s="44">
        <v>77383102.822999999</v>
      </c>
      <c r="I349" s="44">
        <v>4502567.0274</v>
      </c>
      <c r="J349" s="44">
        <v>0</v>
      </c>
      <c r="K349" s="44">
        <f t="shared" si="85"/>
        <v>4502567.0274</v>
      </c>
      <c r="L349" s="44">
        <v>110455130.0275</v>
      </c>
      <c r="M349" s="49">
        <f t="shared" si="80"/>
        <v>269745299.40819997</v>
      </c>
      <c r="N349" s="48"/>
      <c r="O349" s="165"/>
      <c r="P349" s="50">
        <v>19</v>
      </c>
      <c r="Q349" s="41" t="s">
        <v>121</v>
      </c>
      <c r="R349" s="44" t="s">
        <v>815</v>
      </c>
      <c r="S349" s="44">
        <v>75269428.315200001</v>
      </c>
      <c r="T349" s="44">
        <v>0</v>
      </c>
      <c r="U349" s="44">
        <v>3856711.4619</v>
      </c>
      <c r="V349" s="44">
        <v>80115329.3794</v>
      </c>
      <c r="W349" s="44">
        <v>4661542.7308999998</v>
      </c>
      <c r="X349" s="44">
        <v>0</v>
      </c>
      <c r="Y349" s="44">
        <f t="shared" si="83"/>
        <v>4661542.7308999998</v>
      </c>
      <c r="Z349" s="44">
        <v>86216585.965299994</v>
      </c>
      <c r="AA349" s="49">
        <f t="shared" si="81"/>
        <v>250119597.85269997</v>
      </c>
    </row>
    <row r="350" spans="1:27" ht="24.9" customHeight="1">
      <c r="A350" s="163"/>
      <c r="B350" s="165"/>
      <c r="C350" s="40">
        <v>15</v>
      </c>
      <c r="D350" s="44" t="s">
        <v>816</v>
      </c>
      <c r="E350" s="44">
        <v>81771660.781299993</v>
      </c>
      <c r="F350" s="44">
        <v>0</v>
      </c>
      <c r="G350" s="44">
        <v>5062047.6733999997</v>
      </c>
      <c r="H350" s="44">
        <v>87036180.346100003</v>
      </c>
      <c r="I350" s="44">
        <v>5064235.2337999996</v>
      </c>
      <c r="J350" s="44">
        <v>0</v>
      </c>
      <c r="K350" s="44">
        <f t="shared" si="85"/>
        <v>5064235.2337999996</v>
      </c>
      <c r="L350" s="44">
        <v>119055960.3594</v>
      </c>
      <c r="M350" s="49">
        <f t="shared" si="80"/>
        <v>297990084.39399999</v>
      </c>
      <c r="N350" s="48"/>
      <c r="O350" s="165"/>
      <c r="P350" s="50">
        <v>20</v>
      </c>
      <c r="Q350" s="41" t="s">
        <v>121</v>
      </c>
      <c r="R350" s="44" t="s">
        <v>817</v>
      </c>
      <c r="S350" s="44">
        <v>68496278.014699996</v>
      </c>
      <c r="T350" s="44">
        <v>0</v>
      </c>
      <c r="U350" s="44">
        <v>3466508.7461999999</v>
      </c>
      <c r="V350" s="44">
        <v>72906118.688999996</v>
      </c>
      <c r="W350" s="44">
        <v>4242071.9011000004</v>
      </c>
      <c r="X350" s="44">
        <v>0</v>
      </c>
      <c r="Y350" s="44">
        <f t="shared" si="83"/>
        <v>4242071.9011000004</v>
      </c>
      <c r="Z350" s="44">
        <v>76894510.710500002</v>
      </c>
      <c r="AA350" s="49">
        <f t="shared" si="81"/>
        <v>226005488.06149998</v>
      </c>
    </row>
    <row r="351" spans="1:27" ht="24.9" customHeight="1">
      <c r="A351" s="163"/>
      <c r="B351" s="165"/>
      <c r="C351" s="40">
        <v>16</v>
      </c>
      <c r="D351" s="44" t="s">
        <v>818</v>
      </c>
      <c r="E351" s="44">
        <v>59930753.250600003</v>
      </c>
      <c r="F351" s="44">
        <v>0</v>
      </c>
      <c r="G351" s="44">
        <v>3834362.8456999999</v>
      </c>
      <c r="H351" s="44">
        <v>63789139.151199996</v>
      </c>
      <c r="I351" s="44">
        <v>3711596.7719999999</v>
      </c>
      <c r="J351" s="44">
        <v>0</v>
      </c>
      <c r="K351" s="44">
        <f t="shared" si="85"/>
        <v>3711596.7719999999</v>
      </c>
      <c r="L351" s="44">
        <v>89726153.330400005</v>
      </c>
      <c r="M351" s="49">
        <f t="shared" si="80"/>
        <v>220992005.34990001</v>
      </c>
      <c r="N351" s="48"/>
      <c r="O351" s="165"/>
      <c r="P351" s="50">
        <v>21</v>
      </c>
      <c r="Q351" s="41" t="s">
        <v>121</v>
      </c>
      <c r="R351" s="44" t="s">
        <v>819</v>
      </c>
      <c r="S351" s="44">
        <v>70609123.840399995</v>
      </c>
      <c r="T351" s="44">
        <v>0</v>
      </c>
      <c r="U351" s="44">
        <v>4420923.8444999997</v>
      </c>
      <c r="V351" s="44">
        <v>75154991.080500007</v>
      </c>
      <c r="W351" s="44">
        <v>4372923.4475999996</v>
      </c>
      <c r="X351" s="44">
        <v>0</v>
      </c>
      <c r="Y351" s="44">
        <f t="shared" si="83"/>
        <v>4372923.4475999996</v>
      </c>
      <c r="Z351" s="44">
        <v>99695811.196700007</v>
      </c>
      <c r="AA351" s="49">
        <f t="shared" si="81"/>
        <v>254253773.40970001</v>
      </c>
    </row>
    <row r="352" spans="1:27" ht="24.9" customHeight="1">
      <c r="A352" s="163"/>
      <c r="B352" s="165"/>
      <c r="C352" s="40">
        <v>17</v>
      </c>
      <c r="D352" s="44" t="s">
        <v>820</v>
      </c>
      <c r="E352" s="44">
        <v>63418097.486599997</v>
      </c>
      <c r="F352" s="44">
        <v>0</v>
      </c>
      <c r="G352" s="44">
        <v>4122088.3404000001</v>
      </c>
      <c r="H352" s="44">
        <v>67501001.169799998</v>
      </c>
      <c r="I352" s="44">
        <v>3927572.9597</v>
      </c>
      <c r="J352" s="44">
        <v>0</v>
      </c>
      <c r="K352" s="44">
        <f t="shared" si="85"/>
        <v>3927572.9597</v>
      </c>
      <c r="L352" s="44">
        <v>96600013.011899993</v>
      </c>
      <c r="M352" s="49">
        <f t="shared" si="80"/>
        <v>235568772.9684</v>
      </c>
      <c r="N352" s="48"/>
      <c r="O352" s="165"/>
      <c r="P352" s="50">
        <v>22</v>
      </c>
      <c r="Q352" s="41" t="s">
        <v>121</v>
      </c>
      <c r="R352" s="44" t="s">
        <v>821</v>
      </c>
      <c r="S352" s="44">
        <v>67936948.730399996</v>
      </c>
      <c r="T352" s="44">
        <v>0</v>
      </c>
      <c r="U352" s="44">
        <v>4272402.6517000003</v>
      </c>
      <c r="V352" s="44">
        <v>72310779.374799997</v>
      </c>
      <c r="W352" s="44">
        <v>4207431.8431000002</v>
      </c>
      <c r="X352" s="44">
        <v>0</v>
      </c>
      <c r="Y352" s="44">
        <f t="shared" si="83"/>
        <v>4207431.8431000002</v>
      </c>
      <c r="Z352" s="44">
        <v>96147589.513699993</v>
      </c>
      <c r="AA352" s="49">
        <f t="shared" si="81"/>
        <v>244875152.11370003</v>
      </c>
    </row>
    <row r="353" spans="1:27" ht="24.9" customHeight="1">
      <c r="A353" s="163"/>
      <c r="B353" s="165"/>
      <c r="C353" s="40">
        <v>18</v>
      </c>
      <c r="D353" s="44" t="s">
        <v>822</v>
      </c>
      <c r="E353" s="44">
        <v>66143967.021600001</v>
      </c>
      <c r="F353" s="44">
        <v>0</v>
      </c>
      <c r="G353" s="44">
        <v>4379709.8110999996</v>
      </c>
      <c r="H353" s="44">
        <v>70402364.187000006</v>
      </c>
      <c r="I353" s="44">
        <v>4096389.9361999999</v>
      </c>
      <c r="J353" s="44">
        <v>0</v>
      </c>
      <c r="K353" s="44">
        <f t="shared" si="85"/>
        <v>4096389.9361999999</v>
      </c>
      <c r="L353" s="44">
        <v>102754677.3441</v>
      </c>
      <c r="M353" s="49">
        <f t="shared" si="80"/>
        <v>247777108.29999998</v>
      </c>
      <c r="N353" s="48"/>
      <c r="O353" s="166"/>
      <c r="P353" s="50">
        <v>23</v>
      </c>
      <c r="Q353" s="41" t="s">
        <v>121</v>
      </c>
      <c r="R353" s="44" t="s">
        <v>823</v>
      </c>
      <c r="S353" s="44">
        <v>63690874.481299996</v>
      </c>
      <c r="T353" s="44">
        <v>0</v>
      </c>
      <c r="U353" s="44">
        <v>3866646.0471999999</v>
      </c>
      <c r="V353" s="44">
        <v>67791339.747600004</v>
      </c>
      <c r="W353" s="44">
        <v>3944466.4268</v>
      </c>
      <c r="X353" s="44">
        <v>0</v>
      </c>
      <c r="Y353" s="44">
        <f t="shared" si="83"/>
        <v>3944466.4268</v>
      </c>
      <c r="Z353" s="44">
        <v>86453926.5792</v>
      </c>
      <c r="AA353" s="49">
        <f t="shared" si="81"/>
        <v>225747253.28209999</v>
      </c>
    </row>
    <row r="354" spans="1:27" ht="24.9" customHeight="1">
      <c r="A354" s="163"/>
      <c r="B354" s="165"/>
      <c r="C354" s="40">
        <v>19</v>
      </c>
      <c r="D354" s="44" t="s">
        <v>824</v>
      </c>
      <c r="E354" s="44">
        <v>68336414.067599997</v>
      </c>
      <c r="F354" s="44">
        <v>0</v>
      </c>
      <c r="G354" s="44">
        <v>4220052.9604000002</v>
      </c>
      <c r="H354" s="44">
        <v>72735962.583700001</v>
      </c>
      <c r="I354" s="44">
        <v>4232171.2994999997</v>
      </c>
      <c r="J354" s="44">
        <v>0</v>
      </c>
      <c r="K354" s="44">
        <f t="shared" si="85"/>
        <v>4232171.2994999997</v>
      </c>
      <c r="L354" s="44">
        <v>98940421.017800003</v>
      </c>
      <c r="M354" s="49">
        <f t="shared" si="80"/>
        <v>248465021.92899999</v>
      </c>
      <c r="N354" s="48"/>
      <c r="O354" s="40"/>
      <c r="P354" s="158"/>
      <c r="Q354" s="159"/>
      <c r="R354" s="45"/>
      <c r="S354" s="45">
        <f>S331+S332+S333+S334+S335+S336+S337+S338+S339+S340+S341+S342+S343+S344+S345+S346+S347+S348+S349+S350+S351+S352+S353</f>
        <v>1682850116.2873998</v>
      </c>
      <c r="T354" s="45">
        <f t="shared" ref="T354:AA354" si="86">T331+T332+T333+T334+T335+T336+T337+T338+T339+T340+T341+T342+T343+T344+T345+T346+T347+T348+T349+T350+T351+T352+T353</f>
        <v>0</v>
      </c>
      <c r="U354" s="45">
        <f t="shared" si="86"/>
        <v>97955881.872699991</v>
      </c>
      <c r="V354" s="45">
        <f t="shared" si="86"/>
        <v>1791193242.4662998</v>
      </c>
      <c r="W354" s="45">
        <f t="shared" si="86"/>
        <v>104221300.7626</v>
      </c>
      <c r="X354" s="45">
        <f t="shared" si="86"/>
        <v>0</v>
      </c>
      <c r="Y354" s="45">
        <f t="shared" ref="Y354:Y403" si="87">W354</f>
        <v>104221300.7626</v>
      </c>
      <c r="Z354" s="45">
        <f t="shared" si="86"/>
        <v>2204003386.7757001</v>
      </c>
      <c r="AA354" s="45">
        <f t="shared" si="86"/>
        <v>5880223928.1646996</v>
      </c>
    </row>
    <row r="355" spans="1:27" ht="24.9" customHeight="1">
      <c r="A355" s="163"/>
      <c r="B355" s="165"/>
      <c r="C355" s="40">
        <v>20</v>
      </c>
      <c r="D355" s="44" t="s">
        <v>825</v>
      </c>
      <c r="E355" s="44">
        <v>68927297.536400005</v>
      </c>
      <c r="F355" s="44">
        <v>0</v>
      </c>
      <c r="G355" s="44">
        <v>4278407.9254000001</v>
      </c>
      <c r="H355" s="44">
        <v>73364887.564099997</v>
      </c>
      <c r="I355" s="44">
        <v>4268765.5530000003</v>
      </c>
      <c r="J355" s="44">
        <v>0</v>
      </c>
      <c r="K355" s="44">
        <f t="shared" si="85"/>
        <v>4268765.5530000003</v>
      </c>
      <c r="L355" s="44">
        <v>100334540.92820001</v>
      </c>
      <c r="M355" s="49">
        <f t="shared" si="80"/>
        <v>251173899.50710002</v>
      </c>
      <c r="N355" s="48"/>
      <c r="O355" s="164">
        <v>34</v>
      </c>
      <c r="P355" s="50">
        <v>1</v>
      </c>
      <c r="Q355" s="41" t="s">
        <v>122</v>
      </c>
      <c r="R355" s="44" t="s">
        <v>826</v>
      </c>
      <c r="S355" s="44">
        <v>63217809.4362</v>
      </c>
      <c r="T355" s="44">
        <v>0</v>
      </c>
      <c r="U355" s="44">
        <v>3638975.3377</v>
      </c>
      <c r="V355" s="44">
        <v>67287818.427699998</v>
      </c>
      <c r="W355" s="44">
        <v>3915168.8358999998</v>
      </c>
      <c r="X355" s="44">
        <v>0</v>
      </c>
      <c r="Y355" s="44">
        <f t="shared" si="87"/>
        <v>3915168.8358999998</v>
      </c>
      <c r="Z355" s="44">
        <v>82848177.211899996</v>
      </c>
      <c r="AA355" s="49">
        <f t="shared" si="81"/>
        <v>220907949.24939999</v>
      </c>
    </row>
    <row r="356" spans="1:27" ht="24.9" customHeight="1">
      <c r="A356" s="163"/>
      <c r="B356" s="165"/>
      <c r="C356" s="40">
        <v>21</v>
      </c>
      <c r="D356" s="44" t="s">
        <v>827</v>
      </c>
      <c r="E356" s="44">
        <v>64571057.111699998</v>
      </c>
      <c r="F356" s="44">
        <v>0</v>
      </c>
      <c r="G356" s="44">
        <v>4121393.4342</v>
      </c>
      <c r="H356" s="44">
        <v>68728189.1822</v>
      </c>
      <c r="I356" s="44">
        <v>3998977.3889000001</v>
      </c>
      <c r="J356" s="44">
        <v>0</v>
      </c>
      <c r="K356" s="44">
        <f t="shared" si="85"/>
        <v>3998977.3889000001</v>
      </c>
      <c r="L356" s="44">
        <v>96583411.466399997</v>
      </c>
      <c r="M356" s="49">
        <f t="shared" si="80"/>
        <v>238003028.58340001</v>
      </c>
      <c r="N356" s="48"/>
      <c r="O356" s="165"/>
      <c r="P356" s="50">
        <v>2</v>
      </c>
      <c r="Q356" s="41" t="s">
        <v>122</v>
      </c>
      <c r="R356" s="44" t="s">
        <v>828</v>
      </c>
      <c r="S356" s="44">
        <v>108180230.2844</v>
      </c>
      <c r="T356" s="44">
        <v>0</v>
      </c>
      <c r="U356" s="44">
        <v>4685744.3316000002</v>
      </c>
      <c r="V356" s="44">
        <v>115144952.9452</v>
      </c>
      <c r="W356" s="44">
        <v>6699755.4968999997</v>
      </c>
      <c r="X356" s="44">
        <v>0</v>
      </c>
      <c r="Y356" s="44">
        <f t="shared" si="87"/>
        <v>6699755.4968999997</v>
      </c>
      <c r="Z356" s="44">
        <v>107855843.59559999</v>
      </c>
      <c r="AA356" s="49">
        <f t="shared" si="81"/>
        <v>342566526.65369999</v>
      </c>
    </row>
    <row r="357" spans="1:27" ht="24.9" customHeight="1">
      <c r="A357" s="163"/>
      <c r="B357" s="165"/>
      <c r="C357" s="40">
        <v>22</v>
      </c>
      <c r="D357" s="44" t="s">
        <v>829</v>
      </c>
      <c r="E357" s="44">
        <v>59228390.947999999</v>
      </c>
      <c r="F357" s="44">
        <v>0</v>
      </c>
      <c r="G357" s="44">
        <v>3838377.8594</v>
      </c>
      <c r="H357" s="44">
        <v>63041558.2478</v>
      </c>
      <c r="I357" s="44">
        <v>3668098.4758000001</v>
      </c>
      <c r="J357" s="44">
        <v>0</v>
      </c>
      <c r="K357" s="44">
        <f t="shared" si="85"/>
        <v>3668098.4758000001</v>
      </c>
      <c r="L357" s="44">
        <v>89822073.371299997</v>
      </c>
      <c r="M357" s="49">
        <f t="shared" si="80"/>
        <v>219598498.9023</v>
      </c>
      <c r="N357" s="48"/>
      <c r="O357" s="165"/>
      <c r="P357" s="50">
        <v>3</v>
      </c>
      <c r="Q357" s="41" t="s">
        <v>122</v>
      </c>
      <c r="R357" s="44" t="s">
        <v>830</v>
      </c>
      <c r="S357" s="44">
        <v>74299918.844500005</v>
      </c>
      <c r="T357" s="44">
        <v>0</v>
      </c>
      <c r="U357" s="44">
        <v>4043822.5586999999</v>
      </c>
      <c r="V357" s="44">
        <v>79083402.177000001</v>
      </c>
      <c r="W357" s="44">
        <v>4601499.6305999998</v>
      </c>
      <c r="X357" s="44">
        <v>0</v>
      </c>
      <c r="Y357" s="44">
        <f t="shared" si="87"/>
        <v>4601499.6305999998</v>
      </c>
      <c r="Z357" s="44">
        <v>92520114.666999996</v>
      </c>
      <c r="AA357" s="49">
        <f t="shared" si="81"/>
        <v>254548757.87780002</v>
      </c>
    </row>
    <row r="358" spans="1:27" ht="24.9" customHeight="1">
      <c r="A358" s="163"/>
      <c r="B358" s="165"/>
      <c r="C358" s="40">
        <v>23</v>
      </c>
      <c r="D358" s="44" t="s">
        <v>831</v>
      </c>
      <c r="E358" s="44">
        <v>72686176.995399997</v>
      </c>
      <c r="F358" s="44">
        <v>0</v>
      </c>
      <c r="G358" s="44">
        <v>4384007.9347999999</v>
      </c>
      <c r="H358" s="44">
        <v>77365766.4428</v>
      </c>
      <c r="I358" s="44">
        <v>4501558.3032</v>
      </c>
      <c r="J358" s="44">
        <v>0</v>
      </c>
      <c r="K358" s="44">
        <f t="shared" si="85"/>
        <v>4501558.3032</v>
      </c>
      <c r="L358" s="44">
        <v>102857360.97759999</v>
      </c>
      <c r="M358" s="49">
        <f t="shared" si="80"/>
        <v>261794870.65380001</v>
      </c>
      <c r="N358" s="48"/>
      <c r="O358" s="165"/>
      <c r="P358" s="50">
        <v>4</v>
      </c>
      <c r="Q358" s="41" t="s">
        <v>122</v>
      </c>
      <c r="R358" s="44" t="s">
        <v>832</v>
      </c>
      <c r="S358" s="44">
        <v>88714547.437600002</v>
      </c>
      <c r="T358" s="44">
        <v>0</v>
      </c>
      <c r="U358" s="44">
        <v>3646353.3544000001</v>
      </c>
      <c r="V358" s="44">
        <v>94426055.143399999</v>
      </c>
      <c r="W358" s="44">
        <v>5494218.0773999998</v>
      </c>
      <c r="X358" s="44">
        <v>0</v>
      </c>
      <c r="Y358" s="44">
        <f t="shared" si="87"/>
        <v>5494218.0773999998</v>
      </c>
      <c r="Z358" s="44">
        <v>83024440.534899995</v>
      </c>
      <c r="AA358" s="49">
        <f t="shared" si="81"/>
        <v>275305614.54769999</v>
      </c>
    </row>
    <row r="359" spans="1:27" ht="24.9" customHeight="1">
      <c r="A359" s="163"/>
      <c r="B359" s="165"/>
      <c r="C359" s="40">
        <v>24</v>
      </c>
      <c r="D359" s="44" t="s">
        <v>833</v>
      </c>
      <c r="E359" s="44">
        <v>53752042.560400002</v>
      </c>
      <c r="F359" s="44">
        <v>0</v>
      </c>
      <c r="G359" s="44">
        <v>3404233.0487000002</v>
      </c>
      <c r="H359" s="44">
        <v>57212638.529700004</v>
      </c>
      <c r="I359" s="44">
        <v>3328940.4326999998</v>
      </c>
      <c r="J359" s="44">
        <v>0</v>
      </c>
      <c r="K359" s="44">
        <f t="shared" si="85"/>
        <v>3328940.4326999998</v>
      </c>
      <c r="L359" s="44">
        <v>79450206.5581</v>
      </c>
      <c r="M359" s="49">
        <f t="shared" si="80"/>
        <v>197148061.12959999</v>
      </c>
      <c r="N359" s="48"/>
      <c r="O359" s="165"/>
      <c r="P359" s="50">
        <v>5</v>
      </c>
      <c r="Q359" s="41" t="s">
        <v>122</v>
      </c>
      <c r="R359" s="44" t="s">
        <v>834</v>
      </c>
      <c r="S359" s="44">
        <v>95842359.170900002</v>
      </c>
      <c r="T359" s="44">
        <v>0</v>
      </c>
      <c r="U359" s="44">
        <v>4992995.8334999997</v>
      </c>
      <c r="V359" s="44">
        <v>102012760.63</v>
      </c>
      <c r="W359" s="44">
        <v>5935653.5939999996</v>
      </c>
      <c r="X359" s="44">
        <v>0</v>
      </c>
      <c r="Y359" s="44">
        <f t="shared" si="87"/>
        <v>5935653.5939999996</v>
      </c>
      <c r="Z359" s="44">
        <v>115196186.21089999</v>
      </c>
      <c r="AA359" s="49">
        <f t="shared" si="81"/>
        <v>323979955.4393</v>
      </c>
    </row>
    <row r="360" spans="1:27" ht="24.9" customHeight="1">
      <c r="A360" s="163"/>
      <c r="B360" s="165"/>
      <c r="C360" s="40">
        <v>25</v>
      </c>
      <c r="D360" s="44" t="s">
        <v>835</v>
      </c>
      <c r="E360" s="44">
        <v>67465232.131699994</v>
      </c>
      <c r="F360" s="44">
        <v>0</v>
      </c>
      <c r="G360" s="44">
        <v>3859182.1507999999</v>
      </c>
      <c r="H360" s="44">
        <v>71808693.314999998</v>
      </c>
      <c r="I360" s="44">
        <v>4178217.7634000001</v>
      </c>
      <c r="J360" s="44">
        <v>0</v>
      </c>
      <c r="K360" s="44">
        <f t="shared" si="85"/>
        <v>4178217.7634000001</v>
      </c>
      <c r="L360" s="44">
        <v>90319094.950599998</v>
      </c>
      <c r="M360" s="49">
        <f t="shared" si="80"/>
        <v>237630420.31149998</v>
      </c>
      <c r="N360" s="48"/>
      <c r="O360" s="165"/>
      <c r="P360" s="50">
        <v>6</v>
      </c>
      <c r="Q360" s="41" t="s">
        <v>122</v>
      </c>
      <c r="R360" s="44" t="s">
        <v>836</v>
      </c>
      <c r="S360" s="44">
        <v>66394839.4683</v>
      </c>
      <c r="T360" s="44">
        <v>0</v>
      </c>
      <c r="U360" s="44">
        <v>3614379.0888</v>
      </c>
      <c r="V360" s="44">
        <v>70669387.986100003</v>
      </c>
      <c r="W360" s="44">
        <v>4111926.8237000001</v>
      </c>
      <c r="X360" s="44">
        <v>0</v>
      </c>
      <c r="Y360" s="44">
        <f t="shared" si="87"/>
        <v>4111926.8237000001</v>
      </c>
      <c r="Z360" s="44">
        <v>82260564.482800007</v>
      </c>
      <c r="AA360" s="49">
        <f t="shared" si="81"/>
        <v>227051097.84970003</v>
      </c>
    </row>
    <row r="361" spans="1:27" ht="24.9" customHeight="1">
      <c r="A361" s="163"/>
      <c r="B361" s="165"/>
      <c r="C361" s="40">
        <v>26</v>
      </c>
      <c r="D361" s="44" t="s">
        <v>837</v>
      </c>
      <c r="E361" s="44">
        <v>61359286.694300003</v>
      </c>
      <c r="F361" s="44">
        <v>0</v>
      </c>
      <c r="G361" s="44">
        <v>3866971.9638</v>
      </c>
      <c r="H361" s="44">
        <v>65309642.626900002</v>
      </c>
      <c r="I361" s="44">
        <v>3800067.8796000001</v>
      </c>
      <c r="J361" s="44">
        <v>0</v>
      </c>
      <c r="K361" s="44">
        <f t="shared" si="85"/>
        <v>3800067.8796000001</v>
      </c>
      <c r="L361" s="44">
        <v>90505196.226500005</v>
      </c>
      <c r="M361" s="49">
        <f t="shared" si="80"/>
        <v>224841165.39109999</v>
      </c>
      <c r="N361" s="48"/>
      <c r="O361" s="165"/>
      <c r="P361" s="50">
        <v>7</v>
      </c>
      <c r="Q361" s="41" t="s">
        <v>122</v>
      </c>
      <c r="R361" s="44" t="s">
        <v>838</v>
      </c>
      <c r="S361" s="44">
        <v>63860422.627499998</v>
      </c>
      <c r="T361" s="44">
        <v>0</v>
      </c>
      <c r="U361" s="44">
        <v>4093015.0564000001</v>
      </c>
      <c r="V361" s="44">
        <v>67971803.528099999</v>
      </c>
      <c r="W361" s="44">
        <v>3954966.7845999999</v>
      </c>
      <c r="X361" s="44">
        <v>0</v>
      </c>
      <c r="Y361" s="44">
        <f t="shared" si="87"/>
        <v>3954966.7845999999</v>
      </c>
      <c r="Z361" s="44">
        <v>93695340.125100002</v>
      </c>
      <c r="AA361" s="49">
        <f t="shared" si="81"/>
        <v>233575548.12169999</v>
      </c>
    </row>
    <row r="362" spans="1:27" ht="24.9" customHeight="1">
      <c r="A362" s="163"/>
      <c r="B362" s="166"/>
      <c r="C362" s="40">
        <v>27</v>
      </c>
      <c r="D362" s="44" t="s">
        <v>839</v>
      </c>
      <c r="E362" s="44">
        <v>56857027.447899997</v>
      </c>
      <c r="F362" s="44">
        <v>0</v>
      </c>
      <c r="G362" s="44">
        <v>3558141.9095000001</v>
      </c>
      <c r="H362" s="44">
        <v>60517524.624300003</v>
      </c>
      <c r="I362" s="44">
        <v>3521236.5621000002</v>
      </c>
      <c r="J362" s="44">
        <v>0</v>
      </c>
      <c r="K362" s="44">
        <f t="shared" si="85"/>
        <v>3521236.5621000002</v>
      </c>
      <c r="L362" s="44">
        <v>83127141.458399996</v>
      </c>
      <c r="M362" s="49">
        <f t="shared" si="80"/>
        <v>207581072.00220001</v>
      </c>
      <c r="N362" s="48"/>
      <c r="O362" s="165"/>
      <c r="P362" s="50">
        <v>8</v>
      </c>
      <c r="Q362" s="41" t="s">
        <v>122</v>
      </c>
      <c r="R362" s="44" t="s">
        <v>840</v>
      </c>
      <c r="S362" s="44">
        <v>99120109.398900002</v>
      </c>
      <c r="T362" s="44">
        <v>0</v>
      </c>
      <c r="U362" s="44">
        <v>4573435.4744999995</v>
      </c>
      <c r="V362" s="44">
        <v>105501534.82449999</v>
      </c>
      <c r="W362" s="44">
        <v>6138649.3267000001</v>
      </c>
      <c r="X362" s="44">
        <v>0</v>
      </c>
      <c r="Y362" s="44">
        <f t="shared" si="87"/>
        <v>6138649.3267000001</v>
      </c>
      <c r="Z362" s="44">
        <v>105172746.89659999</v>
      </c>
      <c r="AA362" s="49">
        <f t="shared" si="81"/>
        <v>320506475.92119998</v>
      </c>
    </row>
    <row r="363" spans="1:27" ht="24.9" customHeight="1">
      <c r="A363" s="40"/>
      <c r="B363" s="157" t="s">
        <v>841</v>
      </c>
      <c r="C363" s="158"/>
      <c r="D363" s="45"/>
      <c r="E363" s="45">
        <f>SUM(E336:E362)</f>
        <v>1777860463.5019</v>
      </c>
      <c r="F363" s="45">
        <f t="shared" ref="F363:M363" si="88">SUM(F336:F362)</f>
        <v>0</v>
      </c>
      <c r="G363" s="45">
        <f t="shared" si="88"/>
        <v>111196104.21730003</v>
      </c>
      <c r="H363" s="45">
        <f t="shared" si="88"/>
        <v>1892320425.5993004</v>
      </c>
      <c r="I363" s="45">
        <f t="shared" si="88"/>
        <v>110105426.67299999</v>
      </c>
      <c r="J363" s="45">
        <f t="shared" si="88"/>
        <v>0</v>
      </c>
      <c r="K363" s="45">
        <f t="shared" si="88"/>
        <v>110105426.67299999</v>
      </c>
      <c r="L363" s="45">
        <f t="shared" si="88"/>
        <v>2605804604.8298001</v>
      </c>
      <c r="M363" s="45">
        <f t="shared" si="88"/>
        <v>6497287024.8212986</v>
      </c>
      <c r="N363" s="48"/>
      <c r="O363" s="165"/>
      <c r="P363" s="50">
        <v>9</v>
      </c>
      <c r="Q363" s="41" t="s">
        <v>122</v>
      </c>
      <c r="R363" s="44" t="s">
        <v>842</v>
      </c>
      <c r="S363" s="44">
        <v>70557586.835099995</v>
      </c>
      <c r="T363" s="44">
        <v>0</v>
      </c>
      <c r="U363" s="44">
        <v>3678524.9391000001</v>
      </c>
      <c r="V363" s="44">
        <v>75100136.084999993</v>
      </c>
      <c r="W363" s="44">
        <v>4369731.6875999998</v>
      </c>
      <c r="X363" s="44">
        <v>0</v>
      </c>
      <c r="Y363" s="44">
        <f t="shared" si="87"/>
        <v>4369731.6875999998</v>
      </c>
      <c r="Z363" s="44">
        <v>83793030.606000006</v>
      </c>
      <c r="AA363" s="49">
        <f t="shared" si="81"/>
        <v>237499010.15279999</v>
      </c>
    </row>
    <row r="364" spans="1:27" ht="24.9" customHeight="1">
      <c r="A364" s="163">
        <v>18</v>
      </c>
      <c r="B364" s="164" t="s">
        <v>843</v>
      </c>
      <c r="C364" s="40">
        <v>1</v>
      </c>
      <c r="D364" s="44" t="s">
        <v>844</v>
      </c>
      <c r="E364" s="44">
        <v>106452747.3529</v>
      </c>
      <c r="F364" s="44">
        <v>0</v>
      </c>
      <c r="G364" s="44">
        <v>5725684.2931000004</v>
      </c>
      <c r="H364" s="44">
        <v>113306253.3942</v>
      </c>
      <c r="I364" s="44">
        <v>6592770.0224000001</v>
      </c>
      <c r="J364" s="44">
        <v>0</v>
      </c>
      <c r="K364" s="44">
        <f t="shared" ref="K364:K386" si="89">I364</f>
        <v>6592770.0224000001</v>
      </c>
      <c r="L364" s="44">
        <v>119715352.6064</v>
      </c>
      <c r="M364" s="49">
        <f t="shared" si="80"/>
        <v>351792807.66899997</v>
      </c>
      <c r="N364" s="48"/>
      <c r="O364" s="165"/>
      <c r="P364" s="50">
        <v>10</v>
      </c>
      <c r="Q364" s="41" t="s">
        <v>122</v>
      </c>
      <c r="R364" s="44" t="s">
        <v>845</v>
      </c>
      <c r="S364" s="44">
        <v>65145658.718800001</v>
      </c>
      <c r="T364" s="44">
        <v>0</v>
      </c>
      <c r="U364" s="44">
        <v>3721926.5515000001</v>
      </c>
      <c r="V364" s="44">
        <v>69339784.062600002</v>
      </c>
      <c r="W364" s="44">
        <v>4034563.2834999999</v>
      </c>
      <c r="X364" s="44">
        <v>0</v>
      </c>
      <c r="Y364" s="44">
        <f t="shared" si="87"/>
        <v>4034563.2834999999</v>
      </c>
      <c r="Z364" s="44">
        <v>84829909.851300001</v>
      </c>
      <c r="AA364" s="49">
        <f t="shared" si="81"/>
        <v>227071842.46769997</v>
      </c>
    </row>
    <row r="365" spans="1:27" ht="24.9" customHeight="1">
      <c r="A365" s="163"/>
      <c r="B365" s="165"/>
      <c r="C365" s="40">
        <v>2</v>
      </c>
      <c r="D365" s="44" t="s">
        <v>846</v>
      </c>
      <c r="E365" s="44">
        <v>108243957.4192</v>
      </c>
      <c r="F365" s="44">
        <v>0</v>
      </c>
      <c r="G365" s="44">
        <v>6719889.2072999999</v>
      </c>
      <c r="H365" s="44">
        <v>115212782.87989999</v>
      </c>
      <c r="I365" s="44">
        <v>6703702.2089999998</v>
      </c>
      <c r="J365" s="44">
        <v>0</v>
      </c>
      <c r="K365" s="44">
        <f t="shared" si="89"/>
        <v>6703702.2089999998</v>
      </c>
      <c r="L365" s="44">
        <v>143467245.29249999</v>
      </c>
      <c r="M365" s="49">
        <f t="shared" si="80"/>
        <v>380347577.0079</v>
      </c>
      <c r="N365" s="48"/>
      <c r="O365" s="165"/>
      <c r="P365" s="50">
        <v>11</v>
      </c>
      <c r="Q365" s="41" t="s">
        <v>122</v>
      </c>
      <c r="R365" s="44" t="s">
        <v>847</v>
      </c>
      <c r="S365" s="44">
        <v>97218040.690200001</v>
      </c>
      <c r="T365" s="44">
        <v>0</v>
      </c>
      <c r="U365" s="44">
        <v>4818737.3729999997</v>
      </c>
      <c r="V365" s="44">
        <v>103477009.53560001</v>
      </c>
      <c r="W365" s="44">
        <v>6020851.5067999996</v>
      </c>
      <c r="X365" s="44">
        <v>0</v>
      </c>
      <c r="Y365" s="44">
        <f t="shared" si="87"/>
        <v>6020851.5067999996</v>
      </c>
      <c r="Z365" s="44">
        <v>111033092.4709</v>
      </c>
      <c r="AA365" s="49">
        <f t="shared" si="81"/>
        <v>322567731.5765</v>
      </c>
    </row>
    <row r="366" spans="1:27" ht="24.9" customHeight="1">
      <c r="A366" s="163"/>
      <c r="B366" s="165"/>
      <c r="C366" s="40">
        <v>3</v>
      </c>
      <c r="D366" s="44" t="s">
        <v>848</v>
      </c>
      <c r="E366" s="44">
        <v>89580518.903300002</v>
      </c>
      <c r="F366" s="44">
        <v>0</v>
      </c>
      <c r="G366" s="44">
        <v>6017922.3887999998</v>
      </c>
      <c r="H366" s="44">
        <v>95347778.488000005</v>
      </c>
      <c r="I366" s="44">
        <v>5547848.9216999998</v>
      </c>
      <c r="J366" s="44">
        <v>0</v>
      </c>
      <c r="K366" s="44">
        <f t="shared" si="89"/>
        <v>5547848.9216999998</v>
      </c>
      <c r="L366" s="44">
        <v>126697019.85519999</v>
      </c>
      <c r="M366" s="49">
        <f t="shared" si="80"/>
        <v>323191088.55699998</v>
      </c>
      <c r="N366" s="48"/>
      <c r="O366" s="165"/>
      <c r="P366" s="50">
        <v>12</v>
      </c>
      <c r="Q366" s="41" t="s">
        <v>122</v>
      </c>
      <c r="R366" s="44" t="s">
        <v>849</v>
      </c>
      <c r="S366" s="44">
        <v>76951222.240400001</v>
      </c>
      <c r="T366" s="44">
        <v>0</v>
      </c>
      <c r="U366" s="44">
        <v>4054443.4712</v>
      </c>
      <c r="V366" s="44">
        <v>81905398.432400003</v>
      </c>
      <c r="W366" s="44">
        <v>4765698.6201999998</v>
      </c>
      <c r="X366" s="44">
        <v>0</v>
      </c>
      <c r="Y366" s="44">
        <f t="shared" si="87"/>
        <v>4765698.6201999998</v>
      </c>
      <c r="Z366" s="44">
        <v>92773851.869100004</v>
      </c>
      <c r="AA366" s="49">
        <f t="shared" si="81"/>
        <v>260450614.63330001</v>
      </c>
    </row>
    <row r="367" spans="1:27" ht="24.9" customHeight="1">
      <c r="A367" s="163"/>
      <c r="B367" s="165"/>
      <c r="C367" s="40">
        <v>4</v>
      </c>
      <c r="D367" s="44" t="s">
        <v>850</v>
      </c>
      <c r="E367" s="44">
        <v>68975718.010499999</v>
      </c>
      <c r="F367" s="44">
        <v>0</v>
      </c>
      <c r="G367" s="44">
        <v>4511786.0617000004</v>
      </c>
      <c r="H367" s="44">
        <v>73416425.383900002</v>
      </c>
      <c r="I367" s="44">
        <v>4271764.3017999995</v>
      </c>
      <c r="J367" s="44">
        <v>0</v>
      </c>
      <c r="K367" s="44">
        <f t="shared" si="89"/>
        <v>4271764.3017999995</v>
      </c>
      <c r="L367" s="44">
        <v>90714912.042500004</v>
      </c>
      <c r="M367" s="49">
        <f t="shared" si="80"/>
        <v>241890605.80040002</v>
      </c>
      <c r="N367" s="48"/>
      <c r="O367" s="165"/>
      <c r="P367" s="50">
        <v>13</v>
      </c>
      <c r="Q367" s="41" t="s">
        <v>122</v>
      </c>
      <c r="R367" s="44" t="s">
        <v>851</v>
      </c>
      <c r="S367" s="44">
        <v>66138548.8671</v>
      </c>
      <c r="T367" s="44">
        <v>0</v>
      </c>
      <c r="U367" s="44">
        <v>3856446.6707000001</v>
      </c>
      <c r="V367" s="44">
        <v>70396597.207699999</v>
      </c>
      <c r="W367" s="44">
        <v>4096054.3821999999</v>
      </c>
      <c r="X367" s="44">
        <v>0</v>
      </c>
      <c r="Y367" s="44">
        <f t="shared" si="87"/>
        <v>4096054.3821999999</v>
      </c>
      <c r="Z367" s="44">
        <v>88043641.135399997</v>
      </c>
      <c r="AA367" s="49">
        <f t="shared" si="81"/>
        <v>232531288.2631</v>
      </c>
    </row>
    <row r="368" spans="1:27" ht="24.9" customHeight="1">
      <c r="A368" s="163"/>
      <c r="B368" s="165"/>
      <c r="C368" s="40">
        <v>5</v>
      </c>
      <c r="D368" s="44" t="s">
        <v>852</v>
      </c>
      <c r="E368" s="44">
        <v>113392966.5995</v>
      </c>
      <c r="F368" s="44">
        <v>0</v>
      </c>
      <c r="G368" s="44">
        <v>7251612.5789999999</v>
      </c>
      <c r="H368" s="44">
        <v>120693289.0519</v>
      </c>
      <c r="I368" s="44">
        <v>7022587.6695999997</v>
      </c>
      <c r="J368" s="44">
        <v>0</v>
      </c>
      <c r="K368" s="44">
        <f t="shared" si="89"/>
        <v>7022587.6695999997</v>
      </c>
      <c r="L368" s="44">
        <v>156170297.03080001</v>
      </c>
      <c r="M368" s="49">
        <f t="shared" si="80"/>
        <v>404530752.93080002</v>
      </c>
      <c r="N368" s="48"/>
      <c r="O368" s="165"/>
      <c r="P368" s="50">
        <v>14</v>
      </c>
      <c r="Q368" s="41" t="s">
        <v>122</v>
      </c>
      <c r="R368" s="44" t="s">
        <v>853</v>
      </c>
      <c r="S368" s="44">
        <v>94734078.079500005</v>
      </c>
      <c r="T368" s="44">
        <v>0</v>
      </c>
      <c r="U368" s="44">
        <v>4965517.0107000005</v>
      </c>
      <c r="V368" s="44">
        <v>100833127.5882</v>
      </c>
      <c r="W368" s="44">
        <v>5867016.1699999999</v>
      </c>
      <c r="X368" s="44">
        <v>0</v>
      </c>
      <c r="Y368" s="44">
        <f t="shared" si="87"/>
        <v>5867016.1699999999</v>
      </c>
      <c r="Z368" s="44">
        <v>114539707.8115</v>
      </c>
      <c r="AA368" s="49">
        <f t="shared" si="81"/>
        <v>320939446.65990001</v>
      </c>
    </row>
    <row r="369" spans="1:27" ht="24.9" customHeight="1">
      <c r="A369" s="163"/>
      <c r="B369" s="165"/>
      <c r="C369" s="40">
        <v>6</v>
      </c>
      <c r="D369" s="44" t="s">
        <v>854</v>
      </c>
      <c r="E369" s="44">
        <v>75963059.010100007</v>
      </c>
      <c r="F369" s="44">
        <v>0</v>
      </c>
      <c r="G369" s="44">
        <v>5224348.0554</v>
      </c>
      <c r="H369" s="44">
        <v>80853616.527799994</v>
      </c>
      <c r="I369" s="44">
        <v>4704500.2660999997</v>
      </c>
      <c r="J369" s="44">
        <v>0</v>
      </c>
      <c r="K369" s="44">
        <f t="shared" si="89"/>
        <v>4704500.2660999997</v>
      </c>
      <c r="L369" s="44">
        <v>107738259.81</v>
      </c>
      <c r="M369" s="49">
        <f t="shared" si="80"/>
        <v>274483783.66939998</v>
      </c>
      <c r="N369" s="48"/>
      <c r="O369" s="165"/>
      <c r="P369" s="50">
        <v>15</v>
      </c>
      <c r="Q369" s="41" t="s">
        <v>122</v>
      </c>
      <c r="R369" s="44" t="s">
        <v>855</v>
      </c>
      <c r="S369" s="44">
        <v>62800479.8292</v>
      </c>
      <c r="T369" s="44">
        <v>0</v>
      </c>
      <c r="U369" s="44">
        <v>3660328.6908</v>
      </c>
      <c r="V369" s="44">
        <v>66843620.834200002</v>
      </c>
      <c r="W369" s="44">
        <v>3889323.0199000002</v>
      </c>
      <c r="X369" s="44">
        <v>0</v>
      </c>
      <c r="Y369" s="44">
        <f t="shared" si="87"/>
        <v>3889323.0199000002</v>
      </c>
      <c r="Z369" s="44">
        <v>83358316.061800003</v>
      </c>
      <c r="AA369" s="49">
        <f t="shared" si="81"/>
        <v>220552068.4359</v>
      </c>
    </row>
    <row r="370" spans="1:27" ht="24.9" customHeight="1">
      <c r="A370" s="163"/>
      <c r="B370" s="165"/>
      <c r="C370" s="40">
        <v>7</v>
      </c>
      <c r="D370" s="44" t="s">
        <v>856</v>
      </c>
      <c r="E370" s="44">
        <v>66239638.046999998</v>
      </c>
      <c r="F370" s="44">
        <v>0</v>
      </c>
      <c r="G370" s="44">
        <v>4893632.7445</v>
      </c>
      <c r="H370" s="44">
        <v>70504194.583199993</v>
      </c>
      <c r="I370" s="44">
        <v>4102314.9789</v>
      </c>
      <c r="J370" s="44">
        <v>0</v>
      </c>
      <c r="K370" s="44">
        <f t="shared" si="89"/>
        <v>4102314.9789</v>
      </c>
      <c r="L370" s="44">
        <v>99837358.836099997</v>
      </c>
      <c r="M370" s="49">
        <f t="shared" si="80"/>
        <v>245577139.18970001</v>
      </c>
      <c r="N370" s="48"/>
      <c r="O370" s="166"/>
      <c r="P370" s="50">
        <v>16</v>
      </c>
      <c r="Q370" s="41" t="s">
        <v>122</v>
      </c>
      <c r="R370" s="44" t="s">
        <v>857</v>
      </c>
      <c r="S370" s="44">
        <v>68125940.306600004</v>
      </c>
      <c r="T370" s="44">
        <v>0</v>
      </c>
      <c r="U370" s="44">
        <v>3985930.8645000001</v>
      </c>
      <c r="V370" s="44">
        <v>72511938.367500007</v>
      </c>
      <c r="W370" s="44">
        <v>4219136.3602</v>
      </c>
      <c r="X370" s="44">
        <v>0</v>
      </c>
      <c r="Y370" s="44">
        <f t="shared" si="87"/>
        <v>4219136.3602</v>
      </c>
      <c r="Z370" s="44">
        <v>91137062.453600004</v>
      </c>
      <c r="AA370" s="49">
        <f t="shared" si="81"/>
        <v>239980008.3524</v>
      </c>
    </row>
    <row r="371" spans="1:27" ht="24.9" customHeight="1">
      <c r="A371" s="163"/>
      <c r="B371" s="165"/>
      <c r="C371" s="40">
        <v>8</v>
      </c>
      <c r="D371" s="44" t="s">
        <v>858</v>
      </c>
      <c r="E371" s="44">
        <v>88259974.616999999</v>
      </c>
      <c r="F371" s="44">
        <v>0</v>
      </c>
      <c r="G371" s="44">
        <v>5951932.0344000002</v>
      </c>
      <c r="H371" s="44">
        <v>93942216.590900004</v>
      </c>
      <c r="I371" s="44">
        <v>5466065.7362000002</v>
      </c>
      <c r="J371" s="44">
        <v>0</v>
      </c>
      <c r="K371" s="44">
        <f t="shared" si="89"/>
        <v>5466065.7362000002</v>
      </c>
      <c r="L371" s="44">
        <v>125120487.9013</v>
      </c>
      <c r="M371" s="49">
        <f t="shared" si="80"/>
        <v>318740676.87980002</v>
      </c>
      <c r="N371" s="48"/>
      <c r="O371" s="40"/>
      <c r="P371" s="158"/>
      <c r="Q371" s="159"/>
      <c r="R371" s="45"/>
      <c r="S371" s="45">
        <f>S355+S356+S357+S358+S359+S360+S361+S362+S363+S364+S365+S366+S367+S368+S369+S370</f>
        <v>1261301792.2352002</v>
      </c>
      <c r="T371" s="45">
        <f t="shared" ref="T371:AA371" si="90">T355+T356+T357+T358+T359+T360+T361+T362+T363+T364+T365+T366+T367+T368+T369+T370</f>
        <v>0</v>
      </c>
      <c r="U371" s="45">
        <f t="shared" si="90"/>
        <v>66030576.607099995</v>
      </c>
      <c r="V371" s="45">
        <f t="shared" si="90"/>
        <v>1342505327.7752001</v>
      </c>
      <c r="W371" s="45">
        <f t="shared" si="90"/>
        <v>78114213.600199997</v>
      </c>
      <c r="X371" s="45">
        <f t="shared" si="90"/>
        <v>0</v>
      </c>
      <c r="Y371" s="45">
        <f t="shared" si="87"/>
        <v>78114213.600199997</v>
      </c>
      <c r="Z371" s="45">
        <f t="shared" si="90"/>
        <v>1512082025.9844003</v>
      </c>
      <c r="AA371" s="45">
        <f t="shared" si="90"/>
        <v>4260033936.2021003</v>
      </c>
    </row>
    <row r="372" spans="1:27" ht="24.9" customHeight="1">
      <c r="A372" s="163"/>
      <c r="B372" s="165"/>
      <c r="C372" s="40">
        <v>9</v>
      </c>
      <c r="D372" s="44" t="s">
        <v>859</v>
      </c>
      <c r="E372" s="44">
        <v>97359933.006099999</v>
      </c>
      <c r="F372" s="44">
        <v>0</v>
      </c>
      <c r="G372" s="44">
        <v>5656288.0401999997</v>
      </c>
      <c r="H372" s="44">
        <v>103628036.983</v>
      </c>
      <c r="I372" s="44">
        <v>6029639.0997000001</v>
      </c>
      <c r="J372" s="44">
        <v>0</v>
      </c>
      <c r="K372" s="44">
        <f t="shared" si="89"/>
        <v>6029639.0997000001</v>
      </c>
      <c r="L372" s="44">
        <v>118057452.5836</v>
      </c>
      <c r="M372" s="49">
        <f t="shared" si="80"/>
        <v>330731349.71259999</v>
      </c>
      <c r="N372" s="48"/>
      <c r="O372" s="164">
        <v>35</v>
      </c>
      <c r="P372" s="50">
        <v>1</v>
      </c>
      <c r="Q372" s="41" t="s">
        <v>123</v>
      </c>
      <c r="R372" s="44" t="s">
        <v>860</v>
      </c>
      <c r="S372" s="44">
        <v>70404108.130999997</v>
      </c>
      <c r="T372" s="44">
        <v>0</v>
      </c>
      <c r="U372" s="44">
        <v>4074589.0290999999</v>
      </c>
      <c r="V372" s="44">
        <v>74936776.309200004</v>
      </c>
      <c r="W372" s="44">
        <v>4360226.5332000004</v>
      </c>
      <c r="X372" s="44">
        <v>0</v>
      </c>
      <c r="Y372" s="44">
        <f t="shared" ref="Y372:Y388" si="91">W372</f>
        <v>4360226.5332000004</v>
      </c>
      <c r="Z372" s="44">
        <v>92752067.489700004</v>
      </c>
      <c r="AA372" s="49">
        <f t="shared" si="81"/>
        <v>246527767.49220002</v>
      </c>
    </row>
    <row r="373" spans="1:27" ht="24.9" customHeight="1">
      <c r="A373" s="163"/>
      <c r="B373" s="165"/>
      <c r="C373" s="40">
        <v>10</v>
      </c>
      <c r="D373" s="44" t="s">
        <v>861</v>
      </c>
      <c r="E373" s="44">
        <v>91976015.634599999</v>
      </c>
      <c r="F373" s="44">
        <v>0</v>
      </c>
      <c r="G373" s="44">
        <v>6629328.3413000004</v>
      </c>
      <c r="H373" s="44">
        <v>97897499.057799995</v>
      </c>
      <c r="I373" s="44">
        <v>5696205.4407000002</v>
      </c>
      <c r="J373" s="44">
        <v>0</v>
      </c>
      <c r="K373" s="44">
        <f t="shared" si="89"/>
        <v>5696205.4407000002</v>
      </c>
      <c r="L373" s="44">
        <v>141303715.4817</v>
      </c>
      <c r="M373" s="49">
        <f t="shared" si="80"/>
        <v>343502763.95609999</v>
      </c>
      <c r="N373" s="48"/>
      <c r="O373" s="165"/>
      <c r="P373" s="50">
        <v>2</v>
      </c>
      <c r="Q373" s="41" t="s">
        <v>123</v>
      </c>
      <c r="R373" s="44" t="s">
        <v>862</v>
      </c>
      <c r="S373" s="44">
        <v>77909115.887500003</v>
      </c>
      <c r="T373" s="44">
        <v>0</v>
      </c>
      <c r="U373" s="44">
        <v>3811571.3113000002</v>
      </c>
      <c r="V373" s="44">
        <v>82924961.975799993</v>
      </c>
      <c r="W373" s="44">
        <v>4825022.3359000003</v>
      </c>
      <c r="X373" s="44">
        <v>0</v>
      </c>
      <c r="Y373" s="44">
        <f t="shared" si="91"/>
        <v>4825022.3359000003</v>
      </c>
      <c r="Z373" s="44">
        <v>86468484.982899994</v>
      </c>
      <c r="AA373" s="49">
        <f t="shared" si="81"/>
        <v>255939156.49340001</v>
      </c>
    </row>
    <row r="374" spans="1:27" ht="24.9" customHeight="1">
      <c r="A374" s="163"/>
      <c r="B374" s="165"/>
      <c r="C374" s="40">
        <v>11</v>
      </c>
      <c r="D374" s="44" t="s">
        <v>863</v>
      </c>
      <c r="E374" s="44">
        <v>98198784.307300001</v>
      </c>
      <c r="F374" s="44">
        <v>0</v>
      </c>
      <c r="G374" s="44">
        <v>7012779.3137999997</v>
      </c>
      <c r="H374" s="44">
        <v>104520894.147</v>
      </c>
      <c r="I374" s="44">
        <v>6081590.3536</v>
      </c>
      <c r="J374" s="44">
        <v>0</v>
      </c>
      <c r="K374" s="44">
        <f t="shared" si="89"/>
        <v>6081590.3536</v>
      </c>
      <c r="L374" s="44">
        <v>150464489.3001</v>
      </c>
      <c r="M374" s="49">
        <f t="shared" si="80"/>
        <v>366278537.42180002</v>
      </c>
      <c r="N374" s="48"/>
      <c r="O374" s="165"/>
      <c r="P374" s="50">
        <v>3</v>
      </c>
      <c r="Q374" s="41" t="s">
        <v>123</v>
      </c>
      <c r="R374" s="44" t="s">
        <v>864</v>
      </c>
      <c r="S374" s="44">
        <v>65232516.100900002</v>
      </c>
      <c r="T374" s="44">
        <v>0</v>
      </c>
      <c r="U374" s="44">
        <v>3630466.7376000001</v>
      </c>
      <c r="V374" s="44">
        <v>69432233.386700004</v>
      </c>
      <c r="W374" s="44">
        <v>4039942.4846000001</v>
      </c>
      <c r="X374" s="44">
        <v>0</v>
      </c>
      <c r="Y374" s="44">
        <f t="shared" si="91"/>
        <v>4039942.4846000001</v>
      </c>
      <c r="Z374" s="44">
        <v>82141835.275800005</v>
      </c>
      <c r="AA374" s="49">
        <f t="shared" si="81"/>
        <v>224476993.98559999</v>
      </c>
    </row>
    <row r="375" spans="1:27" ht="24.9" customHeight="1">
      <c r="A375" s="163"/>
      <c r="B375" s="165"/>
      <c r="C375" s="40">
        <v>12</v>
      </c>
      <c r="D375" s="44" t="s">
        <v>865</v>
      </c>
      <c r="E375" s="44">
        <v>84860842.595599994</v>
      </c>
      <c r="F375" s="44">
        <v>0</v>
      </c>
      <c r="G375" s="44">
        <v>5627711.0939999996</v>
      </c>
      <c r="H375" s="44">
        <v>90324245.954099998</v>
      </c>
      <c r="I375" s="44">
        <v>5255552.6564999996</v>
      </c>
      <c r="J375" s="44">
        <v>0</v>
      </c>
      <c r="K375" s="44">
        <f t="shared" si="89"/>
        <v>5255552.6564999996</v>
      </c>
      <c r="L375" s="44">
        <v>117374739.64309999</v>
      </c>
      <c r="M375" s="49">
        <f t="shared" si="80"/>
        <v>303443091.94330001</v>
      </c>
      <c r="N375" s="48"/>
      <c r="O375" s="165"/>
      <c r="P375" s="50">
        <v>4</v>
      </c>
      <c r="Q375" s="41" t="s">
        <v>123</v>
      </c>
      <c r="R375" s="44" t="s">
        <v>866</v>
      </c>
      <c r="S375" s="44">
        <v>73036635.463300005</v>
      </c>
      <c r="T375" s="44">
        <v>0</v>
      </c>
      <c r="U375" s="44">
        <v>4049821.1984999999</v>
      </c>
      <c r="V375" s="44">
        <v>77738787.684200004</v>
      </c>
      <c r="W375" s="44">
        <v>4523262.6944000004</v>
      </c>
      <c r="X375" s="44">
        <v>0</v>
      </c>
      <c r="Y375" s="44">
        <f t="shared" si="91"/>
        <v>4523262.6944000004</v>
      </c>
      <c r="Z375" s="44">
        <v>92160355.613600001</v>
      </c>
      <c r="AA375" s="49">
        <f t="shared" si="81"/>
        <v>251508862.65400004</v>
      </c>
    </row>
    <row r="376" spans="1:27" ht="24.9" customHeight="1">
      <c r="A376" s="163"/>
      <c r="B376" s="165"/>
      <c r="C376" s="40">
        <v>13</v>
      </c>
      <c r="D376" s="44" t="s">
        <v>867</v>
      </c>
      <c r="E376" s="44">
        <v>73520692.843999997</v>
      </c>
      <c r="F376" s="44">
        <v>0</v>
      </c>
      <c r="G376" s="44">
        <v>5470164.6993000004</v>
      </c>
      <c r="H376" s="44">
        <v>78254009.034400001</v>
      </c>
      <c r="I376" s="44">
        <v>4553241.0563000003</v>
      </c>
      <c r="J376" s="44">
        <v>0</v>
      </c>
      <c r="K376" s="44">
        <f t="shared" si="89"/>
        <v>4553241.0563000003</v>
      </c>
      <c r="L376" s="44">
        <v>113610902.8255</v>
      </c>
      <c r="M376" s="49">
        <f t="shared" si="80"/>
        <v>275409010.45950001</v>
      </c>
      <c r="N376" s="48"/>
      <c r="O376" s="165"/>
      <c r="P376" s="50">
        <v>5</v>
      </c>
      <c r="Q376" s="41" t="s">
        <v>123</v>
      </c>
      <c r="R376" s="44" t="s">
        <v>868</v>
      </c>
      <c r="S376" s="44">
        <v>102439468.5714</v>
      </c>
      <c r="T376" s="44">
        <v>0</v>
      </c>
      <c r="U376" s="44">
        <v>5455633.6560000004</v>
      </c>
      <c r="V376" s="44">
        <v>109034596.77779999</v>
      </c>
      <c r="W376" s="44">
        <v>6344221.9604000002</v>
      </c>
      <c r="X376" s="44">
        <v>0</v>
      </c>
      <c r="Y376" s="44">
        <f t="shared" si="91"/>
        <v>6344221.9604000002</v>
      </c>
      <c r="Z376" s="44">
        <v>125745692.1485</v>
      </c>
      <c r="AA376" s="49">
        <f t="shared" si="81"/>
        <v>349019613.11409998</v>
      </c>
    </row>
    <row r="377" spans="1:27" ht="24.9" customHeight="1">
      <c r="A377" s="163"/>
      <c r="B377" s="165"/>
      <c r="C377" s="40">
        <v>14</v>
      </c>
      <c r="D377" s="44" t="s">
        <v>869</v>
      </c>
      <c r="E377" s="44">
        <v>75702181.875</v>
      </c>
      <c r="F377" s="44">
        <v>0</v>
      </c>
      <c r="G377" s="44">
        <v>5019153.3991</v>
      </c>
      <c r="H377" s="44">
        <v>80575943.931099996</v>
      </c>
      <c r="I377" s="44">
        <v>4688343.7741</v>
      </c>
      <c r="J377" s="44">
        <v>0</v>
      </c>
      <c r="K377" s="44">
        <f t="shared" si="89"/>
        <v>4688343.7741</v>
      </c>
      <c r="L377" s="44">
        <v>102836089.8576</v>
      </c>
      <c r="M377" s="49">
        <f t="shared" si="80"/>
        <v>268821712.8369</v>
      </c>
      <c r="N377" s="48"/>
      <c r="O377" s="165"/>
      <c r="P377" s="50">
        <v>6</v>
      </c>
      <c r="Q377" s="41" t="s">
        <v>123</v>
      </c>
      <c r="R377" s="44" t="s">
        <v>870</v>
      </c>
      <c r="S377" s="44">
        <v>84895861.622099996</v>
      </c>
      <c r="T377" s="44">
        <v>0</v>
      </c>
      <c r="U377" s="44">
        <v>4224834.6189000001</v>
      </c>
      <c r="V377" s="44">
        <v>90361519.531200007</v>
      </c>
      <c r="W377" s="44">
        <v>5257721.4346000003</v>
      </c>
      <c r="X377" s="44">
        <v>0</v>
      </c>
      <c r="Y377" s="44">
        <f t="shared" si="91"/>
        <v>5257721.4346000003</v>
      </c>
      <c r="Z377" s="44">
        <v>96341485.600600004</v>
      </c>
      <c r="AA377" s="49">
        <f t="shared" si="81"/>
        <v>281081422.80739999</v>
      </c>
    </row>
    <row r="378" spans="1:27" ht="24.9" customHeight="1">
      <c r="A378" s="163"/>
      <c r="B378" s="165"/>
      <c r="C378" s="40">
        <v>15</v>
      </c>
      <c r="D378" s="44" t="s">
        <v>871</v>
      </c>
      <c r="E378" s="44">
        <v>87632686.3028</v>
      </c>
      <c r="F378" s="44">
        <v>0</v>
      </c>
      <c r="G378" s="44">
        <v>5980328.8197999997</v>
      </c>
      <c r="H378" s="44">
        <v>93274542.994399995</v>
      </c>
      <c r="I378" s="44">
        <v>5427216.8788999999</v>
      </c>
      <c r="J378" s="44">
        <v>0</v>
      </c>
      <c r="K378" s="44">
        <f t="shared" si="89"/>
        <v>5427216.8788999999</v>
      </c>
      <c r="L378" s="44">
        <v>125798896.7374</v>
      </c>
      <c r="M378" s="49">
        <f t="shared" si="80"/>
        <v>318113671.73329997</v>
      </c>
      <c r="N378" s="48"/>
      <c r="O378" s="165"/>
      <c r="P378" s="50">
        <v>7</v>
      </c>
      <c r="Q378" s="41" t="s">
        <v>123</v>
      </c>
      <c r="R378" s="44" t="s">
        <v>872</v>
      </c>
      <c r="S378" s="44">
        <v>78161087.976199999</v>
      </c>
      <c r="T378" s="44">
        <v>0</v>
      </c>
      <c r="U378" s="44">
        <v>3991423.338</v>
      </c>
      <c r="V378" s="44">
        <v>83193156.212599993</v>
      </c>
      <c r="W378" s="44">
        <v>4840627.3256999999</v>
      </c>
      <c r="X378" s="44">
        <v>0</v>
      </c>
      <c r="Y378" s="44">
        <f t="shared" si="91"/>
        <v>4840627.3256999999</v>
      </c>
      <c r="Z378" s="44">
        <v>90765210.916500002</v>
      </c>
      <c r="AA378" s="49">
        <f t="shared" si="81"/>
        <v>260951505.76899996</v>
      </c>
    </row>
    <row r="379" spans="1:27" ht="24.9" customHeight="1">
      <c r="A379" s="163"/>
      <c r="B379" s="165"/>
      <c r="C379" s="40">
        <v>16</v>
      </c>
      <c r="D379" s="44" t="s">
        <v>873</v>
      </c>
      <c r="E379" s="44">
        <v>67970851.897799999</v>
      </c>
      <c r="F379" s="44">
        <v>0</v>
      </c>
      <c r="G379" s="44">
        <v>4753064.3673999999</v>
      </c>
      <c r="H379" s="44">
        <v>72346865.253000006</v>
      </c>
      <c r="I379" s="44">
        <v>4209531.5144999996</v>
      </c>
      <c r="J379" s="44">
        <v>0</v>
      </c>
      <c r="K379" s="44">
        <f t="shared" si="89"/>
        <v>4209531.5144999996</v>
      </c>
      <c r="L379" s="44">
        <v>96479132.618599996</v>
      </c>
      <c r="M379" s="49">
        <f t="shared" si="80"/>
        <v>245759445.65130001</v>
      </c>
      <c r="N379" s="48"/>
      <c r="O379" s="165"/>
      <c r="P379" s="50">
        <v>8</v>
      </c>
      <c r="Q379" s="41" t="s">
        <v>123</v>
      </c>
      <c r="R379" s="44" t="s">
        <v>874</v>
      </c>
      <c r="S379" s="44">
        <v>67905953.562900007</v>
      </c>
      <c r="T379" s="44">
        <v>0</v>
      </c>
      <c r="U379" s="44">
        <v>3763408.3043</v>
      </c>
      <c r="V379" s="44">
        <v>72277788.715599999</v>
      </c>
      <c r="W379" s="44">
        <v>4205512.2684000004</v>
      </c>
      <c r="X379" s="44">
        <v>0</v>
      </c>
      <c r="Y379" s="44">
        <f t="shared" si="91"/>
        <v>4205512.2684000004</v>
      </c>
      <c r="Z379" s="44">
        <v>85317854.407100007</v>
      </c>
      <c r="AA379" s="49">
        <f t="shared" si="81"/>
        <v>233470517.25830001</v>
      </c>
    </row>
    <row r="380" spans="1:27" ht="24.9" customHeight="1">
      <c r="A380" s="163"/>
      <c r="B380" s="165"/>
      <c r="C380" s="40">
        <v>17</v>
      </c>
      <c r="D380" s="44" t="s">
        <v>875</v>
      </c>
      <c r="E380" s="44">
        <v>94576209.388300002</v>
      </c>
      <c r="F380" s="44">
        <v>0</v>
      </c>
      <c r="G380" s="44">
        <v>6401699.3666000003</v>
      </c>
      <c r="H380" s="44">
        <v>100665095.1947</v>
      </c>
      <c r="I380" s="44">
        <v>5857239.1374000004</v>
      </c>
      <c r="J380" s="44">
        <v>0</v>
      </c>
      <c r="K380" s="44">
        <f t="shared" si="89"/>
        <v>5857239.1374000004</v>
      </c>
      <c r="L380" s="44">
        <v>135865582.053</v>
      </c>
      <c r="M380" s="49">
        <f t="shared" si="80"/>
        <v>343365825.13999999</v>
      </c>
      <c r="N380" s="48"/>
      <c r="O380" s="165"/>
      <c r="P380" s="50">
        <v>9</v>
      </c>
      <c r="Q380" s="41" t="s">
        <v>123</v>
      </c>
      <c r="R380" s="44" t="s">
        <v>876</v>
      </c>
      <c r="S380" s="44">
        <v>89557087.207699999</v>
      </c>
      <c r="T380" s="44">
        <v>0</v>
      </c>
      <c r="U380" s="44">
        <v>4840710.2768999999</v>
      </c>
      <c r="V380" s="44">
        <v>95322838.242500007</v>
      </c>
      <c r="W380" s="44">
        <v>5546397.7635000004</v>
      </c>
      <c r="X380" s="44">
        <v>0</v>
      </c>
      <c r="Y380" s="44">
        <f t="shared" si="91"/>
        <v>5546397.7635000004</v>
      </c>
      <c r="Z380" s="44">
        <v>111054964.00759999</v>
      </c>
      <c r="AA380" s="49">
        <f t="shared" si="81"/>
        <v>306321997.4982</v>
      </c>
    </row>
    <row r="381" spans="1:27" ht="24.9" customHeight="1">
      <c r="A381" s="163"/>
      <c r="B381" s="165"/>
      <c r="C381" s="40">
        <v>18</v>
      </c>
      <c r="D381" s="44" t="s">
        <v>877</v>
      </c>
      <c r="E381" s="44">
        <v>63613293.730800003</v>
      </c>
      <c r="F381" s="44">
        <v>0</v>
      </c>
      <c r="G381" s="44">
        <v>4815408.6087999996</v>
      </c>
      <c r="H381" s="44">
        <v>67708764.291600004</v>
      </c>
      <c r="I381" s="44">
        <v>3939661.7406000001</v>
      </c>
      <c r="J381" s="44">
        <v>0</v>
      </c>
      <c r="K381" s="44">
        <f t="shared" si="89"/>
        <v>3939661.7406000001</v>
      </c>
      <c r="L381" s="44">
        <v>97968557.697799996</v>
      </c>
      <c r="M381" s="49">
        <f t="shared" si="80"/>
        <v>238045686.06959999</v>
      </c>
      <c r="N381" s="48"/>
      <c r="O381" s="165"/>
      <c r="P381" s="50">
        <v>10</v>
      </c>
      <c r="Q381" s="41" t="s">
        <v>123</v>
      </c>
      <c r="R381" s="44" t="s">
        <v>878</v>
      </c>
      <c r="S381" s="44">
        <v>63160546.938900001</v>
      </c>
      <c r="T381" s="44">
        <v>0</v>
      </c>
      <c r="U381" s="44">
        <v>3793280.6930999998</v>
      </c>
      <c r="V381" s="44">
        <v>67226869.328700006</v>
      </c>
      <c r="W381" s="44">
        <v>3911622.4881000002</v>
      </c>
      <c r="X381" s="44">
        <v>0</v>
      </c>
      <c r="Y381" s="44">
        <f t="shared" si="91"/>
        <v>3911622.4881000002</v>
      </c>
      <c r="Z381" s="44">
        <v>86031515.907800004</v>
      </c>
      <c r="AA381" s="49">
        <f t="shared" si="81"/>
        <v>224123835.35659999</v>
      </c>
    </row>
    <row r="382" spans="1:27" ht="24.9" customHeight="1">
      <c r="A382" s="163"/>
      <c r="B382" s="165"/>
      <c r="C382" s="40">
        <v>19</v>
      </c>
      <c r="D382" s="44" t="s">
        <v>879</v>
      </c>
      <c r="E382" s="44">
        <v>83937659.940899998</v>
      </c>
      <c r="F382" s="44">
        <v>0</v>
      </c>
      <c r="G382" s="44">
        <v>6021731.5044</v>
      </c>
      <c r="H382" s="44">
        <v>89341628.121999994</v>
      </c>
      <c r="I382" s="44">
        <v>5198378.6419000002</v>
      </c>
      <c r="J382" s="44">
        <v>0</v>
      </c>
      <c r="K382" s="44">
        <f t="shared" si="89"/>
        <v>5198378.6419000002</v>
      </c>
      <c r="L382" s="44">
        <v>126788020.9196</v>
      </c>
      <c r="M382" s="49">
        <f t="shared" si="80"/>
        <v>311287419.12879997</v>
      </c>
      <c r="N382" s="48"/>
      <c r="O382" s="165"/>
      <c r="P382" s="50">
        <v>11</v>
      </c>
      <c r="Q382" s="41" t="s">
        <v>123</v>
      </c>
      <c r="R382" s="44" t="s">
        <v>880</v>
      </c>
      <c r="S382" s="44">
        <v>60497761.8737</v>
      </c>
      <c r="T382" s="44">
        <v>0</v>
      </c>
      <c r="U382" s="44">
        <v>3403910.1490000002</v>
      </c>
      <c r="V382" s="44">
        <v>64392652.205700003</v>
      </c>
      <c r="W382" s="44">
        <v>3746712.4224</v>
      </c>
      <c r="X382" s="44">
        <v>0</v>
      </c>
      <c r="Y382" s="44">
        <f t="shared" si="91"/>
        <v>3746712.4224</v>
      </c>
      <c r="Z382" s="44">
        <v>76729321.516200006</v>
      </c>
      <c r="AA382" s="49">
        <f t="shared" si="81"/>
        <v>208770358.167</v>
      </c>
    </row>
    <row r="383" spans="1:27" ht="24.9" customHeight="1">
      <c r="A383" s="163"/>
      <c r="B383" s="165"/>
      <c r="C383" s="40">
        <v>20</v>
      </c>
      <c r="D383" s="44" t="s">
        <v>881</v>
      </c>
      <c r="E383" s="44">
        <v>70375605.922399998</v>
      </c>
      <c r="F383" s="44">
        <v>0</v>
      </c>
      <c r="G383" s="44">
        <v>4841780.7291999999</v>
      </c>
      <c r="H383" s="44">
        <v>74906439.107500002</v>
      </c>
      <c r="I383" s="44">
        <v>4358461.3509</v>
      </c>
      <c r="J383" s="44">
        <v>0</v>
      </c>
      <c r="K383" s="44">
        <f t="shared" si="89"/>
        <v>4358461.3509</v>
      </c>
      <c r="L383" s="44">
        <v>98598596.598800004</v>
      </c>
      <c r="M383" s="49">
        <f t="shared" si="80"/>
        <v>253080883.70880002</v>
      </c>
      <c r="N383" s="48"/>
      <c r="O383" s="165"/>
      <c r="P383" s="50">
        <v>12</v>
      </c>
      <c r="Q383" s="41" t="s">
        <v>123</v>
      </c>
      <c r="R383" s="44" t="s">
        <v>882</v>
      </c>
      <c r="S383" s="44">
        <v>64862852.447099999</v>
      </c>
      <c r="T383" s="44">
        <v>0</v>
      </c>
      <c r="U383" s="44">
        <v>3628828.1315000001</v>
      </c>
      <c r="V383" s="44">
        <v>69038770.515400007</v>
      </c>
      <c r="W383" s="44">
        <v>4017048.6889</v>
      </c>
      <c r="X383" s="44">
        <v>0</v>
      </c>
      <c r="Y383" s="44">
        <f t="shared" si="91"/>
        <v>4017048.6889</v>
      </c>
      <c r="Z383" s="44">
        <v>82102688.421499997</v>
      </c>
      <c r="AA383" s="49">
        <f t="shared" si="81"/>
        <v>223650188.2044</v>
      </c>
    </row>
    <row r="384" spans="1:27" ht="24.9" customHeight="1">
      <c r="A384" s="163"/>
      <c r="B384" s="165"/>
      <c r="C384" s="40">
        <v>21</v>
      </c>
      <c r="D384" s="44" t="s">
        <v>883</v>
      </c>
      <c r="E384" s="44">
        <v>89703224.734799996</v>
      </c>
      <c r="F384" s="44">
        <v>0</v>
      </c>
      <c r="G384" s="44">
        <v>6076629.0964000002</v>
      </c>
      <c r="H384" s="44">
        <v>95478384.210999995</v>
      </c>
      <c r="I384" s="44">
        <v>5555448.2682999996</v>
      </c>
      <c r="J384" s="44">
        <v>0</v>
      </c>
      <c r="K384" s="44">
        <f t="shared" si="89"/>
        <v>5555448.2682999996</v>
      </c>
      <c r="L384" s="44">
        <v>128099543.017</v>
      </c>
      <c r="M384" s="49">
        <f t="shared" si="80"/>
        <v>324913229.32749999</v>
      </c>
      <c r="N384" s="48"/>
      <c r="O384" s="165"/>
      <c r="P384" s="50">
        <v>13</v>
      </c>
      <c r="Q384" s="41" t="s">
        <v>123</v>
      </c>
      <c r="R384" s="44" t="s">
        <v>884</v>
      </c>
      <c r="S384" s="44">
        <v>70546023.569999993</v>
      </c>
      <c r="T384" s="44">
        <v>0</v>
      </c>
      <c r="U384" s="44">
        <v>4167672.1472999998</v>
      </c>
      <c r="V384" s="44">
        <v>75087828.368300006</v>
      </c>
      <c r="W384" s="44">
        <v>4369015.5581999999</v>
      </c>
      <c r="X384" s="44">
        <v>0</v>
      </c>
      <c r="Y384" s="44">
        <f t="shared" si="91"/>
        <v>4369015.5581999999</v>
      </c>
      <c r="Z384" s="44">
        <v>94975854.762199998</v>
      </c>
      <c r="AA384" s="49">
        <f t="shared" si="81"/>
        <v>249146394.40600002</v>
      </c>
    </row>
    <row r="385" spans="1:27" ht="24.9" customHeight="1">
      <c r="A385" s="163"/>
      <c r="B385" s="165"/>
      <c r="C385" s="40">
        <v>22</v>
      </c>
      <c r="D385" s="44" t="s">
        <v>885</v>
      </c>
      <c r="E385" s="44">
        <v>100359823.801</v>
      </c>
      <c r="F385" s="44">
        <v>0</v>
      </c>
      <c r="G385" s="44">
        <v>6274806.0577999996</v>
      </c>
      <c r="H385" s="44">
        <v>106821062.9501</v>
      </c>
      <c r="I385" s="44">
        <v>6215426.6025</v>
      </c>
      <c r="J385" s="44">
        <v>0</v>
      </c>
      <c r="K385" s="44">
        <f t="shared" si="89"/>
        <v>6215426.6025</v>
      </c>
      <c r="L385" s="44">
        <v>132834057.85519999</v>
      </c>
      <c r="M385" s="49">
        <f t="shared" si="80"/>
        <v>352505177.26660001</v>
      </c>
      <c r="N385" s="48"/>
      <c r="O385" s="165"/>
      <c r="P385" s="50">
        <v>14</v>
      </c>
      <c r="Q385" s="41" t="s">
        <v>123</v>
      </c>
      <c r="R385" s="44" t="s">
        <v>886</v>
      </c>
      <c r="S385" s="44">
        <v>77627873.718799993</v>
      </c>
      <c r="T385" s="44">
        <v>0</v>
      </c>
      <c r="U385" s="44">
        <v>4641615.3530000001</v>
      </c>
      <c r="V385" s="44">
        <v>82625613.229900002</v>
      </c>
      <c r="W385" s="44">
        <v>4807604.6085000001</v>
      </c>
      <c r="X385" s="44">
        <v>0</v>
      </c>
      <c r="Y385" s="44">
        <f t="shared" si="91"/>
        <v>4807604.6085000001</v>
      </c>
      <c r="Z385" s="44">
        <v>106298518.73270001</v>
      </c>
      <c r="AA385" s="49">
        <f t="shared" si="81"/>
        <v>276001225.64289999</v>
      </c>
    </row>
    <row r="386" spans="1:27" ht="24.9" customHeight="1">
      <c r="A386" s="163"/>
      <c r="B386" s="166"/>
      <c r="C386" s="40">
        <v>23</v>
      </c>
      <c r="D386" s="44" t="s">
        <v>887</v>
      </c>
      <c r="E386" s="44">
        <v>102476050.9399</v>
      </c>
      <c r="F386" s="44">
        <v>0</v>
      </c>
      <c r="G386" s="44">
        <v>7062606.6640999997</v>
      </c>
      <c r="H386" s="44">
        <v>109073534.3461</v>
      </c>
      <c r="I386" s="44">
        <v>6346487.5586000001</v>
      </c>
      <c r="J386" s="44">
        <v>0</v>
      </c>
      <c r="K386" s="44">
        <f t="shared" si="89"/>
        <v>6346487.5586000001</v>
      </c>
      <c r="L386" s="44">
        <v>151654881.60229999</v>
      </c>
      <c r="M386" s="49">
        <f t="shared" si="80"/>
        <v>376613561.111</v>
      </c>
      <c r="N386" s="48"/>
      <c r="O386" s="165"/>
      <c r="P386" s="50">
        <v>15</v>
      </c>
      <c r="Q386" s="41" t="s">
        <v>123</v>
      </c>
      <c r="R386" s="44" t="s">
        <v>888</v>
      </c>
      <c r="S386" s="44">
        <v>71999076.471699998</v>
      </c>
      <c r="T386" s="44">
        <v>0</v>
      </c>
      <c r="U386" s="44">
        <v>3537726.7829</v>
      </c>
      <c r="V386" s="44">
        <v>76634429.882799998</v>
      </c>
      <c r="W386" s="44">
        <v>4459005.1907000002</v>
      </c>
      <c r="X386" s="44">
        <v>0</v>
      </c>
      <c r="Y386" s="44">
        <f t="shared" si="91"/>
        <v>4459005.1907000002</v>
      </c>
      <c r="Z386" s="44">
        <v>79926246.297399998</v>
      </c>
      <c r="AA386" s="49">
        <f t="shared" si="81"/>
        <v>236556484.62549999</v>
      </c>
    </row>
    <row r="387" spans="1:27" ht="24.9" customHeight="1">
      <c r="A387" s="40"/>
      <c r="B387" s="157" t="s">
        <v>889</v>
      </c>
      <c r="C387" s="158"/>
      <c r="D387" s="45"/>
      <c r="E387" s="45">
        <f>SUM(E364:E386)</f>
        <v>1999372436.8807998</v>
      </c>
      <c r="F387" s="45">
        <f t="shared" ref="F387:M387" si="92">SUM(F364:F386)</f>
        <v>0</v>
      </c>
      <c r="G387" s="45">
        <f t="shared" si="92"/>
        <v>133940287.46640004</v>
      </c>
      <c r="H387" s="45">
        <f t="shared" si="92"/>
        <v>2128093502.4775999</v>
      </c>
      <c r="I387" s="45">
        <f t="shared" si="92"/>
        <v>123823978.1802</v>
      </c>
      <c r="J387" s="45">
        <f t="shared" si="92"/>
        <v>0</v>
      </c>
      <c r="K387" s="45">
        <f t="shared" si="92"/>
        <v>123823978.1802</v>
      </c>
      <c r="L387" s="45">
        <f t="shared" si="92"/>
        <v>2807195592.1661</v>
      </c>
      <c r="M387" s="45">
        <f t="shared" si="92"/>
        <v>7192425797.1711016</v>
      </c>
      <c r="N387" s="56"/>
      <c r="O387" s="165"/>
      <c r="P387" s="50">
        <v>16</v>
      </c>
      <c r="Q387" s="41" t="s">
        <v>123</v>
      </c>
      <c r="R387" s="44" t="s">
        <v>890</v>
      </c>
      <c r="S387" s="44">
        <v>75035377.834199995</v>
      </c>
      <c r="T387" s="44">
        <v>0</v>
      </c>
      <c r="U387" s="44">
        <v>3954816.3643</v>
      </c>
      <c r="V387" s="44">
        <v>79866210.556500003</v>
      </c>
      <c r="W387" s="44">
        <v>4647047.6517000003</v>
      </c>
      <c r="X387" s="44">
        <v>0</v>
      </c>
      <c r="Y387" s="44">
        <f t="shared" si="91"/>
        <v>4647047.6517000003</v>
      </c>
      <c r="Z387" s="44">
        <v>89890657.894299999</v>
      </c>
      <c r="AA387" s="49">
        <f t="shared" si="81"/>
        <v>253394110.301</v>
      </c>
    </row>
    <row r="388" spans="1:27" ht="24.9" customHeight="1">
      <c r="A388" s="163">
        <v>19</v>
      </c>
      <c r="B388" s="164" t="s">
        <v>107</v>
      </c>
      <c r="C388" s="40">
        <v>1</v>
      </c>
      <c r="D388" s="44" t="s">
        <v>891</v>
      </c>
      <c r="E388" s="44">
        <v>65760943.771300003</v>
      </c>
      <c r="F388" s="44">
        <f>-11651464.66</f>
        <v>-11651464.66</v>
      </c>
      <c r="G388" s="44">
        <v>4772239.2122</v>
      </c>
      <c r="H388" s="44">
        <v>69994681.618599996</v>
      </c>
      <c r="I388" s="44">
        <v>4072668.7617000001</v>
      </c>
      <c r="J388" s="44">
        <v>0</v>
      </c>
      <c r="K388" s="44">
        <f t="shared" ref="K388:K412" si="93">I388</f>
        <v>4072668.7617000001</v>
      </c>
      <c r="L388" s="44">
        <v>104400414.9148</v>
      </c>
      <c r="M388" s="49">
        <f t="shared" si="80"/>
        <v>237349483.61860001</v>
      </c>
      <c r="N388" s="48"/>
      <c r="O388" s="166"/>
      <c r="P388" s="50">
        <v>17</v>
      </c>
      <c r="Q388" s="41" t="s">
        <v>123</v>
      </c>
      <c r="R388" s="44" t="s">
        <v>892</v>
      </c>
      <c r="S388" s="44">
        <v>74857067.526299998</v>
      </c>
      <c r="T388" s="44">
        <v>0</v>
      </c>
      <c r="U388" s="44">
        <v>3828403.4844</v>
      </c>
      <c r="V388" s="44">
        <v>79676420.500100002</v>
      </c>
      <c r="W388" s="44">
        <v>4636004.6408000002</v>
      </c>
      <c r="X388" s="44">
        <v>0</v>
      </c>
      <c r="Y388" s="44">
        <f t="shared" si="91"/>
        <v>4636004.6408000002</v>
      </c>
      <c r="Z388" s="44">
        <v>86870611.3081</v>
      </c>
      <c r="AA388" s="49">
        <f t="shared" si="81"/>
        <v>249868507.45969999</v>
      </c>
    </row>
    <row r="389" spans="1:27" ht="24.9" customHeight="1">
      <c r="A389" s="163"/>
      <c r="B389" s="165"/>
      <c r="C389" s="40">
        <v>2</v>
      </c>
      <c r="D389" s="44" t="s">
        <v>893</v>
      </c>
      <c r="E389" s="44">
        <v>67356488.718700007</v>
      </c>
      <c r="F389" s="44">
        <f>-11651464.66</f>
        <v>-11651464.66</v>
      </c>
      <c r="G389" s="44">
        <v>4909641.9053999996</v>
      </c>
      <c r="H389" s="44">
        <v>71692948.921399996</v>
      </c>
      <c r="I389" s="44">
        <v>4171483.1291999999</v>
      </c>
      <c r="J389" s="44">
        <v>0</v>
      </c>
      <c r="K389" s="44">
        <f t="shared" si="93"/>
        <v>4171483.1291999999</v>
      </c>
      <c r="L389" s="44">
        <v>107683011.86920001</v>
      </c>
      <c r="M389" s="49">
        <f t="shared" si="80"/>
        <v>244162109.88390005</v>
      </c>
      <c r="N389" s="48"/>
      <c r="O389" s="40"/>
      <c r="P389" s="158"/>
      <c r="Q389" s="159"/>
      <c r="R389" s="45"/>
      <c r="S389" s="45">
        <f>S372+S373+S374+S375+S376+S377+S378+S379+S380+S381+S382+S383+S384+S385+S386+S387+S388</f>
        <v>1268128414.9036999</v>
      </c>
      <c r="T389" s="45">
        <f t="shared" ref="T389:AA389" si="94">T372+T373+T374+T375+T376+T377+T378+T379+T380+T381+T382+T383+T384+T385+T386+T387+T388</f>
        <v>0</v>
      </c>
      <c r="U389" s="45">
        <f t="shared" si="94"/>
        <v>68798711.576099992</v>
      </c>
      <c r="V389" s="45">
        <f t="shared" si="94"/>
        <v>1349771453.4230001</v>
      </c>
      <c r="W389" s="45">
        <f t="shared" si="94"/>
        <v>78536996.049999997</v>
      </c>
      <c r="X389" s="45">
        <f t="shared" si="94"/>
        <v>0</v>
      </c>
      <c r="Y389" s="45">
        <f t="shared" si="87"/>
        <v>78536996.049999997</v>
      </c>
      <c r="Z389" s="45">
        <f t="shared" si="94"/>
        <v>1565573365.2824998</v>
      </c>
      <c r="AA389" s="45">
        <f t="shared" si="94"/>
        <v>4330808941.2353001</v>
      </c>
    </row>
    <row r="390" spans="1:27" ht="24.9" customHeight="1">
      <c r="A390" s="163"/>
      <c r="B390" s="165"/>
      <c r="C390" s="40">
        <v>3</v>
      </c>
      <c r="D390" s="44" t="s">
        <v>894</v>
      </c>
      <c r="E390" s="44">
        <v>61415847.438299999</v>
      </c>
      <c r="F390" s="44">
        <f>-11651464.66</f>
        <v>-11651464.66</v>
      </c>
      <c r="G390" s="44">
        <v>4675381.2947000004</v>
      </c>
      <c r="H390" s="44">
        <v>65369844.793099999</v>
      </c>
      <c r="I390" s="44">
        <v>3803570.7669000002</v>
      </c>
      <c r="J390" s="44">
        <v>0</v>
      </c>
      <c r="K390" s="44">
        <f t="shared" si="93"/>
        <v>3803570.7669000002</v>
      </c>
      <c r="L390" s="44">
        <v>102086446.4073</v>
      </c>
      <c r="M390" s="49">
        <f t="shared" si="80"/>
        <v>225699626.04030001</v>
      </c>
      <c r="N390" s="48"/>
      <c r="O390" s="164">
        <v>36</v>
      </c>
      <c r="P390" s="50">
        <v>1</v>
      </c>
      <c r="Q390" s="41" t="s">
        <v>124</v>
      </c>
      <c r="R390" s="44" t="s">
        <v>895</v>
      </c>
      <c r="S390" s="44">
        <v>70460743.550099999</v>
      </c>
      <c r="T390" s="44">
        <v>0</v>
      </c>
      <c r="U390" s="44">
        <v>4084403.7658000002</v>
      </c>
      <c r="V390" s="44">
        <v>74997057.958199993</v>
      </c>
      <c r="W390" s="44">
        <v>4363734.0451999996</v>
      </c>
      <c r="X390" s="44">
        <v>0</v>
      </c>
      <c r="Y390" s="44">
        <f t="shared" si="87"/>
        <v>4363734.0451999996</v>
      </c>
      <c r="Z390" s="44">
        <v>91164770.730599999</v>
      </c>
      <c r="AA390" s="49">
        <f t="shared" si="81"/>
        <v>245070710.0499</v>
      </c>
    </row>
    <row r="391" spans="1:27" ht="24.9" customHeight="1">
      <c r="A391" s="163"/>
      <c r="B391" s="165"/>
      <c r="C391" s="40">
        <v>4</v>
      </c>
      <c r="D391" s="44" t="s">
        <v>896</v>
      </c>
      <c r="E391" s="44">
        <v>66627703.775300004</v>
      </c>
      <c r="F391" s="44">
        <f t="shared" ref="F391:F412" si="95">-11651464.66</f>
        <v>-11651464.66</v>
      </c>
      <c r="G391" s="44">
        <v>4898540.5639000004</v>
      </c>
      <c r="H391" s="44">
        <v>70917244.268199995</v>
      </c>
      <c r="I391" s="44">
        <v>4126348.4413000001</v>
      </c>
      <c r="J391" s="44">
        <v>0</v>
      </c>
      <c r="K391" s="44">
        <f t="shared" si="93"/>
        <v>4126348.4413000001</v>
      </c>
      <c r="L391" s="44">
        <v>107417797.0553</v>
      </c>
      <c r="M391" s="49">
        <f t="shared" si="80"/>
        <v>242336169.44400001</v>
      </c>
      <c r="N391" s="48"/>
      <c r="O391" s="165"/>
      <c r="P391" s="50">
        <v>2</v>
      </c>
      <c r="Q391" s="41" t="s">
        <v>124</v>
      </c>
      <c r="R391" s="44" t="s">
        <v>897</v>
      </c>
      <c r="S391" s="44">
        <v>68223610.259900004</v>
      </c>
      <c r="T391" s="44">
        <v>0</v>
      </c>
      <c r="U391" s="44">
        <v>4467245.6229999997</v>
      </c>
      <c r="V391" s="44">
        <v>72615896.384100005</v>
      </c>
      <c r="W391" s="44">
        <v>4225185.1993000004</v>
      </c>
      <c r="X391" s="44">
        <v>0</v>
      </c>
      <c r="Y391" s="44">
        <f t="shared" si="87"/>
        <v>4225185.1993000004</v>
      </c>
      <c r="Z391" s="44">
        <v>100310992.57709999</v>
      </c>
      <c r="AA391" s="49">
        <f t="shared" si="81"/>
        <v>249842930.04339999</v>
      </c>
    </row>
    <row r="392" spans="1:27" ht="24.9" customHeight="1">
      <c r="A392" s="163"/>
      <c r="B392" s="165"/>
      <c r="C392" s="40">
        <v>5</v>
      </c>
      <c r="D392" s="44" t="s">
        <v>898</v>
      </c>
      <c r="E392" s="44">
        <v>80754970.303100005</v>
      </c>
      <c r="F392" s="44">
        <f t="shared" si="95"/>
        <v>-11651464.66</v>
      </c>
      <c r="G392" s="44">
        <v>5655559.398</v>
      </c>
      <c r="H392" s="44">
        <v>85954034.588400006</v>
      </c>
      <c r="I392" s="44">
        <v>5001270.1468000002</v>
      </c>
      <c r="J392" s="44">
        <v>0</v>
      </c>
      <c r="K392" s="44">
        <f t="shared" si="93"/>
        <v>5001270.1468000002</v>
      </c>
      <c r="L392" s="44">
        <v>125503233.8224</v>
      </c>
      <c r="M392" s="49">
        <f t="shared" ref="M392:M413" si="96">E392+F392+G392+H392+K392+L392</f>
        <v>291217603.59870005</v>
      </c>
      <c r="N392" s="48"/>
      <c r="O392" s="165"/>
      <c r="P392" s="50">
        <v>3</v>
      </c>
      <c r="Q392" s="41" t="s">
        <v>124</v>
      </c>
      <c r="R392" s="44" t="s">
        <v>899</v>
      </c>
      <c r="S392" s="44">
        <v>80515034.958900005</v>
      </c>
      <c r="T392" s="44">
        <v>0</v>
      </c>
      <c r="U392" s="44">
        <v>4679389.3415999999</v>
      </c>
      <c r="V392" s="44">
        <v>85698652.030599996</v>
      </c>
      <c r="W392" s="44">
        <v>4986410.6096999999</v>
      </c>
      <c r="X392" s="44">
        <v>0</v>
      </c>
      <c r="Y392" s="44">
        <f t="shared" si="87"/>
        <v>4986410.6096999999</v>
      </c>
      <c r="Z392" s="44">
        <v>105379177.9848</v>
      </c>
      <c r="AA392" s="49">
        <f t="shared" ref="AA392:AA410" si="97">S392+T392+U392+V392+Y392+Z392</f>
        <v>281258664.92559999</v>
      </c>
    </row>
    <row r="393" spans="1:27" ht="24.9" customHeight="1">
      <c r="A393" s="163"/>
      <c r="B393" s="165"/>
      <c r="C393" s="40">
        <v>6</v>
      </c>
      <c r="D393" s="44" t="s">
        <v>900</v>
      </c>
      <c r="E393" s="44">
        <v>64337882.089199997</v>
      </c>
      <c r="F393" s="44">
        <f t="shared" si="95"/>
        <v>-11651464.66</v>
      </c>
      <c r="G393" s="44">
        <v>4744391.4885</v>
      </c>
      <c r="H393" s="44">
        <v>68480002.180500001</v>
      </c>
      <c r="I393" s="44">
        <v>3984536.5281000002</v>
      </c>
      <c r="J393" s="44">
        <v>0</v>
      </c>
      <c r="K393" s="44">
        <f t="shared" si="93"/>
        <v>3984536.5281000002</v>
      </c>
      <c r="L393" s="44">
        <v>103735123.3492</v>
      </c>
      <c r="M393" s="49">
        <f t="shared" si="96"/>
        <v>233630470.97549999</v>
      </c>
      <c r="N393" s="48"/>
      <c r="O393" s="165"/>
      <c r="P393" s="50">
        <v>4</v>
      </c>
      <c r="Q393" s="41" t="s">
        <v>124</v>
      </c>
      <c r="R393" s="44" t="s">
        <v>901</v>
      </c>
      <c r="S393" s="44">
        <v>88865109.542099997</v>
      </c>
      <c r="T393" s="44">
        <v>0</v>
      </c>
      <c r="U393" s="44">
        <v>5076463.9078000002</v>
      </c>
      <c r="V393" s="44">
        <v>94586310.546800002</v>
      </c>
      <c r="W393" s="44">
        <v>5503542.6026999997</v>
      </c>
      <c r="X393" s="44">
        <v>0</v>
      </c>
      <c r="Y393" s="44">
        <f t="shared" si="87"/>
        <v>5503542.6026999997</v>
      </c>
      <c r="Z393" s="44">
        <v>114865424.07870001</v>
      </c>
      <c r="AA393" s="49">
        <f t="shared" si="97"/>
        <v>308896850.67809999</v>
      </c>
    </row>
    <row r="394" spans="1:27" ht="24.9" customHeight="1">
      <c r="A394" s="163"/>
      <c r="B394" s="165"/>
      <c r="C394" s="40">
        <v>7</v>
      </c>
      <c r="D394" s="44" t="s">
        <v>902</v>
      </c>
      <c r="E394" s="44">
        <v>103848339.69159999</v>
      </c>
      <c r="F394" s="44">
        <f t="shared" si="95"/>
        <v>-11651464.66</v>
      </c>
      <c r="G394" s="44">
        <v>6871027.6026999997</v>
      </c>
      <c r="H394" s="44">
        <v>110534172.0552</v>
      </c>
      <c r="I394" s="44">
        <v>6431475.3524000002</v>
      </c>
      <c r="J394" s="44">
        <v>0</v>
      </c>
      <c r="K394" s="44">
        <f t="shared" si="93"/>
        <v>6431475.3524000002</v>
      </c>
      <c r="L394" s="44">
        <v>154541181.58180001</v>
      </c>
      <c r="M394" s="49">
        <f t="shared" si="96"/>
        <v>370574731.62370002</v>
      </c>
      <c r="N394" s="48"/>
      <c r="O394" s="165"/>
      <c r="P394" s="50">
        <v>5</v>
      </c>
      <c r="Q394" s="41" t="s">
        <v>124</v>
      </c>
      <c r="R394" s="44" t="s">
        <v>903</v>
      </c>
      <c r="S394" s="44">
        <v>77347607.347599998</v>
      </c>
      <c r="T394" s="44">
        <v>0</v>
      </c>
      <c r="U394" s="44">
        <v>4618529.2825999996</v>
      </c>
      <c r="V394" s="44">
        <v>82327303.1039</v>
      </c>
      <c r="W394" s="44">
        <v>4790247.3135000002</v>
      </c>
      <c r="X394" s="44">
        <v>0</v>
      </c>
      <c r="Y394" s="44">
        <f t="shared" si="87"/>
        <v>4790247.3135000002</v>
      </c>
      <c r="Z394" s="44">
        <v>103925210.5275</v>
      </c>
      <c r="AA394" s="49">
        <f t="shared" si="97"/>
        <v>273008897.57509995</v>
      </c>
    </row>
    <row r="395" spans="1:27" ht="24.9" customHeight="1">
      <c r="A395" s="163"/>
      <c r="B395" s="165"/>
      <c r="C395" s="40">
        <v>8</v>
      </c>
      <c r="D395" s="44" t="s">
        <v>904</v>
      </c>
      <c r="E395" s="44">
        <v>70753513.250499994</v>
      </c>
      <c r="F395" s="44">
        <f t="shared" si="95"/>
        <v>-11651464.66</v>
      </c>
      <c r="G395" s="44">
        <v>5062478.3800999997</v>
      </c>
      <c r="H395" s="44">
        <v>75308676.386800006</v>
      </c>
      <c r="I395" s="44">
        <v>4381865.6891000001</v>
      </c>
      <c r="J395" s="44">
        <v>0</v>
      </c>
      <c r="K395" s="44">
        <f t="shared" si="93"/>
        <v>4381865.6891000001</v>
      </c>
      <c r="L395" s="44">
        <v>111334327.1005</v>
      </c>
      <c r="M395" s="49">
        <f t="shared" si="96"/>
        <v>255189396.14700001</v>
      </c>
      <c r="N395" s="48"/>
      <c r="O395" s="165"/>
      <c r="P395" s="50">
        <v>6</v>
      </c>
      <c r="Q395" s="41" t="s">
        <v>124</v>
      </c>
      <c r="R395" s="44" t="s">
        <v>905</v>
      </c>
      <c r="S395" s="44">
        <v>107401609.35860001</v>
      </c>
      <c r="T395" s="44">
        <v>0</v>
      </c>
      <c r="U395" s="44">
        <v>6150951.9390000002</v>
      </c>
      <c r="V395" s="44">
        <v>114316203.8326</v>
      </c>
      <c r="W395" s="44">
        <v>6651534.3958000001</v>
      </c>
      <c r="X395" s="44">
        <v>0</v>
      </c>
      <c r="Y395" s="44">
        <f t="shared" si="87"/>
        <v>6651534.3958000001</v>
      </c>
      <c r="Z395" s="44">
        <v>140535307.66769999</v>
      </c>
      <c r="AA395" s="49">
        <f t="shared" si="97"/>
        <v>375055607.19369996</v>
      </c>
    </row>
    <row r="396" spans="1:27" ht="24.9" customHeight="1">
      <c r="A396" s="163"/>
      <c r="B396" s="165"/>
      <c r="C396" s="40">
        <v>9</v>
      </c>
      <c r="D396" s="44" t="s">
        <v>906</v>
      </c>
      <c r="E396" s="44">
        <v>76057280.285799995</v>
      </c>
      <c r="F396" s="44">
        <f t="shared" si="95"/>
        <v>-11651464.66</v>
      </c>
      <c r="G396" s="44">
        <v>5211934.6936999997</v>
      </c>
      <c r="H396" s="44">
        <v>80953903.838400006</v>
      </c>
      <c r="I396" s="44">
        <v>4710335.5237999996</v>
      </c>
      <c r="J396" s="44">
        <v>0</v>
      </c>
      <c r="K396" s="44">
        <f t="shared" si="93"/>
        <v>4710335.5237999996</v>
      </c>
      <c r="L396" s="44">
        <v>114904889.1349</v>
      </c>
      <c r="M396" s="49">
        <f t="shared" si="96"/>
        <v>270186878.81659997</v>
      </c>
      <c r="N396" s="48"/>
      <c r="O396" s="165"/>
      <c r="P396" s="50">
        <v>7</v>
      </c>
      <c r="Q396" s="41" t="s">
        <v>124</v>
      </c>
      <c r="R396" s="44" t="s">
        <v>907</v>
      </c>
      <c r="S396" s="44">
        <v>81566862.782499999</v>
      </c>
      <c r="T396" s="44">
        <v>0</v>
      </c>
      <c r="U396" s="44">
        <v>5277643.5503000002</v>
      </c>
      <c r="V396" s="44">
        <v>86818197.301799998</v>
      </c>
      <c r="W396" s="44">
        <v>5051551.8026000001</v>
      </c>
      <c r="X396" s="44">
        <v>0</v>
      </c>
      <c r="Y396" s="44">
        <f t="shared" si="87"/>
        <v>5051551.8026000001</v>
      </c>
      <c r="Z396" s="44">
        <v>119671673.9902</v>
      </c>
      <c r="AA396" s="49">
        <f t="shared" si="97"/>
        <v>298385929.42739999</v>
      </c>
    </row>
    <row r="397" spans="1:27" ht="24.9" customHeight="1">
      <c r="A397" s="163"/>
      <c r="B397" s="165"/>
      <c r="C397" s="40">
        <v>10</v>
      </c>
      <c r="D397" s="44" t="s">
        <v>908</v>
      </c>
      <c r="E397" s="44">
        <v>76589963.928599998</v>
      </c>
      <c r="F397" s="44">
        <f t="shared" si="95"/>
        <v>-11651464.66</v>
      </c>
      <c r="G397" s="44">
        <v>5404844.0942000002</v>
      </c>
      <c r="H397" s="44">
        <v>81520882.045200005</v>
      </c>
      <c r="I397" s="44">
        <v>4743325.3793000001</v>
      </c>
      <c r="J397" s="44">
        <v>0</v>
      </c>
      <c r="K397" s="44">
        <f t="shared" si="93"/>
        <v>4743325.3793000001</v>
      </c>
      <c r="L397" s="44">
        <v>119513560.15880001</v>
      </c>
      <c r="M397" s="49">
        <f t="shared" si="96"/>
        <v>276121110.9461</v>
      </c>
      <c r="N397" s="48"/>
      <c r="O397" s="165"/>
      <c r="P397" s="50">
        <v>8</v>
      </c>
      <c r="Q397" s="41" t="s">
        <v>124</v>
      </c>
      <c r="R397" s="44" t="s">
        <v>824</v>
      </c>
      <c r="S397" s="44">
        <v>74003353.579699993</v>
      </c>
      <c r="T397" s="44">
        <v>0</v>
      </c>
      <c r="U397" s="44">
        <v>4396159.2895999998</v>
      </c>
      <c r="V397" s="44">
        <v>78767743.822699994</v>
      </c>
      <c r="W397" s="44">
        <v>4583132.9221000001</v>
      </c>
      <c r="X397" s="44">
        <v>0</v>
      </c>
      <c r="Y397" s="44">
        <f t="shared" si="87"/>
        <v>4583132.9221000001</v>
      </c>
      <c r="Z397" s="44">
        <v>98612715.955899999</v>
      </c>
      <c r="AA397" s="49">
        <f t="shared" si="97"/>
        <v>260363105.56999999</v>
      </c>
    </row>
    <row r="398" spans="1:27" ht="24.9" customHeight="1">
      <c r="A398" s="163"/>
      <c r="B398" s="165"/>
      <c r="C398" s="40">
        <v>11</v>
      </c>
      <c r="D398" s="44" t="s">
        <v>909</v>
      </c>
      <c r="E398" s="44">
        <v>70988311.397300005</v>
      </c>
      <c r="F398" s="44">
        <f t="shared" si="95"/>
        <v>-11651464.66</v>
      </c>
      <c r="G398" s="44">
        <v>4575297.6397000002</v>
      </c>
      <c r="H398" s="44">
        <v>75558591.010700002</v>
      </c>
      <c r="I398" s="44">
        <v>4396407.0722000003</v>
      </c>
      <c r="J398" s="44">
        <v>0</v>
      </c>
      <c r="K398" s="44">
        <f t="shared" si="93"/>
        <v>4396407.0722000003</v>
      </c>
      <c r="L398" s="44">
        <v>99695413.935299993</v>
      </c>
      <c r="M398" s="49">
        <f t="shared" si="96"/>
        <v>243562556.39520001</v>
      </c>
      <c r="N398" s="48"/>
      <c r="O398" s="165"/>
      <c r="P398" s="50">
        <v>9</v>
      </c>
      <c r="Q398" s="41" t="s">
        <v>124</v>
      </c>
      <c r="R398" s="44" t="s">
        <v>910</v>
      </c>
      <c r="S398" s="44">
        <v>79999717.959800005</v>
      </c>
      <c r="T398" s="44">
        <v>0</v>
      </c>
      <c r="U398" s="44">
        <v>4672689.0729</v>
      </c>
      <c r="V398" s="44">
        <v>85150158.544799998</v>
      </c>
      <c r="W398" s="44">
        <v>4954496.2950999998</v>
      </c>
      <c r="X398" s="44">
        <v>0</v>
      </c>
      <c r="Y398" s="44">
        <f t="shared" si="87"/>
        <v>4954496.2950999998</v>
      </c>
      <c r="Z398" s="44">
        <v>105219106.29260001</v>
      </c>
      <c r="AA398" s="49">
        <f t="shared" si="97"/>
        <v>279996168.1652</v>
      </c>
    </row>
    <row r="399" spans="1:27" ht="24.9" customHeight="1">
      <c r="A399" s="163"/>
      <c r="B399" s="165"/>
      <c r="C399" s="40">
        <v>12</v>
      </c>
      <c r="D399" s="44" t="s">
        <v>911</v>
      </c>
      <c r="E399" s="44">
        <v>69546106.535400003</v>
      </c>
      <c r="F399" s="44">
        <f t="shared" si="95"/>
        <v>-11651464.66</v>
      </c>
      <c r="G399" s="44">
        <v>4984065.5044999998</v>
      </c>
      <c r="H399" s="44">
        <v>74023535.940899998</v>
      </c>
      <c r="I399" s="44">
        <v>4307089.2742999997</v>
      </c>
      <c r="J399" s="44">
        <v>0</v>
      </c>
      <c r="K399" s="44">
        <f t="shared" si="93"/>
        <v>4307089.2742999997</v>
      </c>
      <c r="L399" s="44">
        <v>109461016.9004</v>
      </c>
      <c r="M399" s="49">
        <f t="shared" si="96"/>
        <v>250670349.49550003</v>
      </c>
      <c r="N399" s="48"/>
      <c r="O399" s="165"/>
      <c r="P399" s="50">
        <v>10</v>
      </c>
      <c r="Q399" s="41" t="s">
        <v>124</v>
      </c>
      <c r="R399" s="44" t="s">
        <v>912</v>
      </c>
      <c r="S399" s="44">
        <v>105593103.4717</v>
      </c>
      <c r="T399" s="44">
        <v>0</v>
      </c>
      <c r="U399" s="44">
        <v>5368007.0971999997</v>
      </c>
      <c r="V399" s="44">
        <v>112391265.0086</v>
      </c>
      <c r="W399" s="44">
        <v>6539531.0543999998</v>
      </c>
      <c r="X399" s="44">
        <v>0</v>
      </c>
      <c r="Y399" s="44">
        <f t="shared" si="87"/>
        <v>6539531.0543999998</v>
      </c>
      <c r="Z399" s="44">
        <v>121830489.7819</v>
      </c>
      <c r="AA399" s="49">
        <f t="shared" si="97"/>
        <v>351722396.4138</v>
      </c>
    </row>
    <row r="400" spans="1:27" ht="24.9" customHeight="1">
      <c r="A400" s="163"/>
      <c r="B400" s="165"/>
      <c r="C400" s="40">
        <v>13</v>
      </c>
      <c r="D400" s="44" t="s">
        <v>913</v>
      </c>
      <c r="E400" s="44">
        <v>72665848.670699999</v>
      </c>
      <c r="F400" s="44">
        <f t="shared" si="95"/>
        <v>-11651464.66</v>
      </c>
      <c r="G400" s="44">
        <v>5088962.0285999998</v>
      </c>
      <c r="H400" s="44">
        <v>77344129.365600005</v>
      </c>
      <c r="I400" s="44">
        <v>4500299.3410999998</v>
      </c>
      <c r="J400" s="44">
        <v>0</v>
      </c>
      <c r="K400" s="44">
        <f t="shared" si="93"/>
        <v>4500299.3410999998</v>
      </c>
      <c r="L400" s="44">
        <v>111967030.447</v>
      </c>
      <c r="M400" s="49">
        <f t="shared" si="96"/>
        <v>259914805.19300002</v>
      </c>
      <c r="N400" s="48"/>
      <c r="O400" s="165"/>
      <c r="P400" s="50">
        <v>11</v>
      </c>
      <c r="Q400" s="41" t="s">
        <v>124</v>
      </c>
      <c r="R400" s="44" t="s">
        <v>914</v>
      </c>
      <c r="S400" s="44">
        <v>65930218.481299996</v>
      </c>
      <c r="T400" s="44">
        <v>0</v>
      </c>
      <c r="U400" s="44">
        <v>4027515.8251</v>
      </c>
      <c r="V400" s="44">
        <v>70174854.358700007</v>
      </c>
      <c r="W400" s="44">
        <v>4083152.1852000002</v>
      </c>
      <c r="X400" s="44">
        <v>0</v>
      </c>
      <c r="Y400" s="44">
        <f t="shared" si="87"/>
        <v>4083152.1852000002</v>
      </c>
      <c r="Z400" s="44">
        <v>89805698.527500004</v>
      </c>
      <c r="AA400" s="49">
        <f t="shared" si="97"/>
        <v>234021439.37780002</v>
      </c>
    </row>
    <row r="401" spans="1:29" ht="24.9" customHeight="1">
      <c r="A401" s="163"/>
      <c r="B401" s="165"/>
      <c r="C401" s="40">
        <v>14</v>
      </c>
      <c r="D401" s="44" t="s">
        <v>915</v>
      </c>
      <c r="E401" s="44">
        <v>64818263.092699997</v>
      </c>
      <c r="F401" s="44">
        <f t="shared" si="95"/>
        <v>-11651464.66</v>
      </c>
      <c r="G401" s="44">
        <v>4672404.3507000003</v>
      </c>
      <c r="H401" s="44">
        <v>68991310.465700001</v>
      </c>
      <c r="I401" s="44">
        <v>4014287.2067999998</v>
      </c>
      <c r="J401" s="44">
        <v>0</v>
      </c>
      <c r="K401" s="44">
        <f t="shared" si="93"/>
        <v>4014287.2067999998</v>
      </c>
      <c r="L401" s="44">
        <v>102015326.206</v>
      </c>
      <c r="M401" s="49">
        <f t="shared" si="96"/>
        <v>232860126.66189998</v>
      </c>
      <c r="N401" s="48"/>
      <c r="O401" s="165"/>
      <c r="P401" s="50">
        <v>12</v>
      </c>
      <c r="Q401" s="41" t="s">
        <v>124</v>
      </c>
      <c r="R401" s="44" t="s">
        <v>916</v>
      </c>
      <c r="S401" s="44">
        <v>76150492.081</v>
      </c>
      <c r="T401" s="44">
        <v>0</v>
      </c>
      <c r="U401" s="44">
        <v>4709802.2128999997</v>
      </c>
      <c r="V401" s="44">
        <v>81053116.677399993</v>
      </c>
      <c r="W401" s="44">
        <v>4716108.2626999998</v>
      </c>
      <c r="X401" s="44">
        <v>0</v>
      </c>
      <c r="Y401" s="44">
        <f t="shared" si="87"/>
        <v>4716108.2626999998</v>
      </c>
      <c r="Z401" s="44">
        <v>106105751.7987</v>
      </c>
      <c r="AA401" s="49">
        <f t="shared" si="97"/>
        <v>272735271.0327</v>
      </c>
    </row>
    <row r="402" spans="1:29" ht="24.9" customHeight="1">
      <c r="A402" s="163"/>
      <c r="B402" s="165"/>
      <c r="C402" s="40">
        <v>15</v>
      </c>
      <c r="D402" s="44" t="s">
        <v>917</v>
      </c>
      <c r="E402" s="44">
        <v>64480025.717399999</v>
      </c>
      <c r="F402" s="44">
        <f t="shared" si="95"/>
        <v>-11651464.66</v>
      </c>
      <c r="G402" s="44">
        <v>4277714.7714</v>
      </c>
      <c r="H402" s="44">
        <v>68631297.119800001</v>
      </c>
      <c r="I402" s="44">
        <v>3993339.6850999999</v>
      </c>
      <c r="J402" s="44">
        <v>0</v>
      </c>
      <c r="K402" s="44">
        <f t="shared" si="93"/>
        <v>3993339.6850999999</v>
      </c>
      <c r="L402" s="44">
        <v>92586058.255999997</v>
      </c>
      <c r="M402" s="49">
        <f t="shared" si="96"/>
        <v>222316970.8897</v>
      </c>
      <c r="N402" s="48"/>
      <c r="O402" s="165"/>
      <c r="P402" s="50">
        <v>13</v>
      </c>
      <c r="Q402" s="41" t="s">
        <v>124</v>
      </c>
      <c r="R402" s="44" t="s">
        <v>918</v>
      </c>
      <c r="S402" s="44">
        <v>80678942.983199999</v>
      </c>
      <c r="T402" s="44">
        <v>0</v>
      </c>
      <c r="U402" s="44">
        <v>5145877.3187999995</v>
      </c>
      <c r="V402" s="44">
        <v>85873112.573799998</v>
      </c>
      <c r="W402" s="44">
        <v>4996561.6666999999</v>
      </c>
      <c r="X402" s="44">
        <v>0</v>
      </c>
      <c r="Y402" s="44">
        <f t="shared" si="87"/>
        <v>4996561.6666999999</v>
      </c>
      <c r="Z402" s="44">
        <v>116523734.01620001</v>
      </c>
      <c r="AA402" s="49">
        <f t="shared" si="97"/>
        <v>293218228.55870003</v>
      </c>
    </row>
    <row r="403" spans="1:29" ht="24.9" customHeight="1">
      <c r="A403" s="163"/>
      <c r="B403" s="165"/>
      <c r="C403" s="40">
        <v>16</v>
      </c>
      <c r="D403" s="44" t="s">
        <v>919</v>
      </c>
      <c r="E403" s="44">
        <v>69688133.087899998</v>
      </c>
      <c r="F403" s="44">
        <f t="shared" si="95"/>
        <v>-11651464.66</v>
      </c>
      <c r="G403" s="44">
        <v>5002836.5516999997</v>
      </c>
      <c r="H403" s="44">
        <v>74174706.267100006</v>
      </c>
      <c r="I403" s="44">
        <v>4315885.1805999996</v>
      </c>
      <c r="J403" s="44">
        <v>0</v>
      </c>
      <c r="K403" s="44">
        <f t="shared" si="93"/>
        <v>4315885.1805999996</v>
      </c>
      <c r="L403" s="44">
        <v>109909463.5873</v>
      </c>
      <c r="M403" s="49">
        <f t="shared" si="96"/>
        <v>251439560.01459998</v>
      </c>
      <c r="N403" s="48"/>
      <c r="O403" s="166"/>
      <c r="P403" s="50">
        <v>14</v>
      </c>
      <c r="Q403" s="41" t="s">
        <v>124</v>
      </c>
      <c r="R403" s="44" t="s">
        <v>920</v>
      </c>
      <c r="S403" s="44">
        <v>89102388.530599996</v>
      </c>
      <c r="T403" s="44">
        <v>0</v>
      </c>
      <c r="U403" s="44">
        <v>5384624.7931000004</v>
      </c>
      <c r="V403" s="44">
        <v>94838865.730700001</v>
      </c>
      <c r="W403" s="44">
        <v>5518237.6277999999</v>
      </c>
      <c r="X403" s="44">
        <v>0</v>
      </c>
      <c r="Y403" s="44">
        <f t="shared" si="87"/>
        <v>5518237.6277999999</v>
      </c>
      <c r="Z403" s="44">
        <v>122227492.1734</v>
      </c>
      <c r="AA403" s="49">
        <f t="shared" si="97"/>
        <v>317071608.8556</v>
      </c>
    </row>
    <row r="404" spans="1:29" ht="24.9" customHeight="1">
      <c r="A404" s="163"/>
      <c r="B404" s="165"/>
      <c r="C404" s="40">
        <v>17</v>
      </c>
      <c r="D404" s="44" t="s">
        <v>921</v>
      </c>
      <c r="E404" s="44">
        <v>79579017.030900002</v>
      </c>
      <c r="F404" s="44">
        <f t="shared" si="95"/>
        <v>-11651464.66</v>
      </c>
      <c r="G404" s="44">
        <v>5698197.4715</v>
      </c>
      <c r="H404" s="44">
        <v>84702372.581100002</v>
      </c>
      <c r="I404" s="44">
        <v>4928441.6882999996</v>
      </c>
      <c r="J404" s="44">
        <v>0</v>
      </c>
      <c r="K404" s="44">
        <f t="shared" si="93"/>
        <v>4928441.6882999996</v>
      </c>
      <c r="L404" s="44">
        <v>126521871.8633</v>
      </c>
      <c r="M404" s="49">
        <f t="shared" si="96"/>
        <v>289778435.97510004</v>
      </c>
      <c r="N404" s="48"/>
      <c r="O404" s="40"/>
      <c r="P404" s="158"/>
      <c r="Q404" s="159"/>
      <c r="R404" s="45"/>
      <c r="S404" s="45">
        <f>S390+S391+S392+S393+S394+S395+S396+S397+S398+S399+S400+S401+S402+S403</f>
        <v>1145838794.8869998</v>
      </c>
      <c r="T404" s="45">
        <f t="shared" ref="T404:AA404" si="98">T390+T391+T392+T393+T394+T395+T396+T397+T398+T399+T400+T401+T402+T403</f>
        <v>0</v>
      </c>
      <c r="U404" s="45">
        <f t="shared" si="98"/>
        <v>68059303.019699991</v>
      </c>
      <c r="V404" s="45">
        <f t="shared" si="98"/>
        <v>1219608737.8747001</v>
      </c>
      <c r="W404" s="45">
        <f t="shared" si="98"/>
        <v>70963425.982799992</v>
      </c>
      <c r="X404" s="45">
        <f t="shared" si="98"/>
        <v>0</v>
      </c>
      <c r="Y404" s="45">
        <f t="shared" ref="Y404:Y411" si="99">W404</f>
        <v>70963425.982799992</v>
      </c>
      <c r="Z404" s="45">
        <f t="shared" si="98"/>
        <v>1536177546.1028001</v>
      </c>
      <c r="AA404" s="45">
        <f t="shared" si="98"/>
        <v>4040647807.8670001</v>
      </c>
    </row>
    <row r="405" spans="1:29" ht="24.9" customHeight="1">
      <c r="A405" s="163"/>
      <c r="B405" s="165"/>
      <c r="C405" s="40">
        <v>18</v>
      </c>
      <c r="D405" s="44" t="s">
        <v>922</v>
      </c>
      <c r="E405" s="44">
        <v>95675597.740700006</v>
      </c>
      <c r="F405" s="44">
        <f t="shared" si="95"/>
        <v>-11651464.66</v>
      </c>
      <c r="G405" s="44">
        <v>6384438.8195000002</v>
      </c>
      <c r="H405" s="44">
        <v>101835262.9764</v>
      </c>
      <c r="I405" s="44">
        <v>5925325.8214999996</v>
      </c>
      <c r="J405" s="44">
        <v>0</v>
      </c>
      <c r="K405" s="44">
        <f t="shared" si="93"/>
        <v>5925325.8214999996</v>
      </c>
      <c r="L405" s="44">
        <v>142916410.47389999</v>
      </c>
      <c r="M405" s="49">
        <f t="shared" si="96"/>
        <v>341085571.17200005</v>
      </c>
      <c r="N405" s="48"/>
      <c r="O405" s="164">
        <v>37</v>
      </c>
      <c r="P405" s="50">
        <v>1</v>
      </c>
      <c r="Q405" s="41" t="s">
        <v>923</v>
      </c>
      <c r="R405" s="44" t="s">
        <v>924</v>
      </c>
      <c r="S405" s="44">
        <v>58858432.665299997</v>
      </c>
      <c r="T405" s="44">
        <v>0</v>
      </c>
      <c r="U405" s="44">
        <v>11620556.854699999</v>
      </c>
      <c r="V405" s="44">
        <v>62647781.779299997</v>
      </c>
      <c r="W405" s="44">
        <v>3645186.4334</v>
      </c>
      <c r="X405" s="44">
        <v>0</v>
      </c>
      <c r="Y405" s="44">
        <f t="shared" si="99"/>
        <v>3645186.4334</v>
      </c>
      <c r="Z405" s="44">
        <v>438981035.76520002</v>
      </c>
      <c r="AA405" s="49">
        <f t="shared" si="97"/>
        <v>575752993.49790001</v>
      </c>
    </row>
    <row r="406" spans="1:29" ht="24.9" customHeight="1">
      <c r="A406" s="163"/>
      <c r="B406" s="165"/>
      <c r="C406" s="40">
        <v>19</v>
      </c>
      <c r="D406" s="44" t="s">
        <v>925</v>
      </c>
      <c r="E406" s="44">
        <v>65779336.927199997</v>
      </c>
      <c r="F406" s="44">
        <f t="shared" si="95"/>
        <v>-11651464.66</v>
      </c>
      <c r="G406" s="44">
        <v>4856743.2411000002</v>
      </c>
      <c r="H406" s="44">
        <v>70014258.939400002</v>
      </c>
      <c r="I406" s="44">
        <v>4073807.8760000002</v>
      </c>
      <c r="J406" s="44">
        <v>0</v>
      </c>
      <c r="K406" s="44">
        <f t="shared" si="93"/>
        <v>4073807.8760000002</v>
      </c>
      <c r="L406" s="44">
        <v>106419244.83490001</v>
      </c>
      <c r="M406" s="49">
        <f t="shared" si="96"/>
        <v>239491927.1586</v>
      </c>
      <c r="N406" s="48"/>
      <c r="O406" s="165"/>
      <c r="P406" s="50">
        <v>2</v>
      </c>
      <c r="Q406" s="41" t="s">
        <v>923</v>
      </c>
      <c r="R406" s="44" t="s">
        <v>926</v>
      </c>
      <c r="S406" s="44">
        <v>150251647.29629999</v>
      </c>
      <c r="T406" s="44">
        <v>0</v>
      </c>
      <c r="U406" s="44">
        <v>17798556.332199998</v>
      </c>
      <c r="V406" s="44">
        <v>159924958.6769</v>
      </c>
      <c r="W406" s="44">
        <v>9305298.1791999992</v>
      </c>
      <c r="X406" s="44">
        <v>0</v>
      </c>
      <c r="Y406" s="44">
        <f t="shared" si="99"/>
        <v>9305298.1791999992</v>
      </c>
      <c r="Z406" s="44">
        <v>586575539.17649996</v>
      </c>
      <c r="AA406" s="49">
        <f t="shared" si="97"/>
        <v>923855999.66109991</v>
      </c>
    </row>
    <row r="407" spans="1:29" ht="24.9" customHeight="1">
      <c r="A407" s="163"/>
      <c r="B407" s="165"/>
      <c r="C407" s="40">
        <v>20</v>
      </c>
      <c r="D407" s="44" t="s">
        <v>927</v>
      </c>
      <c r="E407" s="44">
        <v>63382772.1417</v>
      </c>
      <c r="F407" s="44">
        <f t="shared" si="95"/>
        <v>-11651464.66</v>
      </c>
      <c r="G407" s="44">
        <v>4598006.4889000002</v>
      </c>
      <c r="H407" s="44">
        <v>67463401.553299993</v>
      </c>
      <c r="I407" s="44">
        <v>3925385.2108999998</v>
      </c>
      <c r="J407" s="44">
        <v>0</v>
      </c>
      <c r="K407" s="44">
        <f t="shared" si="93"/>
        <v>3925385.2108999998</v>
      </c>
      <c r="L407" s="44">
        <v>100237936.0469</v>
      </c>
      <c r="M407" s="49">
        <f t="shared" si="96"/>
        <v>227956036.78170002</v>
      </c>
      <c r="N407" s="48"/>
      <c r="O407" s="165"/>
      <c r="P407" s="50">
        <v>3</v>
      </c>
      <c r="Q407" s="41" t="s">
        <v>923</v>
      </c>
      <c r="R407" s="44" t="s">
        <v>928</v>
      </c>
      <c r="S407" s="44">
        <v>84632644.070500001</v>
      </c>
      <c r="T407" s="44">
        <v>0</v>
      </c>
      <c r="U407" s="44">
        <v>13068466.903200001</v>
      </c>
      <c r="V407" s="44">
        <v>90081355.840299994</v>
      </c>
      <c r="W407" s="44">
        <v>5241419.9972999999</v>
      </c>
      <c r="X407" s="44">
        <v>0</v>
      </c>
      <c r="Y407" s="44">
        <f t="shared" si="99"/>
        <v>5241419.9972999999</v>
      </c>
      <c r="Z407" s="44">
        <v>473572098.02780002</v>
      </c>
      <c r="AA407" s="49">
        <f t="shared" si="97"/>
        <v>666595984.8391</v>
      </c>
    </row>
    <row r="408" spans="1:29" ht="24.9" customHeight="1">
      <c r="A408" s="163"/>
      <c r="B408" s="165"/>
      <c r="C408" s="40">
        <v>21</v>
      </c>
      <c r="D408" s="44" t="s">
        <v>929</v>
      </c>
      <c r="E408" s="44">
        <v>92349353.939899996</v>
      </c>
      <c r="F408" s="44">
        <f t="shared" si="95"/>
        <v>-11651464.66</v>
      </c>
      <c r="G408" s="44">
        <v>6414173.9428000003</v>
      </c>
      <c r="H408" s="44">
        <v>98294873.157399997</v>
      </c>
      <c r="I408" s="44">
        <v>5719326.8129000003</v>
      </c>
      <c r="J408" s="44">
        <v>0</v>
      </c>
      <c r="K408" s="44">
        <f t="shared" si="93"/>
        <v>5719326.8129000003</v>
      </c>
      <c r="L408" s="44">
        <v>143626792.65700001</v>
      </c>
      <c r="M408" s="49">
        <f t="shared" si="96"/>
        <v>334753055.85000002</v>
      </c>
      <c r="N408" s="48"/>
      <c r="O408" s="165"/>
      <c r="P408" s="50">
        <v>4</v>
      </c>
      <c r="Q408" s="41" t="s">
        <v>923</v>
      </c>
      <c r="R408" s="44" t="s">
        <v>930</v>
      </c>
      <c r="S408" s="44">
        <v>72531297.992400005</v>
      </c>
      <c r="T408" s="44">
        <v>0</v>
      </c>
      <c r="U408" s="44">
        <v>12472683.472100001</v>
      </c>
      <c r="V408" s="44">
        <v>77200916.215900004</v>
      </c>
      <c r="W408" s="44">
        <v>4491966.4263000004</v>
      </c>
      <c r="X408" s="44">
        <v>0</v>
      </c>
      <c r="Y408" s="44">
        <f t="shared" si="99"/>
        <v>4491966.4263000004</v>
      </c>
      <c r="Z408" s="44">
        <v>459338629.73989999</v>
      </c>
      <c r="AA408" s="49">
        <f t="shared" si="97"/>
        <v>626035493.84660006</v>
      </c>
    </row>
    <row r="409" spans="1:29" ht="24.9" customHeight="1">
      <c r="A409" s="163"/>
      <c r="B409" s="165"/>
      <c r="C409" s="40">
        <v>22</v>
      </c>
      <c r="D409" s="44" t="s">
        <v>931</v>
      </c>
      <c r="E409" s="44">
        <v>61462083.007100001</v>
      </c>
      <c r="F409" s="44">
        <f t="shared" si="95"/>
        <v>-11651464.66</v>
      </c>
      <c r="G409" s="44">
        <v>4491445.6215000004</v>
      </c>
      <c r="H409" s="44">
        <v>65419057.041699998</v>
      </c>
      <c r="I409" s="44">
        <v>3806434.2015</v>
      </c>
      <c r="J409" s="44">
        <v>0</v>
      </c>
      <c r="K409" s="44">
        <f t="shared" si="93"/>
        <v>3806434.2015</v>
      </c>
      <c r="L409" s="44">
        <v>97692160.773900002</v>
      </c>
      <c r="M409" s="49">
        <f t="shared" si="96"/>
        <v>221219715.98570001</v>
      </c>
      <c r="N409" s="48"/>
      <c r="O409" s="165"/>
      <c r="P409" s="50">
        <v>5</v>
      </c>
      <c r="Q409" s="41" t="s">
        <v>923</v>
      </c>
      <c r="R409" s="44" t="s">
        <v>932</v>
      </c>
      <c r="S409" s="44">
        <v>68917066.134100005</v>
      </c>
      <c r="T409" s="44">
        <v>0</v>
      </c>
      <c r="U409" s="44">
        <v>11954480.745100001</v>
      </c>
      <c r="V409" s="44">
        <v>73353997.456599995</v>
      </c>
      <c r="W409" s="44">
        <v>4268131.9077000003</v>
      </c>
      <c r="X409" s="44">
        <v>0</v>
      </c>
      <c r="Y409" s="44">
        <f t="shared" si="99"/>
        <v>4268131.9077000003</v>
      </c>
      <c r="Z409" s="44">
        <v>446958590.7888</v>
      </c>
      <c r="AA409" s="49">
        <f t="shared" si="97"/>
        <v>605452267.0323</v>
      </c>
    </row>
    <row r="410" spans="1:29" ht="24.9" customHeight="1">
      <c r="A410" s="163"/>
      <c r="B410" s="165"/>
      <c r="C410" s="40">
        <v>23</v>
      </c>
      <c r="D410" s="44" t="s">
        <v>933</v>
      </c>
      <c r="E410" s="44">
        <v>62027832.043499999</v>
      </c>
      <c r="F410" s="44">
        <f t="shared" si="95"/>
        <v>-11651464.66</v>
      </c>
      <c r="G410" s="44">
        <v>4451372.6957</v>
      </c>
      <c r="H410" s="44">
        <v>66021229.416599996</v>
      </c>
      <c r="I410" s="44">
        <v>3841471.8437999999</v>
      </c>
      <c r="J410" s="44">
        <v>0</v>
      </c>
      <c r="K410" s="44">
        <f t="shared" si="93"/>
        <v>3841471.8437999999</v>
      </c>
      <c r="L410" s="44">
        <v>96734804.981299996</v>
      </c>
      <c r="M410" s="49">
        <f t="shared" si="96"/>
        <v>221425246.32089996</v>
      </c>
      <c r="N410" s="48"/>
      <c r="O410" s="166"/>
      <c r="P410" s="50">
        <v>6</v>
      </c>
      <c r="Q410" s="41" t="s">
        <v>923</v>
      </c>
      <c r="R410" s="44" t="s">
        <v>934</v>
      </c>
      <c r="S410" s="44">
        <v>70890709.724900007</v>
      </c>
      <c r="T410" s="44">
        <v>0</v>
      </c>
      <c r="U410" s="44">
        <v>11855563.8462</v>
      </c>
      <c r="V410" s="44">
        <v>75454705.671000004</v>
      </c>
      <c r="W410" s="44">
        <v>4390362.4617999997</v>
      </c>
      <c r="X410" s="44">
        <v>0</v>
      </c>
      <c r="Y410" s="44">
        <f t="shared" si="99"/>
        <v>4390362.4617999997</v>
      </c>
      <c r="Z410" s="44">
        <v>444595432.51679999</v>
      </c>
      <c r="AA410" s="49">
        <f t="shared" si="97"/>
        <v>607186774.22070003</v>
      </c>
    </row>
    <row r="411" spans="1:29" ht="24.9" customHeight="1">
      <c r="A411" s="163"/>
      <c r="B411" s="165"/>
      <c r="C411" s="40">
        <v>24</v>
      </c>
      <c r="D411" s="44" t="s">
        <v>935</v>
      </c>
      <c r="E411" s="44">
        <v>80023366.613100007</v>
      </c>
      <c r="F411" s="44">
        <f t="shared" si="95"/>
        <v>-11651464.66</v>
      </c>
      <c r="G411" s="44">
        <v>5549882.1767999995</v>
      </c>
      <c r="H411" s="44">
        <v>85175329.715599999</v>
      </c>
      <c r="I411" s="44">
        <v>4955960.8898999998</v>
      </c>
      <c r="J411" s="44">
        <v>0</v>
      </c>
      <c r="K411" s="44">
        <f t="shared" si="93"/>
        <v>4955960.8898999998</v>
      </c>
      <c r="L411" s="44">
        <v>122978569.1568</v>
      </c>
      <c r="M411" s="49">
        <f t="shared" si="96"/>
        <v>287031643.89219999</v>
      </c>
      <c r="N411" s="48"/>
      <c r="O411" s="40"/>
      <c r="P411" s="158" t="s">
        <v>936</v>
      </c>
      <c r="Q411" s="159"/>
      <c r="R411" s="58"/>
      <c r="S411" s="58">
        <f>S405+S406+S407+S408+S409+S410</f>
        <v>506081797.88350004</v>
      </c>
      <c r="T411" s="58">
        <f t="shared" ref="T411:AA411" si="100">T405+T406+T407+T408+T409+T410</f>
        <v>0</v>
      </c>
      <c r="U411" s="58">
        <f t="shared" si="100"/>
        <v>78770308.153499991</v>
      </c>
      <c r="V411" s="58">
        <f t="shared" si="100"/>
        <v>538663715.63999999</v>
      </c>
      <c r="W411" s="58">
        <f t="shared" si="100"/>
        <v>31342365.405699998</v>
      </c>
      <c r="X411" s="44">
        <v>0</v>
      </c>
      <c r="Y411" s="44">
        <f t="shared" si="99"/>
        <v>31342365.405699998</v>
      </c>
      <c r="Z411" s="58">
        <f t="shared" si="100"/>
        <v>2850021326.0150003</v>
      </c>
      <c r="AA411" s="58">
        <f t="shared" si="100"/>
        <v>4004879513.0977001</v>
      </c>
    </row>
    <row r="412" spans="1:29" ht="24.9" customHeight="1">
      <c r="A412" s="163"/>
      <c r="B412" s="165"/>
      <c r="C412" s="40">
        <v>25</v>
      </c>
      <c r="D412" s="44" t="s">
        <v>937</v>
      </c>
      <c r="E412" s="44">
        <v>81766136.569900006</v>
      </c>
      <c r="F412" s="44">
        <f t="shared" si="95"/>
        <v>-11651464.66</v>
      </c>
      <c r="G412" s="44">
        <v>5817532.6028000005</v>
      </c>
      <c r="H412" s="44">
        <v>87030300.481900007</v>
      </c>
      <c r="I412" s="44">
        <v>5063893.1116000004</v>
      </c>
      <c r="J412" s="44">
        <v>0</v>
      </c>
      <c r="K412" s="44">
        <f t="shared" si="93"/>
        <v>5063893.1116000004</v>
      </c>
      <c r="L412" s="44">
        <v>129372828.6339</v>
      </c>
      <c r="M412" s="49">
        <f t="shared" si="96"/>
        <v>297399226.74010003</v>
      </c>
      <c r="N412" s="48"/>
      <c r="O412" s="157" t="s">
        <v>938</v>
      </c>
      <c r="P412" s="158"/>
      <c r="Q412" s="159"/>
      <c r="R412" s="59"/>
      <c r="S412" s="59">
        <v>55698450109.5</v>
      </c>
      <c r="T412" s="59">
        <f>-522322533.7</f>
        <v>-522322533.69999999</v>
      </c>
      <c r="U412" s="59">
        <v>4002818358.02</v>
      </c>
      <c r="V412" s="59">
        <v>59284357226.139999</v>
      </c>
      <c r="W412" s="59">
        <v>3449484220.0700002</v>
      </c>
      <c r="X412" s="59">
        <v>674030043.82000005</v>
      </c>
      <c r="Y412" s="59">
        <v>2775454176.25</v>
      </c>
      <c r="Z412" s="59">
        <v>95628688535.210007</v>
      </c>
      <c r="AA412" s="51">
        <f>S412+T412+U412+V412+Y412+Z412</f>
        <v>216867445871.41998</v>
      </c>
    </row>
    <row r="413" spans="1:29">
      <c r="C413" s="54"/>
      <c r="D413" s="55"/>
      <c r="E413" s="45">
        <f>SUM(E388:E412)</f>
        <v>1827735117.7678001</v>
      </c>
      <c r="F413" s="45">
        <f t="shared" ref="F413:L413" si="101">SUM(F388:F412)</f>
        <v>-291286616.5</v>
      </c>
      <c r="G413" s="45">
        <f t="shared" si="101"/>
        <v>129069112.5406</v>
      </c>
      <c r="H413" s="45">
        <f t="shared" si="101"/>
        <v>1945406046.7289996</v>
      </c>
      <c r="I413" s="45">
        <f t="shared" si="101"/>
        <v>113194234.93509999</v>
      </c>
      <c r="J413" s="45">
        <f t="shared" si="101"/>
        <v>0</v>
      </c>
      <c r="K413" s="45">
        <f t="shared" si="101"/>
        <v>113194234.93509999</v>
      </c>
      <c r="L413" s="45">
        <f t="shared" si="101"/>
        <v>2843254914.1480999</v>
      </c>
      <c r="M413" s="51">
        <f t="shared" si="96"/>
        <v>6567372809.6205997</v>
      </c>
      <c r="N413" s="57">
        <v>0</v>
      </c>
      <c r="P413" s="157" t="s">
        <v>939</v>
      </c>
      <c r="Q413" s="158"/>
      <c r="R413" s="159"/>
      <c r="S413" s="60">
        <f>E24+E46+E78+E100+E121+E130+E154+E182+E201+E227+E241+E260+E277+E295+E307+E335+E363+E387+S26+S61+S83+S105+S122+S143+S157+S183+S204+S223+S254+S288+S306+S330+S354+S371+S389+S404+S411</f>
        <v>55698450109.438004</v>
      </c>
      <c r="T413" s="60">
        <f>F24+F46+F78+F100+F121+F130+F154+F182+F201+F227+F241+F260+F277+F295+F307+F335+F363+F387+T26+T61+T83+T105+T122+T143+T157+T183+T204+T223+T254+T288+T306+T330+T354+T371+T389+T404+T411</f>
        <v>-522322533.70299995</v>
      </c>
      <c r="U413" s="60"/>
      <c r="V413" s="60"/>
      <c r="W413" s="60">
        <f>I24+I46+I78+I100+I121+I130+I154+I182+I201+I227+I241+I260+I277+I295+I307+I335+I363+I387+W26+W61+W83+W105+W122+W143+W157+W183+W204+W223+W254+W288+W306+W330+W354+W371+W389+W404+W411</f>
        <v>3449484220.073101</v>
      </c>
      <c r="X413" s="60">
        <f>J24+J46+J78+J100+J121+J130+J154+J182+J201+J227+J241+J260+J277+J295+J307+J335+J363+J387+X26+X61+X83+X105+X122+X143+X157+X183+X204+X223+X254+X288+X306+X330+X354+X371+X389+X404+X411</f>
        <v>674030043.81844997</v>
      </c>
      <c r="Y413" s="60">
        <f>K24+K46+K78+K100+K121+K130+K154+K182+K201+K227+K241+K260+K277+K295+K307+K335+K363+K387+Y26+Y61+Y83+Y105+Y122+Y143+Y157+Y183+Y204+Y223+Y254+Y288+Y306+Y330+Y354+Y371+Y389+Y404+Y411</f>
        <v>2775454176.2546506</v>
      </c>
      <c r="Z413" s="60">
        <f>L24+L46+L78+L100+L121+L130+L154+L182+L201+L227+L241+L260+L277+L295+L307+L335+L363+L387+Z26+Z61+Z83+Z105+Z122+Z143+Z157+Z183+Z204+Z223+Z254+Z288+Z306+Z330+Z354+Z371+Z389+Z404+Z411</f>
        <v>95628688535.2146</v>
      </c>
      <c r="AA413" s="49">
        <f t="shared" ref="AA413" si="102">S413+T413+U413+V413+Y413+Z413</f>
        <v>153580270287.20425</v>
      </c>
      <c r="AC413" s="61"/>
    </row>
    <row r="415" spans="1:29">
      <c r="AA415" s="61"/>
    </row>
  </sheetData>
  <mergeCells count="102">
    <mergeCell ref="O390:O403"/>
    <mergeCell ref="O405:O410"/>
    <mergeCell ref="Q7:Q25"/>
    <mergeCell ref="Q27:Q60"/>
    <mergeCell ref="Q62:Q82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88:B412"/>
    <mergeCell ref="B387:C387"/>
    <mergeCell ref="P389:Q389"/>
    <mergeCell ref="P404:Q404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O372:O388"/>
    <mergeCell ref="A336:A362"/>
    <mergeCell ref="A364:A386"/>
    <mergeCell ref="P288:Q288"/>
    <mergeCell ref="B295:C295"/>
    <mergeCell ref="P306:Q306"/>
    <mergeCell ref="B307:C30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B364:B386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B100:C100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topLeftCell="A3" workbookViewId="0">
      <selection activeCell="E6" sqref="E6"/>
    </sheetView>
  </sheetViews>
  <sheetFormatPr defaultColWidth="8.88671875" defaultRowHeight="18"/>
  <cols>
    <col min="1" max="1" width="8.88671875" style="1"/>
    <col min="2" max="2" width="21.109375" style="1" customWidth="1"/>
    <col min="3" max="3" width="24.5546875" style="1" customWidth="1"/>
    <col min="4" max="5" width="26" style="1" customWidth="1"/>
    <col min="6" max="6" width="23.44140625" style="1" customWidth="1"/>
    <col min="7" max="7" width="24.88671875" style="1" customWidth="1"/>
    <col min="8" max="8" width="20.5546875" style="1" customWidth="1"/>
    <col min="9" max="9" width="23.44140625" style="1" customWidth="1"/>
    <col min="10" max="10" width="26.44140625" style="1" customWidth="1"/>
    <col min="11" max="11" width="27.88671875" style="1" customWidth="1"/>
    <col min="12" max="16384" width="8.88671875" style="1"/>
  </cols>
  <sheetData>
    <row r="1" spans="1:11">
      <c r="A1" s="175" t="s">
        <v>17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</row>
    <row r="2" spans="1:11">
      <c r="A2" s="175" t="s">
        <v>66</v>
      </c>
      <c r="B2" s="176"/>
      <c r="C2" s="176"/>
      <c r="D2" s="176"/>
      <c r="E2" s="176"/>
      <c r="F2" s="176"/>
      <c r="G2" s="176"/>
      <c r="H2" s="176"/>
      <c r="I2" s="176"/>
      <c r="J2" s="176"/>
      <c r="K2" s="177"/>
    </row>
    <row r="3" spans="1:11">
      <c r="A3" s="146" t="s">
        <v>940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1" ht="31.8">
      <c r="A4" s="22" t="s">
        <v>21</v>
      </c>
      <c r="B4" s="22" t="s">
        <v>135</v>
      </c>
      <c r="C4" s="23" t="s">
        <v>51</v>
      </c>
      <c r="D4" s="24" t="s">
        <v>52</v>
      </c>
      <c r="E4" s="25" t="s">
        <v>941</v>
      </c>
      <c r="F4" s="26" t="s">
        <v>942</v>
      </c>
      <c r="G4" s="25" t="s">
        <v>943</v>
      </c>
      <c r="H4" s="26" t="s">
        <v>944</v>
      </c>
      <c r="I4" s="26" t="s">
        <v>945</v>
      </c>
      <c r="J4" s="25" t="s">
        <v>26</v>
      </c>
      <c r="K4" s="2" t="s">
        <v>946</v>
      </c>
    </row>
    <row r="5" spans="1:11">
      <c r="A5" s="22"/>
      <c r="B5" s="22"/>
      <c r="C5" s="120" t="s">
        <v>28</v>
      </c>
      <c r="D5" s="120" t="s">
        <v>28</v>
      </c>
      <c r="E5" s="120" t="s">
        <v>28</v>
      </c>
      <c r="F5" s="120" t="s">
        <v>28</v>
      </c>
      <c r="G5" s="120" t="s">
        <v>28</v>
      </c>
      <c r="H5" s="120" t="s">
        <v>28</v>
      </c>
      <c r="I5" s="120" t="s">
        <v>28</v>
      </c>
      <c r="J5" s="120" t="s">
        <v>28</v>
      </c>
      <c r="K5" s="120" t="s">
        <v>28</v>
      </c>
    </row>
    <row r="6" spans="1:11">
      <c r="A6" s="27">
        <v>1</v>
      </c>
      <c r="B6" s="28" t="s">
        <v>89</v>
      </c>
      <c r="C6" s="29">
        <v>1156086450.2713001</v>
      </c>
      <c r="D6" s="29">
        <v>0</v>
      </c>
      <c r="E6" s="30">
        <v>86262280.812800005</v>
      </c>
      <c r="F6" s="29">
        <v>1230516144.8399999</v>
      </c>
      <c r="G6" s="29">
        <v>71598077.853200004</v>
      </c>
      <c r="H6" s="30">
        <f>G6/2</f>
        <v>35799038.926600002</v>
      </c>
      <c r="I6" s="30">
        <f>G6-H6</f>
        <v>35799038.926600002</v>
      </c>
      <c r="J6" s="29">
        <v>1643704641.5473001</v>
      </c>
      <c r="K6" s="32">
        <f t="shared" ref="K6:K42" si="0">C6+D6+E6+F6+I6+J6</f>
        <v>4152368556.3979998</v>
      </c>
    </row>
    <row r="7" spans="1:11">
      <c r="A7" s="27">
        <v>2</v>
      </c>
      <c r="B7" s="28" t="s">
        <v>90</v>
      </c>
      <c r="C7" s="29">
        <v>1458237131.5767</v>
      </c>
      <c r="D7" s="29">
        <v>0</v>
      </c>
      <c r="E7" s="30">
        <v>89051722.209199995</v>
      </c>
      <c r="F7" s="29">
        <v>1552119508.8699999</v>
      </c>
      <c r="G7" s="29">
        <v>90310699.213599995</v>
      </c>
      <c r="H7" s="30">
        <v>0</v>
      </c>
      <c r="I7" s="30">
        <f t="shared" ref="I7:I42" si="1">G7-H7</f>
        <v>90310699.213599995</v>
      </c>
      <c r="J7" s="29">
        <v>2044876328.3635001</v>
      </c>
      <c r="K7" s="32">
        <f t="shared" si="0"/>
        <v>5234595390.2329998</v>
      </c>
    </row>
    <row r="8" spans="1:11">
      <c r="A8" s="27">
        <v>3</v>
      </c>
      <c r="B8" s="28" t="s">
        <v>91</v>
      </c>
      <c r="C8" s="29">
        <v>1942286169.233</v>
      </c>
      <c r="D8" s="29">
        <v>0</v>
      </c>
      <c r="E8" s="30">
        <v>123457497.17129999</v>
      </c>
      <c r="F8" s="29">
        <v>2067331979</v>
      </c>
      <c r="G8" s="29">
        <v>120288544.44660001</v>
      </c>
      <c r="H8" s="30">
        <f>G8/2</f>
        <v>60144272.223300003</v>
      </c>
      <c r="I8" s="30">
        <f t="shared" si="1"/>
        <v>60144272.223300003</v>
      </c>
      <c r="J8" s="29">
        <v>2895390446.9752002</v>
      </c>
      <c r="K8" s="32">
        <f t="shared" si="0"/>
        <v>7088610364.6028004</v>
      </c>
    </row>
    <row r="9" spans="1:11">
      <c r="A9" s="27">
        <v>4</v>
      </c>
      <c r="B9" s="28" t="s">
        <v>92</v>
      </c>
      <c r="C9" s="29">
        <v>1466117599.6378</v>
      </c>
      <c r="D9" s="29">
        <v>0</v>
      </c>
      <c r="E9" s="30">
        <v>125873652.5968</v>
      </c>
      <c r="F9" s="29">
        <v>1560507327.25</v>
      </c>
      <c r="G9" s="29">
        <v>90798747.806899995</v>
      </c>
      <c r="H9" s="30">
        <v>0</v>
      </c>
      <c r="I9" s="30">
        <f t="shared" si="1"/>
        <v>90798747.806899995</v>
      </c>
      <c r="J9" s="29">
        <v>2361758196.9007001</v>
      </c>
      <c r="K9" s="32">
        <f t="shared" si="0"/>
        <v>5605055524.1921997</v>
      </c>
    </row>
    <row r="10" spans="1:11">
      <c r="A10" s="27">
        <v>5</v>
      </c>
      <c r="B10" s="28" t="s">
        <v>93</v>
      </c>
      <c r="C10" s="29">
        <v>1664333601.9797001</v>
      </c>
      <c r="D10" s="29">
        <v>0</v>
      </c>
      <c r="E10" s="30">
        <v>97815921.643099993</v>
      </c>
      <c r="F10" s="29">
        <v>1771484621.3699999</v>
      </c>
      <c r="G10" s="29">
        <v>103074546.7008</v>
      </c>
      <c r="H10" s="30">
        <v>0</v>
      </c>
      <c r="I10" s="30">
        <f t="shared" si="1"/>
        <v>103074546.7008</v>
      </c>
      <c r="J10" s="29">
        <v>2220136988.1062002</v>
      </c>
      <c r="K10" s="32">
        <f t="shared" si="0"/>
        <v>5856845679.7997999</v>
      </c>
    </row>
    <row r="11" spans="1:11">
      <c r="A11" s="27">
        <v>6</v>
      </c>
      <c r="B11" s="28" t="s">
        <v>94</v>
      </c>
      <c r="C11" s="29">
        <v>677444696.16330004</v>
      </c>
      <c r="D11" s="29">
        <v>0</v>
      </c>
      <c r="E11" s="30">
        <v>40495718.080499999</v>
      </c>
      <c r="F11" s="29">
        <v>721059083.13999999</v>
      </c>
      <c r="G11" s="29">
        <v>41955113.378899999</v>
      </c>
      <c r="H11" s="30">
        <f>G11/2</f>
        <v>20977556.689449999</v>
      </c>
      <c r="I11" s="30">
        <f t="shared" si="1"/>
        <v>20977556.689449999</v>
      </c>
      <c r="J11" s="29">
        <v>1180096385.9518001</v>
      </c>
      <c r="K11" s="32">
        <f t="shared" si="0"/>
        <v>2640073440.0250502</v>
      </c>
    </row>
    <row r="12" spans="1:11">
      <c r="A12" s="27">
        <v>7</v>
      </c>
      <c r="B12" s="28" t="s">
        <v>95</v>
      </c>
      <c r="C12" s="29">
        <v>1811052545.76</v>
      </c>
      <c r="D12" s="29">
        <v>0</v>
      </c>
      <c r="E12" s="30">
        <v>103711233.1459</v>
      </c>
      <c r="F12" s="29">
        <v>1927649438.49</v>
      </c>
      <c r="G12" s="29">
        <v>112161059.527</v>
      </c>
      <c r="H12" s="30">
        <f>G12/2</f>
        <v>56080529.763499998</v>
      </c>
      <c r="I12" s="30">
        <f t="shared" si="1"/>
        <v>56080529.763499998</v>
      </c>
      <c r="J12" s="29">
        <v>2305003094.6405001</v>
      </c>
      <c r="K12" s="32">
        <f t="shared" si="0"/>
        <v>6203496841.7999001</v>
      </c>
    </row>
    <row r="13" spans="1:11">
      <c r="A13" s="27">
        <v>8</v>
      </c>
      <c r="B13" s="28" t="s">
        <v>96</v>
      </c>
      <c r="C13" s="29">
        <v>1966260335.5320001</v>
      </c>
      <c r="D13" s="29">
        <v>0</v>
      </c>
      <c r="E13" s="30">
        <v>115217065.2682</v>
      </c>
      <c r="F13" s="29">
        <v>2092849619.73</v>
      </c>
      <c r="G13" s="29">
        <v>121773298.6578</v>
      </c>
      <c r="H13" s="30">
        <v>0</v>
      </c>
      <c r="I13" s="30">
        <f t="shared" si="1"/>
        <v>121773298.6578</v>
      </c>
      <c r="J13" s="29">
        <v>2587198628.3713999</v>
      </c>
      <c r="K13" s="32">
        <f t="shared" si="0"/>
        <v>6883298947.5593996</v>
      </c>
    </row>
    <row r="14" spans="1:11" ht="24.75" customHeight="1">
      <c r="A14" s="27">
        <v>9</v>
      </c>
      <c r="B14" s="28" t="s">
        <v>97</v>
      </c>
      <c r="C14" s="29">
        <v>1267586109.1668</v>
      </c>
      <c r="D14" s="29">
        <v>0</v>
      </c>
      <c r="E14" s="30">
        <v>80329640.368300006</v>
      </c>
      <c r="F14" s="29">
        <v>1349194233.6500001</v>
      </c>
      <c r="G14" s="29">
        <v>78503410.284500003</v>
      </c>
      <c r="H14" s="30">
        <f>G14/2</f>
        <v>39251705.142250001</v>
      </c>
      <c r="I14" s="30">
        <f t="shared" si="1"/>
        <v>39251705.142250001</v>
      </c>
      <c r="J14" s="29">
        <v>1723479973.0250001</v>
      </c>
      <c r="K14" s="32">
        <f t="shared" si="0"/>
        <v>4459841661.3523502</v>
      </c>
    </row>
    <row r="15" spans="1:11">
      <c r="A15" s="27">
        <v>10</v>
      </c>
      <c r="B15" s="28" t="s">
        <v>98</v>
      </c>
      <c r="C15" s="29">
        <v>1624229799.2058001</v>
      </c>
      <c r="D15" s="29">
        <v>0</v>
      </c>
      <c r="E15" s="30">
        <v>136442950.24160001</v>
      </c>
      <c r="F15" s="29">
        <v>1728798906.3299999</v>
      </c>
      <c r="G15" s="29">
        <v>100590861.16580001</v>
      </c>
      <c r="H15" s="30">
        <f>G15/2</f>
        <v>50295430.582900003</v>
      </c>
      <c r="I15" s="30">
        <f t="shared" si="1"/>
        <v>50295430.582900003</v>
      </c>
      <c r="J15" s="29">
        <v>2602943630.3891001</v>
      </c>
      <c r="K15" s="32">
        <f t="shared" si="0"/>
        <v>6142710716.7494001</v>
      </c>
    </row>
    <row r="16" spans="1:11">
      <c r="A16" s="27">
        <v>11</v>
      </c>
      <c r="B16" s="28" t="s">
        <v>99</v>
      </c>
      <c r="C16" s="29">
        <v>937678510.97749996</v>
      </c>
      <c r="D16" s="29">
        <f>-9658088.6634</f>
        <v>-9658088.6634</v>
      </c>
      <c r="E16" s="30">
        <v>57497209.595299996</v>
      </c>
      <c r="F16" s="29">
        <v>998046942.03999996</v>
      </c>
      <c r="G16" s="29">
        <v>58071763.590700001</v>
      </c>
      <c r="H16" s="30">
        <v>0</v>
      </c>
      <c r="I16" s="30">
        <f t="shared" si="1"/>
        <v>58071763.590700001</v>
      </c>
      <c r="J16" s="29">
        <v>1279706123.4640999</v>
      </c>
      <c r="K16" s="32">
        <f t="shared" si="0"/>
        <v>3321342461.0042</v>
      </c>
    </row>
    <row r="17" spans="1:11">
      <c r="A17" s="27">
        <v>12</v>
      </c>
      <c r="B17" s="28" t="s">
        <v>100</v>
      </c>
      <c r="C17" s="29">
        <v>1242755637.1961999</v>
      </c>
      <c r="D17" s="29">
        <v>0</v>
      </c>
      <c r="E17" s="30">
        <v>106802346.6935</v>
      </c>
      <c r="F17" s="29">
        <v>1322765157.6600001</v>
      </c>
      <c r="G17" s="29">
        <v>76965623.845899999</v>
      </c>
      <c r="H17" s="30">
        <f>G17/2</f>
        <v>38482811.92295</v>
      </c>
      <c r="I17" s="30">
        <f t="shared" si="1"/>
        <v>38482811.92295</v>
      </c>
      <c r="J17" s="29">
        <v>1951483917.9984</v>
      </c>
      <c r="K17" s="32">
        <f t="shared" si="0"/>
        <v>4662289871.4710493</v>
      </c>
    </row>
    <row r="18" spans="1:11">
      <c r="A18" s="27">
        <v>13</v>
      </c>
      <c r="B18" s="28" t="s">
        <v>101</v>
      </c>
      <c r="C18" s="29">
        <v>986793043.65900004</v>
      </c>
      <c r="D18" s="29">
        <v>0</v>
      </c>
      <c r="E18" s="30">
        <v>69410384.096000001</v>
      </c>
      <c r="F18" s="29">
        <v>1050323504.4</v>
      </c>
      <c r="G18" s="29">
        <v>61113496.441299997</v>
      </c>
      <c r="H18" s="30">
        <v>0</v>
      </c>
      <c r="I18" s="30">
        <f t="shared" si="1"/>
        <v>61113496.441299997</v>
      </c>
      <c r="J18" s="29">
        <v>1531963974.3594</v>
      </c>
      <c r="K18" s="32">
        <f t="shared" si="0"/>
        <v>3699604402.9556999</v>
      </c>
    </row>
    <row r="19" spans="1:11">
      <c r="A19" s="27">
        <v>14</v>
      </c>
      <c r="B19" s="28" t="s">
        <v>102</v>
      </c>
      <c r="C19" s="29">
        <v>1262658203.4421999</v>
      </c>
      <c r="D19" s="29">
        <v>0</v>
      </c>
      <c r="E19" s="30">
        <v>90738382.198500007</v>
      </c>
      <c r="F19" s="29">
        <v>1343949065.73</v>
      </c>
      <c r="G19" s="29">
        <v>78198218.075100005</v>
      </c>
      <c r="H19" s="30">
        <v>0</v>
      </c>
      <c r="I19" s="30">
        <f t="shared" si="1"/>
        <v>78198218.075100005</v>
      </c>
      <c r="J19" s="29">
        <v>1773523342.8775001</v>
      </c>
      <c r="K19" s="32">
        <f t="shared" si="0"/>
        <v>4549067212.3232994</v>
      </c>
    </row>
    <row r="20" spans="1:11">
      <c r="A20" s="27">
        <v>15</v>
      </c>
      <c r="B20" s="28" t="s">
        <v>103</v>
      </c>
      <c r="C20" s="29">
        <v>865174282.87269998</v>
      </c>
      <c r="D20" s="29">
        <v>0</v>
      </c>
      <c r="E20" s="30">
        <v>53086112.088100001</v>
      </c>
      <c r="F20" s="29">
        <v>920874838.49000001</v>
      </c>
      <c r="G20" s="29">
        <v>53581473.640699998</v>
      </c>
      <c r="H20" s="30">
        <v>0</v>
      </c>
      <c r="I20" s="30">
        <f t="shared" si="1"/>
        <v>53581473.640699998</v>
      </c>
      <c r="J20" s="29">
        <v>1189213166.0753</v>
      </c>
      <c r="K20" s="32">
        <f t="shared" si="0"/>
        <v>3081929873.1668</v>
      </c>
    </row>
    <row r="21" spans="1:11">
      <c r="A21" s="27">
        <v>16</v>
      </c>
      <c r="B21" s="28" t="s">
        <v>104</v>
      </c>
      <c r="C21" s="29">
        <v>1692242868.5845001</v>
      </c>
      <c r="D21" s="29">
        <v>0</v>
      </c>
      <c r="E21" s="30">
        <v>120928698.1426</v>
      </c>
      <c r="F21" s="29">
        <v>1801190707.05</v>
      </c>
      <c r="G21" s="29">
        <v>104803007.2691</v>
      </c>
      <c r="H21" s="30">
        <f>G21/2</f>
        <v>52401503.634549998</v>
      </c>
      <c r="I21" s="30">
        <f t="shared" si="1"/>
        <v>52401503.634549998</v>
      </c>
      <c r="J21" s="29">
        <v>2484889179.6511998</v>
      </c>
      <c r="K21" s="32">
        <f t="shared" si="0"/>
        <v>6151652957.06285</v>
      </c>
    </row>
    <row r="22" spans="1:11">
      <c r="A22" s="27">
        <v>17</v>
      </c>
      <c r="B22" s="28" t="s">
        <v>105</v>
      </c>
      <c r="C22" s="29">
        <v>1777860463.5019</v>
      </c>
      <c r="D22" s="29">
        <v>0</v>
      </c>
      <c r="E22" s="30">
        <v>111196104.2173</v>
      </c>
      <c r="F22" s="29">
        <v>1892320425.5999999</v>
      </c>
      <c r="G22" s="29">
        <v>110105426.67299999</v>
      </c>
      <c r="H22" s="30">
        <v>0</v>
      </c>
      <c r="I22" s="30">
        <f t="shared" si="1"/>
        <v>110105426.67299999</v>
      </c>
      <c r="J22" s="29">
        <v>2605804604.8298001</v>
      </c>
      <c r="K22" s="32">
        <f t="shared" si="0"/>
        <v>6497287024.8219995</v>
      </c>
    </row>
    <row r="23" spans="1:11">
      <c r="A23" s="27">
        <v>18</v>
      </c>
      <c r="B23" s="28" t="s">
        <v>106</v>
      </c>
      <c r="C23" s="29">
        <v>1999372436.8808</v>
      </c>
      <c r="D23" s="29">
        <v>0</v>
      </c>
      <c r="E23" s="30">
        <v>133940287.4664</v>
      </c>
      <c r="F23" s="29">
        <v>2128093502.48</v>
      </c>
      <c r="G23" s="29">
        <v>123823978.1802</v>
      </c>
      <c r="H23" s="30">
        <v>0</v>
      </c>
      <c r="I23" s="30">
        <f t="shared" si="1"/>
        <v>123823978.1802</v>
      </c>
      <c r="J23" s="29">
        <v>2807195592.1661</v>
      </c>
      <c r="K23" s="32">
        <f t="shared" si="0"/>
        <v>7192425797.1735001</v>
      </c>
    </row>
    <row r="24" spans="1:11">
      <c r="A24" s="27">
        <v>19</v>
      </c>
      <c r="B24" s="28" t="s">
        <v>107</v>
      </c>
      <c r="C24" s="29">
        <v>3183172277.1859002</v>
      </c>
      <c r="D24" s="29">
        <f>-512664445.04</f>
        <v>-512664445.04000002</v>
      </c>
      <c r="E24" s="30">
        <v>224748748.63420001</v>
      </c>
      <c r="F24" s="29">
        <v>3388107245.75</v>
      </c>
      <c r="G24" s="29">
        <v>197138385.6886</v>
      </c>
      <c r="H24" s="30">
        <v>0</v>
      </c>
      <c r="I24" s="30">
        <f t="shared" si="1"/>
        <v>197138385.6886</v>
      </c>
      <c r="J24" s="29">
        <v>4946483901.6682997</v>
      </c>
      <c r="K24" s="32">
        <f t="shared" si="0"/>
        <v>11426986113.886999</v>
      </c>
    </row>
    <row r="25" spans="1:11">
      <c r="A25" s="27">
        <v>20</v>
      </c>
      <c r="B25" s="28" t="s">
        <v>108</v>
      </c>
      <c r="C25" s="29">
        <v>2423403236.7708998</v>
      </c>
      <c r="D25" s="29">
        <v>0</v>
      </c>
      <c r="E25" s="30">
        <v>146477708.14820001</v>
      </c>
      <c r="F25" s="29">
        <v>2579423716.6199999</v>
      </c>
      <c r="G25" s="29">
        <v>150084808.60190001</v>
      </c>
      <c r="H25" s="30">
        <v>0</v>
      </c>
      <c r="I25" s="30">
        <f t="shared" si="1"/>
        <v>150084808.60190001</v>
      </c>
      <c r="J25" s="29">
        <v>3302678528.2737999</v>
      </c>
      <c r="K25" s="32">
        <f t="shared" si="0"/>
        <v>8602067998.4147987</v>
      </c>
    </row>
    <row r="26" spans="1:11">
      <c r="A26" s="27">
        <v>21</v>
      </c>
      <c r="B26" s="28" t="s">
        <v>109</v>
      </c>
      <c r="C26" s="29">
        <v>1529427568.4117</v>
      </c>
      <c r="D26" s="29">
        <v>0</v>
      </c>
      <c r="E26" s="30">
        <v>86915550.552200004</v>
      </c>
      <c r="F26" s="29">
        <v>1627893238.3</v>
      </c>
      <c r="G26" s="29">
        <v>94719624.2016</v>
      </c>
      <c r="H26" s="30">
        <f>G26/2</f>
        <v>47359812.1008</v>
      </c>
      <c r="I26" s="30">
        <f t="shared" si="1"/>
        <v>47359812.1008</v>
      </c>
      <c r="J26" s="29">
        <v>1964151535.1375999</v>
      </c>
      <c r="K26" s="32">
        <f t="shared" si="0"/>
        <v>5255747704.5023003</v>
      </c>
    </row>
    <row r="27" spans="1:11">
      <c r="A27" s="27">
        <v>22</v>
      </c>
      <c r="B27" s="28" t="s">
        <v>110</v>
      </c>
      <c r="C27" s="29">
        <v>1580775420.2516</v>
      </c>
      <c r="D27" s="29">
        <v>0</v>
      </c>
      <c r="E27" s="30">
        <v>91301865.771799996</v>
      </c>
      <c r="F27" s="29">
        <v>1682546902.55</v>
      </c>
      <c r="G27" s="29">
        <v>97899669.684200004</v>
      </c>
      <c r="H27" s="30">
        <f>G27/2</f>
        <v>48949834.842100002</v>
      </c>
      <c r="I27" s="30">
        <f t="shared" si="1"/>
        <v>48949834.842100002</v>
      </c>
      <c r="J27" s="29">
        <v>1986439997.2096</v>
      </c>
      <c r="K27" s="32">
        <f t="shared" si="0"/>
        <v>5390014020.6251001</v>
      </c>
    </row>
    <row r="28" spans="1:11">
      <c r="A28" s="27">
        <v>23</v>
      </c>
      <c r="B28" s="28" t="s">
        <v>111</v>
      </c>
      <c r="C28" s="29">
        <v>1118564188.0234001</v>
      </c>
      <c r="D28" s="29">
        <v>0</v>
      </c>
      <c r="E28" s="30">
        <v>75064548.966199994</v>
      </c>
      <c r="F28" s="29">
        <v>1190578171.79</v>
      </c>
      <c r="G28" s="29">
        <v>69274270.794499993</v>
      </c>
      <c r="H28" s="30">
        <f>G28/2</f>
        <v>34637135.397249997</v>
      </c>
      <c r="I28" s="30">
        <f t="shared" si="1"/>
        <v>34637135.397249997</v>
      </c>
      <c r="J28" s="29">
        <v>1514678345.7474999</v>
      </c>
      <c r="K28" s="32">
        <f t="shared" si="0"/>
        <v>3933522389.9243503</v>
      </c>
    </row>
    <row r="29" spans="1:11">
      <c r="A29" s="27">
        <v>24</v>
      </c>
      <c r="B29" s="28" t="s">
        <v>112</v>
      </c>
      <c r="C29" s="29">
        <v>1905469830.4609001</v>
      </c>
      <c r="D29" s="29">
        <v>0</v>
      </c>
      <c r="E29" s="30">
        <v>365617221.22659999</v>
      </c>
      <c r="F29" s="29">
        <v>2028145377.3099999</v>
      </c>
      <c r="G29" s="29">
        <v>118008456.233</v>
      </c>
      <c r="H29" s="30">
        <v>0</v>
      </c>
      <c r="I29" s="30">
        <f t="shared" si="1"/>
        <v>118008456.233</v>
      </c>
      <c r="J29" s="29">
        <v>12619198161.6385</v>
      </c>
      <c r="K29" s="32">
        <f t="shared" si="0"/>
        <v>17036439046.868999</v>
      </c>
    </row>
    <row r="30" spans="1:11" ht="24.75" customHeight="1">
      <c r="A30" s="27">
        <v>25</v>
      </c>
      <c r="B30" s="28" t="s">
        <v>113</v>
      </c>
      <c r="C30" s="29">
        <v>997952045.14649999</v>
      </c>
      <c r="D30" s="29">
        <v>0</v>
      </c>
      <c r="E30" s="30">
        <v>58312112.464400001</v>
      </c>
      <c r="F30" s="29">
        <v>1062200930.59</v>
      </c>
      <c r="G30" s="29">
        <v>61804589.272200003</v>
      </c>
      <c r="H30" s="30">
        <v>0</v>
      </c>
      <c r="I30" s="30">
        <f t="shared" si="1"/>
        <v>61804589.272200003</v>
      </c>
      <c r="J30" s="29">
        <v>1217671185.6017001</v>
      </c>
      <c r="K30" s="32">
        <f t="shared" si="0"/>
        <v>3397940863.0748005</v>
      </c>
    </row>
    <row r="31" spans="1:11">
      <c r="A31" s="27">
        <v>26</v>
      </c>
      <c r="B31" s="28" t="s">
        <v>114</v>
      </c>
      <c r="C31" s="29">
        <v>1847132256.4059</v>
      </c>
      <c r="D31" s="29">
        <v>0</v>
      </c>
      <c r="E31" s="30">
        <v>109762667.9193</v>
      </c>
      <c r="F31" s="29">
        <v>1966051987.4000001</v>
      </c>
      <c r="G31" s="29">
        <v>114395527.3141</v>
      </c>
      <c r="H31" s="30">
        <f>G31/2</f>
        <v>57197763.657049999</v>
      </c>
      <c r="I31" s="30">
        <f t="shared" si="1"/>
        <v>57197763.657049999</v>
      </c>
      <c r="J31" s="29">
        <v>2422844838.0955</v>
      </c>
      <c r="K31" s="32">
        <f t="shared" si="0"/>
        <v>6402989513.4777508</v>
      </c>
    </row>
    <row r="32" spans="1:11">
      <c r="A32" s="27">
        <v>27</v>
      </c>
      <c r="B32" s="28" t="s">
        <v>115</v>
      </c>
      <c r="C32" s="29">
        <v>1317737473.1623001</v>
      </c>
      <c r="D32" s="29">
        <v>0</v>
      </c>
      <c r="E32" s="30">
        <v>117725873.3328</v>
      </c>
      <c r="F32" s="29">
        <v>1402574379.28</v>
      </c>
      <c r="G32" s="29">
        <v>81609355.573200002</v>
      </c>
      <c r="H32" s="30">
        <v>0</v>
      </c>
      <c r="I32" s="30">
        <f t="shared" si="1"/>
        <v>81609355.573200002</v>
      </c>
      <c r="J32" s="29">
        <v>2185499789.9217</v>
      </c>
      <c r="K32" s="32">
        <f t="shared" si="0"/>
        <v>5105146871.2700005</v>
      </c>
    </row>
    <row r="33" spans="1:11">
      <c r="A33" s="27">
        <v>28</v>
      </c>
      <c r="B33" s="28" t="s">
        <v>116</v>
      </c>
      <c r="C33" s="29">
        <v>1258522639.6135001</v>
      </c>
      <c r="D33" s="29">
        <v>0</v>
      </c>
      <c r="E33" s="30">
        <v>90514368.507699996</v>
      </c>
      <c r="F33" s="29">
        <v>1339547251.27</v>
      </c>
      <c r="G33" s="29">
        <v>77942096.726300001</v>
      </c>
      <c r="H33" s="30">
        <f>G33/2</f>
        <v>38971048.363150001</v>
      </c>
      <c r="I33" s="30">
        <f t="shared" si="1"/>
        <v>38971048.363150001</v>
      </c>
      <c r="J33" s="29">
        <v>1889511425.1078999</v>
      </c>
      <c r="K33" s="32">
        <f t="shared" si="0"/>
        <v>4617066732.8622503</v>
      </c>
    </row>
    <row r="34" spans="1:11">
      <c r="A34" s="27">
        <v>29</v>
      </c>
      <c r="B34" s="28" t="s">
        <v>117</v>
      </c>
      <c r="C34" s="29">
        <v>1704700734.8578999</v>
      </c>
      <c r="D34" s="29">
        <v>0</v>
      </c>
      <c r="E34" s="30">
        <v>122663454.65270001</v>
      </c>
      <c r="F34" s="29">
        <v>1814450619.9100001</v>
      </c>
      <c r="G34" s="29">
        <v>105574540.6427</v>
      </c>
      <c r="H34" s="30">
        <v>0</v>
      </c>
      <c r="I34" s="30">
        <f t="shared" si="1"/>
        <v>105574540.6427</v>
      </c>
      <c r="J34" s="29">
        <v>2631264152.6873002</v>
      </c>
      <c r="K34" s="32">
        <f t="shared" si="0"/>
        <v>6378653502.7506008</v>
      </c>
    </row>
    <row r="35" spans="1:11">
      <c r="A35" s="27">
        <v>30</v>
      </c>
      <c r="B35" s="28" t="s">
        <v>118</v>
      </c>
      <c r="C35" s="29">
        <v>2150346968.8855</v>
      </c>
      <c r="D35" s="29">
        <v>0</v>
      </c>
      <c r="E35" s="30">
        <v>170695229.91170001</v>
      </c>
      <c r="F35" s="29">
        <v>2288787885.71</v>
      </c>
      <c r="G35" s="29">
        <v>133174045.6383</v>
      </c>
      <c r="H35" s="30">
        <v>0</v>
      </c>
      <c r="I35" s="30">
        <f t="shared" si="1"/>
        <v>133174045.6383</v>
      </c>
      <c r="J35" s="29">
        <v>4707699079.0354996</v>
      </c>
      <c r="K35" s="32">
        <f t="shared" si="0"/>
        <v>9450703209.1809998</v>
      </c>
    </row>
    <row r="36" spans="1:11">
      <c r="A36" s="27">
        <v>31</v>
      </c>
      <c r="B36" s="28" t="s">
        <v>119</v>
      </c>
      <c r="C36" s="29">
        <v>1347979433.2133999</v>
      </c>
      <c r="D36" s="29">
        <v>0</v>
      </c>
      <c r="E36" s="30">
        <v>82562039.215900004</v>
      </c>
      <c r="F36" s="29">
        <v>1434763338.9300001</v>
      </c>
      <c r="G36" s="29">
        <v>83482283.164000005</v>
      </c>
      <c r="H36" s="30">
        <f>G36/2</f>
        <v>41741141.582000002</v>
      </c>
      <c r="I36" s="30">
        <f t="shared" si="1"/>
        <v>41741141.582000002</v>
      </c>
      <c r="J36" s="29">
        <v>1747375448.0555999</v>
      </c>
      <c r="K36" s="32">
        <f t="shared" si="0"/>
        <v>4654421400.9968996</v>
      </c>
    </row>
    <row r="37" spans="1:11">
      <c r="A37" s="27">
        <v>32</v>
      </c>
      <c r="B37" s="28" t="s">
        <v>120</v>
      </c>
      <c r="C37" s="29">
        <v>1670895235.2684</v>
      </c>
      <c r="D37" s="29">
        <v>0</v>
      </c>
      <c r="E37" s="30">
        <v>138584981.45230001</v>
      </c>
      <c r="F37" s="29">
        <v>1778468697.4300001</v>
      </c>
      <c r="G37" s="29">
        <v>103480917.98119999</v>
      </c>
      <c r="H37" s="30">
        <f>G37/2</f>
        <v>51740458.990599997</v>
      </c>
      <c r="I37" s="30">
        <f t="shared" si="1"/>
        <v>51740458.990599997</v>
      </c>
      <c r="J37" s="29">
        <v>5636966281.1754999</v>
      </c>
      <c r="K37" s="32">
        <f t="shared" si="0"/>
        <v>9276655654.3167992</v>
      </c>
    </row>
    <row r="38" spans="1:11">
      <c r="A38" s="27">
        <v>33</v>
      </c>
      <c r="B38" s="28" t="s">
        <v>121</v>
      </c>
      <c r="C38" s="29">
        <v>1682850116.2874</v>
      </c>
      <c r="D38" s="29">
        <v>0</v>
      </c>
      <c r="E38" s="30">
        <v>97955881.872700006</v>
      </c>
      <c r="F38" s="29">
        <v>1791193242.47</v>
      </c>
      <c r="G38" s="29">
        <v>104221300.7626</v>
      </c>
      <c r="H38" s="30">
        <v>0</v>
      </c>
      <c r="I38" s="30">
        <f t="shared" si="1"/>
        <v>104221300.7626</v>
      </c>
      <c r="J38" s="29">
        <v>2204003386.7757001</v>
      </c>
      <c r="K38" s="32">
        <f t="shared" si="0"/>
        <v>5880223928.1683998</v>
      </c>
    </row>
    <row r="39" spans="1:11">
      <c r="A39" s="27">
        <v>34</v>
      </c>
      <c r="B39" s="28" t="s">
        <v>122</v>
      </c>
      <c r="C39" s="29">
        <v>1261301792.2351999</v>
      </c>
      <c r="D39" s="29">
        <v>0</v>
      </c>
      <c r="E39" s="30">
        <v>66030576.607100002</v>
      </c>
      <c r="F39" s="29">
        <v>1342505327.78</v>
      </c>
      <c r="G39" s="29">
        <v>78114213.600199997</v>
      </c>
      <c r="H39" s="30">
        <v>0</v>
      </c>
      <c r="I39" s="30">
        <f t="shared" si="1"/>
        <v>78114213.600199997</v>
      </c>
      <c r="J39" s="29">
        <v>1512082025.9844</v>
      </c>
      <c r="K39" s="32">
        <f t="shared" si="0"/>
        <v>4260033936.2069006</v>
      </c>
    </row>
    <row r="40" spans="1:11">
      <c r="A40" s="27">
        <v>35</v>
      </c>
      <c r="B40" s="28" t="s">
        <v>123</v>
      </c>
      <c r="C40" s="29">
        <v>1268128414.9037001</v>
      </c>
      <c r="D40" s="29">
        <v>0</v>
      </c>
      <c r="E40" s="30">
        <v>68798711.576100007</v>
      </c>
      <c r="F40" s="29">
        <v>1349771453.4200001</v>
      </c>
      <c r="G40" s="29">
        <v>78536996.049999997</v>
      </c>
      <c r="H40" s="30">
        <v>0</v>
      </c>
      <c r="I40" s="30">
        <f t="shared" si="1"/>
        <v>78536996.049999997</v>
      </c>
      <c r="J40" s="29">
        <v>1565573365.2825</v>
      </c>
      <c r="K40" s="32">
        <f t="shared" si="0"/>
        <v>4330808941.2323008</v>
      </c>
    </row>
    <row r="41" spans="1:11">
      <c r="A41" s="27">
        <v>36</v>
      </c>
      <c r="B41" s="28" t="s">
        <v>124</v>
      </c>
      <c r="C41" s="29">
        <v>1145838794.8870001</v>
      </c>
      <c r="D41" s="29">
        <v>0</v>
      </c>
      <c r="E41" s="30">
        <v>68059303.019700006</v>
      </c>
      <c r="F41" s="29">
        <v>1219608737.8699999</v>
      </c>
      <c r="G41" s="29">
        <v>70963425.982800007</v>
      </c>
      <c r="H41" s="30">
        <v>0</v>
      </c>
      <c r="I41" s="30">
        <f t="shared" si="1"/>
        <v>70963425.982800007</v>
      </c>
      <c r="J41" s="29">
        <v>1536177546.1027999</v>
      </c>
      <c r="K41" s="32">
        <f t="shared" si="0"/>
        <v>4040647807.8622999</v>
      </c>
    </row>
    <row r="42" spans="1:11">
      <c r="A42" s="27">
        <v>37</v>
      </c>
      <c r="B42" s="28" t="s">
        <v>923</v>
      </c>
      <c r="C42" s="29">
        <v>506081797.88349998</v>
      </c>
      <c r="D42" s="29">
        <v>0</v>
      </c>
      <c r="E42" s="30">
        <v>78770308.153500006</v>
      </c>
      <c r="F42" s="29">
        <v>538663715.63999999</v>
      </c>
      <c r="G42" s="29">
        <v>31342365.405699998</v>
      </c>
      <c r="H42" s="30">
        <v>0</v>
      </c>
      <c r="I42" s="30">
        <f t="shared" si="1"/>
        <v>31342365.405699998</v>
      </c>
      <c r="J42" s="29">
        <v>2850021326.0149999</v>
      </c>
      <c r="K42" s="32">
        <f t="shared" si="0"/>
        <v>4004879513.0977001</v>
      </c>
    </row>
    <row r="43" spans="1:11">
      <c r="A43" s="21"/>
      <c r="B43" s="21"/>
      <c r="C43" s="31">
        <f t="shared" ref="C43:K43" si="2">SUM(C6:C42)</f>
        <v>55698450109.495811</v>
      </c>
      <c r="D43" s="31">
        <f t="shared" si="2"/>
        <v>-522322533.70340002</v>
      </c>
      <c r="E43" s="31">
        <f t="shared" si="2"/>
        <v>4002818358.0204997</v>
      </c>
      <c r="F43" s="31">
        <f t="shared" si="2"/>
        <v>59284357226.139999</v>
      </c>
      <c r="G43" s="31">
        <f t="shared" si="2"/>
        <v>3449484220.0682011</v>
      </c>
      <c r="H43" s="31">
        <f t="shared" si="2"/>
        <v>674030043.81844997</v>
      </c>
      <c r="I43" s="31">
        <f t="shared" si="2"/>
        <v>2775454176.2497511</v>
      </c>
      <c r="J43" s="31">
        <f t="shared" si="2"/>
        <v>95628688535.208893</v>
      </c>
      <c r="K43" s="31">
        <f t="shared" si="2"/>
        <v>216867445871.4115</v>
      </c>
    </row>
    <row r="45" spans="1:11">
      <c r="K45" s="33"/>
    </row>
    <row r="46" spans="1:11">
      <c r="K46" s="33"/>
    </row>
  </sheetData>
  <mergeCells count="3">
    <mergeCell ref="A1:K1"/>
    <mergeCell ref="A2:K2"/>
    <mergeCell ref="A3:K3"/>
  </mergeCells>
  <printOptions horizontalCentered="1"/>
  <pageMargins left="0.118055555555556" right="0.118055555555556" top="0.55069444444444404" bottom="0.156944444444444" header="0.31458333333333299" footer="0.31458333333333299"/>
  <pageSetup paperSize="9" scale="5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2"/>
  <sheetViews>
    <sheetView topLeftCell="A22" workbookViewId="0">
      <selection activeCell="D22" sqref="D22"/>
    </sheetView>
  </sheetViews>
  <sheetFormatPr defaultColWidth="8.88671875" defaultRowHeight="18"/>
  <cols>
    <col min="1" max="1" width="8.88671875" style="1"/>
    <col min="2" max="2" width="26.109375" style="1" customWidth="1"/>
    <col min="3" max="3" width="23.44140625" style="1" customWidth="1"/>
    <col min="4" max="4" width="22.6640625" style="1" customWidth="1"/>
    <col min="5" max="5" width="23.109375" style="1" customWidth="1"/>
    <col min="6" max="16384" width="8.88671875" style="1"/>
  </cols>
  <sheetData>
    <row r="1" spans="1:5">
      <c r="A1" s="178" t="s">
        <v>127</v>
      </c>
      <c r="B1" s="178"/>
      <c r="C1" s="178"/>
      <c r="D1" s="178"/>
      <c r="E1" s="178"/>
    </row>
    <row r="2" spans="1:5">
      <c r="A2" s="178" t="s">
        <v>66</v>
      </c>
      <c r="B2" s="178"/>
      <c r="C2" s="178"/>
      <c r="D2" s="178"/>
      <c r="E2" s="178"/>
    </row>
    <row r="3" spans="1:5" ht="54.75" customHeight="1">
      <c r="A3" s="179" t="s">
        <v>947</v>
      </c>
      <c r="B3" s="179"/>
      <c r="C3" s="179"/>
      <c r="D3" s="179"/>
      <c r="E3" s="179"/>
    </row>
    <row r="4" spans="1:5" ht="54.75" customHeight="1">
      <c r="A4" s="2" t="s">
        <v>948</v>
      </c>
      <c r="B4" s="2" t="s">
        <v>129</v>
      </c>
      <c r="C4" s="3" t="s">
        <v>51</v>
      </c>
      <c r="D4" s="4" t="s">
        <v>942</v>
      </c>
      <c r="E4" s="2" t="s">
        <v>27</v>
      </c>
    </row>
    <row r="5" spans="1:5">
      <c r="A5" s="5"/>
      <c r="B5" s="5"/>
      <c r="C5" s="120" t="s">
        <v>28</v>
      </c>
      <c r="D5" s="120" t="s">
        <v>28</v>
      </c>
      <c r="E5" s="120" t="s">
        <v>28</v>
      </c>
    </row>
    <row r="6" spans="1:5">
      <c r="A6" s="7">
        <v>1</v>
      </c>
      <c r="B6" s="8" t="s">
        <v>89</v>
      </c>
      <c r="C6" s="9">
        <v>49513698.065700002</v>
      </c>
      <c r="D6" s="9">
        <v>52701426.304200001</v>
      </c>
      <c r="E6" s="10">
        <f t="shared" ref="E6:E41" si="0">SUM(C6:D6)</f>
        <v>102215124.3699</v>
      </c>
    </row>
    <row r="7" spans="1:5">
      <c r="A7" s="7">
        <v>2</v>
      </c>
      <c r="B7" s="8" t="s">
        <v>90</v>
      </c>
      <c r="C7" s="9">
        <v>52674060.050300002</v>
      </c>
      <c r="D7" s="9">
        <v>56065254.714199997</v>
      </c>
      <c r="E7" s="10">
        <f t="shared" si="0"/>
        <v>108739314.76449999</v>
      </c>
    </row>
    <row r="8" spans="1:5">
      <c r="A8" s="7">
        <v>3</v>
      </c>
      <c r="B8" s="8" t="s">
        <v>91</v>
      </c>
      <c r="C8" s="9">
        <v>53163555.9507</v>
      </c>
      <c r="D8" s="9">
        <v>56586264.720100001</v>
      </c>
      <c r="E8" s="10">
        <f t="shared" si="0"/>
        <v>109749820.6708</v>
      </c>
    </row>
    <row r="9" spans="1:5">
      <c r="A9" s="7">
        <v>4</v>
      </c>
      <c r="B9" s="8" t="s">
        <v>92</v>
      </c>
      <c r="C9" s="9">
        <v>52575381.399999999</v>
      </c>
      <c r="D9" s="9">
        <v>55960223.059900001</v>
      </c>
      <c r="E9" s="10">
        <f t="shared" si="0"/>
        <v>108535604.45989999</v>
      </c>
    </row>
    <row r="10" spans="1:5">
      <c r="A10" s="7">
        <v>5</v>
      </c>
      <c r="B10" s="8" t="s">
        <v>93</v>
      </c>
      <c r="C10" s="9">
        <v>63249945.306100003</v>
      </c>
      <c r="D10" s="9">
        <v>67322023.228599995</v>
      </c>
      <c r="E10" s="10">
        <f t="shared" si="0"/>
        <v>130571968.53470001</v>
      </c>
    </row>
    <row r="11" spans="1:5">
      <c r="A11" s="7">
        <v>6</v>
      </c>
      <c r="B11" s="8" t="s">
        <v>94</v>
      </c>
      <c r="C11" s="9">
        <v>46786981.852600001</v>
      </c>
      <c r="D11" s="9">
        <v>49799162.099100001</v>
      </c>
      <c r="E11" s="10">
        <f t="shared" si="0"/>
        <v>96586143.951700002</v>
      </c>
    </row>
    <row r="12" spans="1:5" ht="30" customHeight="1">
      <c r="A12" s="7">
        <v>7</v>
      </c>
      <c r="B12" s="8" t="s">
        <v>95</v>
      </c>
      <c r="C12" s="9">
        <v>59300912.456</v>
      </c>
      <c r="D12" s="9">
        <v>63118748.743699998</v>
      </c>
      <c r="E12" s="10">
        <f t="shared" si="0"/>
        <v>122419661.1997</v>
      </c>
    </row>
    <row r="13" spans="1:5">
      <c r="A13" s="7">
        <v>8</v>
      </c>
      <c r="B13" s="8" t="s">
        <v>96</v>
      </c>
      <c r="C13" s="9">
        <v>65696912.349399999</v>
      </c>
      <c r="D13" s="9">
        <v>69926527.806700006</v>
      </c>
      <c r="E13" s="10">
        <f t="shared" si="0"/>
        <v>135623440.1561</v>
      </c>
    </row>
    <row r="14" spans="1:5">
      <c r="A14" s="7">
        <v>9</v>
      </c>
      <c r="B14" s="8" t="s">
        <v>97</v>
      </c>
      <c r="C14" s="9">
        <v>53172622.536200002</v>
      </c>
      <c r="D14" s="9">
        <v>56595915.019100003</v>
      </c>
      <c r="E14" s="10">
        <f t="shared" si="0"/>
        <v>109768537.5553</v>
      </c>
    </row>
    <row r="15" spans="1:5">
      <c r="A15" s="7">
        <v>10</v>
      </c>
      <c r="B15" s="8" t="s">
        <v>98</v>
      </c>
      <c r="C15" s="9">
        <v>53689511.974200003</v>
      </c>
      <c r="D15" s="9">
        <v>57146082.178499997</v>
      </c>
      <c r="E15" s="10">
        <f t="shared" si="0"/>
        <v>110835594.15270001</v>
      </c>
    </row>
    <row r="16" spans="1:5">
      <c r="A16" s="7">
        <v>11</v>
      </c>
      <c r="B16" s="8" t="s">
        <v>99</v>
      </c>
      <c r="C16" s="9">
        <v>47306461.451300003</v>
      </c>
      <c r="D16" s="9">
        <v>50352086.175899997</v>
      </c>
      <c r="E16" s="10">
        <f t="shared" si="0"/>
        <v>97658547.627200007</v>
      </c>
    </row>
    <row r="17" spans="1:5">
      <c r="A17" s="7">
        <v>12</v>
      </c>
      <c r="B17" s="8" t="s">
        <v>100</v>
      </c>
      <c r="C17" s="9">
        <v>49442833.995300002</v>
      </c>
      <c r="D17" s="9">
        <v>52625999.953000002</v>
      </c>
      <c r="E17" s="10">
        <f t="shared" si="0"/>
        <v>102068833.9483</v>
      </c>
    </row>
    <row r="18" spans="1:5">
      <c r="A18" s="7">
        <v>13</v>
      </c>
      <c r="B18" s="8" t="s">
        <v>101</v>
      </c>
      <c r="C18" s="9">
        <v>47279766.690800004</v>
      </c>
      <c r="D18" s="9">
        <v>50323672.787299998</v>
      </c>
      <c r="E18" s="10">
        <f t="shared" si="0"/>
        <v>97603439.478100002</v>
      </c>
    </row>
    <row r="19" spans="1:5">
      <c r="A19" s="7">
        <v>14</v>
      </c>
      <c r="B19" s="8" t="s">
        <v>102</v>
      </c>
      <c r="C19" s="9">
        <v>53177211.692599997</v>
      </c>
      <c r="D19" s="9">
        <v>56600799.6285</v>
      </c>
      <c r="E19" s="10">
        <f t="shared" si="0"/>
        <v>109778011.3211</v>
      </c>
    </row>
    <row r="20" spans="1:5">
      <c r="A20" s="7">
        <v>15</v>
      </c>
      <c r="B20" s="8" t="s">
        <v>103</v>
      </c>
      <c r="C20" s="9">
        <v>49806298.984099999</v>
      </c>
      <c r="D20" s="9">
        <v>53012865.084799998</v>
      </c>
      <c r="E20" s="10">
        <f t="shared" si="0"/>
        <v>102819164.06889999</v>
      </c>
    </row>
    <row r="21" spans="1:5">
      <c r="A21" s="7">
        <v>16</v>
      </c>
      <c r="B21" s="8" t="s">
        <v>104</v>
      </c>
      <c r="C21" s="9">
        <v>54977407.661600001</v>
      </c>
      <c r="D21" s="9">
        <v>58516893.535999998</v>
      </c>
      <c r="E21" s="10">
        <f t="shared" si="0"/>
        <v>113494301.19760001</v>
      </c>
    </row>
    <row r="22" spans="1:5">
      <c r="A22" s="7">
        <v>17</v>
      </c>
      <c r="B22" s="8" t="s">
        <v>105</v>
      </c>
      <c r="C22" s="9">
        <v>59133301.875799999</v>
      </c>
      <c r="D22" s="9">
        <v>62940347.271399997</v>
      </c>
      <c r="E22" s="10">
        <f t="shared" si="0"/>
        <v>122073649.14719999</v>
      </c>
    </row>
    <row r="23" spans="1:5">
      <c r="A23" s="7">
        <v>18</v>
      </c>
      <c r="B23" s="8" t="s">
        <v>106</v>
      </c>
      <c r="C23" s="9">
        <v>69281540.967999995</v>
      </c>
      <c r="D23" s="9">
        <v>73741937.447999999</v>
      </c>
      <c r="E23" s="10">
        <f t="shared" si="0"/>
        <v>143023478.41600001</v>
      </c>
    </row>
    <row r="24" spans="1:5">
      <c r="A24" s="7">
        <v>19</v>
      </c>
      <c r="B24" s="8" t="s">
        <v>107</v>
      </c>
      <c r="C24" s="9">
        <v>83873018.4472</v>
      </c>
      <c r="D24" s="9">
        <v>89272824.961500004</v>
      </c>
      <c r="E24" s="10">
        <f t="shared" si="0"/>
        <v>173145843.40869999</v>
      </c>
    </row>
    <row r="25" spans="1:5">
      <c r="A25" s="7">
        <v>20</v>
      </c>
      <c r="B25" s="8" t="s">
        <v>108</v>
      </c>
      <c r="C25" s="9">
        <v>64999202.274400003</v>
      </c>
      <c r="D25" s="9">
        <v>69183898.644899994</v>
      </c>
      <c r="E25" s="10">
        <f t="shared" si="0"/>
        <v>134183100.91929999</v>
      </c>
    </row>
    <row r="26" spans="1:5">
      <c r="A26" s="7">
        <v>21</v>
      </c>
      <c r="B26" s="8" t="s">
        <v>109</v>
      </c>
      <c r="C26" s="9">
        <v>55834639.038000003</v>
      </c>
      <c r="D26" s="9">
        <v>59429314.097800002</v>
      </c>
      <c r="E26" s="10">
        <f t="shared" si="0"/>
        <v>115263953.1358</v>
      </c>
    </row>
    <row r="27" spans="1:5">
      <c r="A27" s="7">
        <v>22</v>
      </c>
      <c r="B27" s="8" t="s">
        <v>110</v>
      </c>
      <c r="C27" s="9">
        <v>58442011.130999997</v>
      </c>
      <c r="D27" s="9">
        <v>62204550.720600002</v>
      </c>
      <c r="E27" s="10">
        <f t="shared" si="0"/>
        <v>120646561.85159999</v>
      </c>
    </row>
    <row r="28" spans="1:5">
      <c r="A28" s="7">
        <v>23</v>
      </c>
      <c r="B28" s="8" t="s">
        <v>111</v>
      </c>
      <c r="C28" s="9">
        <v>47068975.218699999</v>
      </c>
      <c r="D28" s="9">
        <v>50099310.405299999</v>
      </c>
      <c r="E28" s="10">
        <f t="shared" si="0"/>
        <v>97168285.623999998</v>
      </c>
    </row>
    <row r="29" spans="1:5">
      <c r="A29" s="7">
        <v>24</v>
      </c>
      <c r="B29" s="8" t="s">
        <v>112</v>
      </c>
      <c r="C29" s="9">
        <v>70836205.166299999</v>
      </c>
      <c r="D29" s="9">
        <v>75396692.068900004</v>
      </c>
      <c r="E29" s="10">
        <f t="shared" si="0"/>
        <v>146232897.23519999</v>
      </c>
    </row>
    <row r="30" spans="1:5">
      <c r="A30" s="7">
        <v>25</v>
      </c>
      <c r="B30" s="8" t="s">
        <v>113</v>
      </c>
      <c r="C30" s="9">
        <v>48763559.466200002</v>
      </c>
      <c r="D30" s="9">
        <v>51902993.2311</v>
      </c>
      <c r="E30" s="10">
        <f t="shared" si="0"/>
        <v>100666552.6973</v>
      </c>
    </row>
    <row r="31" spans="1:5">
      <c r="A31" s="7">
        <v>26</v>
      </c>
      <c r="B31" s="8" t="s">
        <v>114</v>
      </c>
      <c r="C31" s="9">
        <v>62634620.984899998</v>
      </c>
      <c r="D31" s="9">
        <v>66667083.875600003</v>
      </c>
      <c r="E31" s="10">
        <f t="shared" si="0"/>
        <v>129301704.86050001</v>
      </c>
    </row>
    <row r="32" spans="1:5">
      <c r="A32" s="7">
        <v>27</v>
      </c>
      <c r="B32" s="8" t="s">
        <v>115</v>
      </c>
      <c r="C32" s="9">
        <v>49125726.508400001</v>
      </c>
      <c r="D32" s="9">
        <v>52288476.853500001</v>
      </c>
      <c r="E32" s="10">
        <f t="shared" si="0"/>
        <v>101414203.3619</v>
      </c>
    </row>
    <row r="33" spans="1:5">
      <c r="A33" s="7">
        <v>28</v>
      </c>
      <c r="B33" s="8" t="s">
        <v>116</v>
      </c>
      <c r="C33" s="9">
        <v>49223050.0744</v>
      </c>
      <c r="D33" s="9">
        <v>52392066.181999996</v>
      </c>
      <c r="E33" s="10">
        <f t="shared" si="0"/>
        <v>101615116.25639999</v>
      </c>
    </row>
    <row r="34" spans="1:5">
      <c r="A34" s="7">
        <v>29</v>
      </c>
      <c r="B34" s="8" t="s">
        <v>117</v>
      </c>
      <c r="C34" s="9">
        <v>48225154.295199998</v>
      </c>
      <c r="D34" s="9">
        <v>51329925.139899999</v>
      </c>
      <c r="E34" s="10">
        <f t="shared" si="0"/>
        <v>99555079.435099989</v>
      </c>
    </row>
    <row r="35" spans="1:5">
      <c r="A35" s="7">
        <v>30</v>
      </c>
      <c r="B35" s="8" t="s">
        <v>118</v>
      </c>
      <c r="C35" s="9">
        <v>59307464.500699997</v>
      </c>
      <c r="D35" s="9">
        <v>63125722.613799997</v>
      </c>
      <c r="E35" s="10">
        <f t="shared" si="0"/>
        <v>122433187.11449999</v>
      </c>
    </row>
    <row r="36" spans="1:5">
      <c r="A36" s="7">
        <v>31</v>
      </c>
      <c r="B36" s="8" t="s">
        <v>119</v>
      </c>
      <c r="C36" s="9">
        <v>55217203.861599997</v>
      </c>
      <c r="D36" s="9">
        <v>58772127.991499998</v>
      </c>
      <c r="E36" s="10">
        <f t="shared" si="0"/>
        <v>113989331.8531</v>
      </c>
    </row>
    <row r="37" spans="1:5">
      <c r="A37" s="7">
        <v>32</v>
      </c>
      <c r="B37" s="8" t="s">
        <v>120</v>
      </c>
      <c r="C37" s="9">
        <v>57026305.908</v>
      </c>
      <c r="D37" s="9">
        <v>60697701.355999999</v>
      </c>
      <c r="E37" s="10">
        <f t="shared" si="0"/>
        <v>117724007.264</v>
      </c>
    </row>
    <row r="38" spans="1:5">
      <c r="A38" s="7">
        <v>33</v>
      </c>
      <c r="B38" s="8" t="s">
        <v>121</v>
      </c>
      <c r="C38" s="9">
        <v>58275707.634900004</v>
      </c>
      <c r="D38" s="9">
        <v>62027540.483400002</v>
      </c>
      <c r="E38" s="10">
        <f t="shared" si="0"/>
        <v>120303248.11830001</v>
      </c>
    </row>
    <row r="39" spans="1:5">
      <c r="A39" s="7">
        <v>34</v>
      </c>
      <c r="B39" s="8" t="s">
        <v>122</v>
      </c>
      <c r="C39" s="9">
        <v>50935403.285300002</v>
      </c>
      <c r="D39" s="9">
        <v>54214661.950099997</v>
      </c>
      <c r="E39" s="10">
        <f t="shared" si="0"/>
        <v>105150065.23539999</v>
      </c>
    </row>
    <row r="40" spans="1:5">
      <c r="A40" s="7">
        <v>35</v>
      </c>
      <c r="B40" s="8" t="s">
        <v>123</v>
      </c>
      <c r="C40" s="9">
        <v>52507862.2355</v>
      </c>
      <c r="D40" s="9">
        <v>55888356.961900003</v>
      </c>
      <c r="E40" s="10">
        <f t="shared" si="0"/>
        <v>108396219.1974</v>
      </c>
    </row>
    <row r="41" spans="1:5">
      <c r="A41" s="7">
        <v>36</v>
      </c>
      <c r="B41" s="8" t="s">
        <v>124</v>
      </c>
      <c r="C41" s="9">
        <v>52619688.649999999</v>
      </c>
      <c r="D41" s="9">
        <v>56007382.8433</v>
      </c>
      <c r="E41" s="10">
        <f t="shared" si="0"/>
        <v>108627071.49329999</v>
      </c>
    </row>
    <row r="42" spans="1:5">
      <c r="A42" s="175" t="s">
        <v>27</v>
      </c>
      <c r="B42" s="177"/>
      <c r="C42" s="13">
        <f>SUM(C6:C41)</f>
        <v>2005144203.9414005</v>
      </c>
      <c r="D42" s="13">
        <f t="shared" ref="D42:E42" si="1">SUM(D6:D41)</f>
        <v>2134236860.1400998</v>
      </c>
      <c r="E42" s="13">
        <f t="shared" si="1"/>
        <v>4139381064.0815001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80"/>
  <sheetViews>
    <sheetView workbookViewId="0">
      <selection sqref="A1:F1"/>
    </sheetView>
  </sheetViews>
  <sheetFormatPr defaultColWidth="17.6640625" defaultRowHeight="13.2"/>
  <cols>
    <col min="1" max="1" width="9.6640625" customWidth="1"/>
    <col min="3" max="3" width="23.109375" customWidth="1"/>
    <col min="4" max="4" width="24.33203125" customWidth="1"/>
    <col min="5" max="5" width="22.77734375" customWidth="1"/>
    <col min="6" max="6" width="25.44140625" customWidth="1"/>
  </cols>
  <sheetData>
    <row r="1" spans="1:6" ht="17.399999999999999">
      <c r="A1" s="175" t="s">
        <v>17</v>
      </c>
      <c r="B1" s="176"/>
      <c r="C1" s="176"/>
      <c r="D1" s="176"/>
      <c r="E1" s="176"/>
      <c r="F1" s="177"/>
    </row>
    <row r="2" spans="1:6" ht="17.399999999999999">
      <c r="A2" s="175" t="s">
        <v>66</v>
      </c>
      <c r="B2" s="176"/>
      <c r="C2" s="176"/>
      <c r="D2" s="176"/>
      <c r="E2" s="176"/>
      <c r="F2" s="177"/>
    </row>
    <row r="3" spans="1:6" ht="39" customHeight="1">
      <c r="A3" s="180" t="s">
        <v>949</v>
      </c>
      <c r="B3" s="181"/>
      <c r="C3" s="181"/>
      <c r="D3" s="181"/>
      <c r="E3" s="181"/>
      <c r="F3" s="182"/>
    </row>
    <row r="4" spans="1:6" ht="34.799999999999997">
      <c r="A4" s="14" t="s">
        <v>950</v>
      </c>
      <c r="B4" s="14" t="s">
        <v>951</v>
      </c>
      <c r="C4" s="15" t="s">
        <v>952</v>
      </c>
      <c r="D4" s="15" t="s">
        <v>953</v>
      </c>
      <c r="E4" s="15" t="s">
        <v>954</v>
      </c>
      <c r="F4" s="16" t="s">
        <v>27</v>
      </c>
    </row>
    <row r="5" spans="1:6" ht="18">
      <c r="A5" s="17"/>
      <c r="B5" s="17"/>
      <c r="C5" s="120" t="s">
        <v>28</v>
      </c>
      <c r="D5" s="120" t="s">
        <v>28</v>
      </c>
      <c r="E5" s="120" t="s">
        <v>28</v>
      </c>
      <c r="F5" s="120" t="s">
        <v>28</v>
      </c>
    </row>
    <row r="6" spans="1:6" ht="18">
      <c r="A6" s="18">
        <v>1</v>
      </c>
      <c r="B6" s="19" t="s">
        <v>89</v>
      </c>
      <c r="C6" s="19" t="s">
        <v>136</v>
      </c>
      <c r="D6" s="20">
        <v>1776817.6458000001</v>
      </c>
      <c r="E6" s="20">
        <v>1891210.4705999999</v>
      </c>
      <c r="F6" s="10">
        <f t="shared" ref="F6:F69" si="0">SUM(D6:E6)</f>
        <v>3668028.1163999997</v>
      </c>
    </row>
    <row r="7" spans="1:6" ht="18">
      <c r="A7" s="18">
        <v>2</v>
      </c>
      <c r="B7" s="19" t="s">
        <v>89</v>
      </c>
      <c r="C7" s="19" t="s">
        <v>138</v>
      </c>
      <c r="D7" s="20">
        <v>2964388.7746000001</v>
      </c>
      <c r="E7" s="20">
        <v>3155238.3006000002</v>
      </c>
      <c r="F7" s="10">
        <f t="shared" si="0"/>
        <v>6119627.0752000008</v>
      </c>
    </row>
    <row r="8" spans="1:6" ht="18">
      <c r="A8" s="18">
        <v>3</v>
      </c>
      <c r="B8" s="19" t="s">
        <v>89</v>
      </c>
      <c r="C8" s="19" t="s">
        <v>140</v>
      </c>
      <c r="D8" s="20">
        <v>2085773.8817</v>
      </c>
      <c r="E8" s="20">
        <v>2220057.5358000002</v>
      </c>
      <c r="F8" s="10">
        <f t="shared" si="0"/>
        <v>4305831.4175000004</v>
      </c>
    </row>
    <row r="9" spans="1:6" ht="18">
      <c r="A9" s="18">
        <v>4</v>
      </c>
      <c r="B9" s="19" t="s">
        <v>89</v>
      </c>
      <c r="C9" s="19" t="s">
        <v>142</v>
      </c>
      <c r="D9" s="20">
        <v>2125177.6839000001</v>
      </c>
      <c r="E9" s="20">
        <v>2261998.1836999999</v>
      </c>
      <c r="F9" s="10">
        <f t="shared" si="0"/>
        <v>4387175.8675999995</v>
      </c>
    </row>
    <row r="10" spans="1:6" ht="18">
      <c r="A10" s="18">
        <v>5</v>
      </c>
      <c r="B10" s="19" t="s">
        <v>89</v>
      </c>
      <c r="C10" s="19" t="s">
        <v>144</v>
      </c>
      <c r="D10" s="20">
        <v>1934327.9106999999</v>
      </c>
      <c r="E10" s="20">
        <v>2058861.3618999999</v>
      </c>
      <c r="F10" s="10">
        <f t="shared" si="0"/>
        <v>3993189.2725999998</v>
      </c>
    </row>
    <row r="11" spans="1:6" ht="36">
      <c r="A11" s="18">
        <v>6</v>
      </c>
      <c r="B11" s="19" t="s">
        <v>89</v>
      </c>
      <c r="C11" s="19" t="s">
        <v>146</v>
      </c>
      <c r="D11" s="20">
        <v>1997660.7472999999</v>
      </c>
      <c r="E11" s="20">
        <v>2126271.6131000002</v>
      </c>
      <c r="F11" s="10">
        <f t="shared" si="0"/>
        <v>4123932.3604000001</v>
      </c>
    </row>
    <row r="12" spans="1:6" ht="36">
      <c r="A12" s="18">
        <v>7</v>
      </c>
      <c r="B12" s="19" t="s">
        <v>89</v>
      </c>
      <c r="C12" s="19" t="s">
        <v>147</v>
      </c>
      <c r="D12" s="20">
        <v>1938265.9892</v>
      </c>
      <c r="E12" s="20">
        <v>2063052.9768999999</v>
      </c>
      <c r="F12" s="10">
        <f t="shared" si="0"/>
        <v>4001318.9660999998</v>
      </c>
    </row>
    <row r="13" spans="1:6" ht="18">
      <c r="A13" s="18">
        <v>8</v>
      </c>
      <c r="B13" s="19" t="s">
        <v>89</v>
      </c>
      <c r="C13" s="19" t="s">
        <v>149</v>
      </c>
      <c r="D13" s="20">
        <v>1889930.2017999999</v>
      </c>
      <c r="E13" s="20">
        <v>2011605.2960000001</v>
      </c>
      <c r="F13" s="10">
        <f t="shared" si="0"/>
        <v>3901535.4978</v>
      </c>
    </row>
    <row r="14" spans="1:6" ht="18">
      <c r="A14" s="18">
        <v>9</v>
      </c>
      <c r="B14" s="19" t="s">
        <v>89</v>
      </c>
      <c r="C14" s="19" t="s">
        <v>151</v>
      </c>
      <c r="D14" s="20">
        <v>2038965.5515000001</v>
      </c>
      <c r="E14" s="20">
        <v>2170235.6508999998</v>
      </c>
      <c r="F14" s="10">
        <f t="shared" si="0"/>
        <v>4209201.2023999998</v>
      </c>
    </row>
    <row r="15" spans="1:6" ht="18">
      <c r="A15" s="18">
        <v>10</v>
      </c>
      <c r="B15" s="19" t="s">
        <v>89</v>
      </c>
      <c r="C15" s="19" t="s">
        <v>153</v>
      </c>
      <c r="D15" s="20">
        <v>2069137.4674</v>
      </c>
      <c r="E15" s="20">
        <v>2202350.0569000002</v>
      </c>
      <c r="F15" s="10">
        <f t="shared" si="0"/>
        <v>4271487.5242999997</v>
      </c>
    </row>
    <row r="16" spans="1:6" ht="18">
      <c r="A16" s="18">
        <v>11</v>
      </c>
      <c r="B16" s="19" t="s">
        <v>89</v>
      </c>
      <c r="C16" s="19" t="s">
        <v>155</v>
      </c>
      <c r="D16" s="20">
        <v>2262767.3280000002</v>
      </c>
      <c r="E16" s="20">
        <v>2408445.9501</v>
      </c>
      <c r="F16" s="10">
        <f t="shared" si="0"/>
        <v>4671213.2781000007</v>
      </c>
    </row>
    <row r="17" spans="1:6" ht="18">
      <c r="A17" s="18">
        <v>12</v>
      </c>
      <c r="B17" s="19" t="s">
        <v>89</v>
      </c>
      <c r="C17" s="19" t="s">
        <v>157</v>
      </c>
      <c r="D17" s="20">
        <v>2178642.6880999999</v>
      </c>
      <c r="E17" s="20">
        <v>2318905.3040999998</v>
      </c>
      <c r="F17" s="10">
        <f t="shared" si="0"/>
        <v>4497547.9922000002</v>
      </c>
    </row>
    <row r="18" spans="1:6" ht="18">
      <c r="A18" s="18">
        <v>13</v>
      </c>
      <c r="B18" s="19" t="s">
        <v>89</v>
      </c>
      <c r="C18" s="19" t="s">
        <v>159</v>
      </c>
      <c r="D18" s="20">
        <v>1663659.6122999999</v>
      </c>
      <c r="E18" s="20">
        <v>1770767.2398000001</v>
      </c>
      <c r="F18" s="10">
        <f t="shared" si="0"/>
        <v>3434426.8520999998</v>
      </c>
    </row>
    <row r="19" spans="1:6" ht="18">
      <c r="A19" s="18">
        <v>14</v>
      </c>
      <c r="B19" s="19" t="s">
        <v>89</v>
      </c>
      <c r="C19" s="19" t="s">
        <v>161</v>
      </c>
      <c r="D19" s="20">
        <v>1571931.0937999999</v>
      </c>
      <c r="E19" s="20">
        <v>1673133.1717999999</v>
      </c>
      <c r="F19" s="10">
        <f t="shared" si="0"/>
        <v>3245064.2655999996</v>
      </c>
    </row>
    <row r="20" spans="1:6" ht="18">
      <c r="A20" s="18">
        <v>15</v>
      </c>
      <c r="B20" s="19" t="s">
        <v>89</v>
      </c>
      <c r="C20" s="19" t="s">
        <v>163</v>
      </c>
      <c r="D20" s="20">
        <v>1636840.7098000001</v>
      </c>
      <c r="E20" s="20">
        <v>1742221.7165999999</v>
      </c>
      <c r="F20" s="10">
        <f t="shared" si="0"/>
        <v>3379062.4264000002</v>
      </c>
    </row>
    <row r="21" spans="1:6" ht="18">
      <c r="A21" s="18">
        <v>16</v>
      </c>
      <c r="B21" s="19" t="s">
        <v>89</v>
      </c>
      <c r="C21" s="19" t="s">
        <v>165</v>
      </c>
      <c r="D21" s="20">
        <v>2440001.6556000002</v>
      </c>
      <c r="E21" s="20">
        <v>2597090.7538999999</v>
      </c>
      <c r="F21" s="10">
        <f t="shared" si="0"/>
        <v>5037092.4095000001</v>
      </c>
    </row>
    <row r="22" spans="1:6" ht="18">
      <c r="A22" s="18">
        <v>17</v>
      </c>
      <c r="B22" s="19" t="s">
        <v>89</v>
      </c>
      <c r="C22" s="19" t="s">
        <v>167</v>
      </c>
      <c r="D22" s="20">
        <v>2108304.5665000002</v>
      </c>
      <c r="E22" s="20">
        <v>2244038.7625000002</v>
      </c>
      <c r="F22" s="10">
        <f t="shared" si="0"/>
        <v>4352343.3289999999</v>
      </c>
    </row>
    <row r="23" spans="1:6" ht="18">
      <c r="A23" s="18">
        <v>18</v>
      </c>
      <c r="B23" s="19" t="s">
        <v>90</v>
      </c>
      <c r="C23" s="19" t="s">
        <v>172</v>
      </c>
      <c r="D23" s="20">
        <v>2162135.128</v>
      </c>
      <c r="E23" s="20">
        <v>2301334.9752000002</v>
      </c>
      <c r="F23" s="10">
        <f t="shared" si="0"/>
        <v>4463470.1031999998</v>
      </c>
    </row>
    <row r="24" spans="1:6" ht="18">
      <c r="A24" s="18">
        <v>19</v>
      </c>
      <c r="B24" s="19" t="s">
        <v>90</v>
      </c>
      <c r="C24" s="19" t="s">
        <v>174</v>
      </c>
      <c r="D24" s="20">
        <v>2641366.7333999998</v>
      </c>
      <c r="E24" s="20">
        <v>2811419.8632999999</v>
      </c>
      <c r="F24" s="10">
        <f t="shared" si="0"/>
        <v>5452786.5966999996</v>
      </c>
    </row>
    <row r="25" spans="1:6" ht="18">
      <c r="A25" s="18">
        <v>20</v>
      </c>
      <c r="B25" s="19" t="s">
        <v>90</v>
      </c>
      <c r="C25" s="19" t="s">
        <v>176</v>
      </c>
      <c r="D25" s="20">
        <v>2249124.5301999999</v>
      </c>
      <c r="E25" s="20">
        <v>2393924.8190000001</v>
      </c>
      <c r="F25" s="10">
        <f t="shared" si="0"/>
        <v>4643049.3492000001</v>
      </c>
    </row>
    <row r="26" spans="1:6" ht="18">
      <c r="A26" s="18">
        <v>21</v>
      </c>
      <c r="B26" s="19" t="s">
        <v>90</v>
      </c>
      <c r="C26" s="19" t="s">
        <v>178</v>
      </c>
      <c r="D26" s="20">
        <v>1969140.9328999999</v>
      </c>
      <c r="E26" s="20">
        <v>2095915.6721000001</v>
      </c>
      <c r="F26" s="10">
        <f t="shared" si="0"/>
        <v>4065056.605</v>
      </c>
    </row>
    <row r="27" spans="1:6" ht="18">
      <c r="A27" s="18">
        <v>22</v>
      </c>
      <c r="B27" s="19" t="s">
        <v>90</v>
      </c>
      <c r="C27" s="19" t="s">
        <v>180</v>
      </c>
      <c r="D27" s="20">
        <v>1948535.5168000001</v>
      </c>
      <c r="E27" s="20">
        <v>2073983.6640999999</v>
      </c>
      <c r="F27" s="10">
        <f t="shared" si="0"/>
        <v>4022519.1809</v>
      </c>
    </row>
    <row r="28" spans="1:6" ht="18">
      <c r="A28" s="18">
        <v>23</v>
      </c>
      <c r="B28" s="19" t="s">
        <v>90</v>
      </c>
      <c r="C28" s="19" t="s">
        <v>182</v>
      </c>
      <c r="D28" s="20">
        <v>2083265.2531000001</v>
      </c>
      <c r="E28" s="20">
        <v>2217387.3997999998</v>
      </c>
      <c r="F28" s="10">
        <f t="shared" si="0"/>
        <v>4300652.6529000001</v>
      </c>
    </row>
    <row r="29" spans="1:6" ht="18">
      <c r="A29" s="18">
        <v>24</v>
      </c>
      <c r="B29" s="19" t="s">
        <v>90</v>
      </c>
      <c r="C29" s="19" t="s">
        <v>184</v>
      </c>
      <c r="D29" s="20">
        <v>2269175.3454</v>
      </c>
      <c r="E29" s="20">
        <v>2415266.5203999998</v>
      </c>
      <c r="F29" s="10">
        <f t="shared" si="0"/>
        <v>4684441.8657999998</v>
      </c>
    </row>
    <row r="30" spans="1:6" ht="18">
      <c r="A30" s="18">
        <v>25</v>
      </c>
      <c r="B30" s="19" t="s">
        <v>90</v>
      </c>
      <c r="C30" s="19" t="s">
        <v>186</v>
      </c>
      <c r="D30" s="20">
        <v>2373746.7042999999</v>
      </c>
      <c r="E30" s="20">
        <v>2526570.2601999999</v>
      </c>
      <c r="F30" s="10">
        <f t="shared" si="0"/>
        <v>4900316.9644999998</v>
      </c>
    </row>
    <row r="31" spans="1:6" ht="18">
      <c r="A31" s="18">
        <v>26</v>
      </c>
      <c r="B31" s="19" t="s">
        <v>90</v>
      </c>
      <c r="C31" s="19" t="s">
        <v>188</v>
      </c>
      <c r="D31" s="20">
        <v>2063854.6544000001</v>
      </c>
      <c r="E31" s="20">
        <v>2196727.1324999998</v>
      </c>
      <c r="F31" s="10">
        <f t="shared" si="0"/>
        <v>4260581.7868999997</v>
      </c>
    </row>
    <row r="32" spans="1:6" ht="18">
      <c r="A32" s="18">
        <v>27</v>
      </c>
      <c r="B32" s="19" t="s">
        <v>90</v>
      </c>
      <c r="C32" s="19" t="s">
        <v>190</v>
      </c>
      <c r="D32" s="20">
        <v>1847910.4273000001</v>
      </c>
      <c r="E32" s="20">
        <v>1966880.2575000001</v>
      </c>
      <c r="F32" s="10">
        <f t="shared" si="0"/>
        <v>3814790.6847999999</v>
      </c>
    </row>
    <row r="33" spans="1:6" ht="18">
      <c r="A33" s="18">
        <v>28</v>
      </c>
      <c r="B33" s="19" t="s">
        <v>90</v>
      </c>
      <c r="C33" s="19" t="s">
        <v>192</v>
      </c>
      <c r="D33" s="20">
        <v>1877890.1857</v>
      </c>
      <c r="E33" s="20">
        <v>1998790.1348000001</v>
      </c>
      <c r="F33" s="10">
        <f t="shared" si="0"/>
        <v>3876680.3205000004</v>
      </c>
    </row>
    <row r="34" spans="1:6" ht="18">
      <c r="A34" s="18">
        <v>29</v>
      </c>
      <c r="B34" s="19" t="s">
        <v>90</v>
      </c>
      <c r="C34" s="19" t="s">
        <v>194</v>
      </c>
      <c r="D34" s="20">
        <v>1838575.3839</v>
      </c>
      <c r="E34" s="20">
        <v>1956944.2172000001</v>
      </c>
      <c r="F34" s="10">
        <f t="shared" si="0"/>
        <v>3795519.6011000001</v>
      </c>
    </row>
    <row r="35" spans="1:6" ht="18">
      <c r="A35" s="18">
        <v>30</v>
      </c>
      <c r="B35" s="19" t="s">
        <v>90</v>
      </c>
      <c r="C35" s="19" t="s">
        <v>196</v>
      </c>
      <c r="D35" s="20">
        <v>2131867.6847999999</v>
      </c>
      <c r="E35" s="20">
        <v>2269118.8917</v>
      </c>
      <c r="F35" s="10">
        <f t="shared" si="0"/>
        <v>4400986.5765000004</v>
      </c>
    </row>
    <row r="36" spans="1:6" ht="18">
      <c r="A36" s="18">
        <v>31</v>
      </c>
      <c r="B36" s="19" t="s">
        <v>90</v>
      </c>
      <c r="C36" s="19" t="s">
        <v>198</v>
      </c>
      <c r="D36" s="20">
        <v>2066719.4642</v>
      </c>
      <c r="E36" s="20">
        <v>2199776.3809000002</v>
      </c>
      <c r="F36" s="10">
        <f t="shared" si="0"/>
        <v>4266495.8451000005</v>
      </c>
    </row>
    <row r="37" spans="1:6" ht="18">
      <c r="A37" s="18">
        <v>32</v>
      </c>
      <c r="B37" s="19" t="s">
        <v>90</v>
      </c>
      <c r="C37" s="19" t="s">
        <v>200</v>
      </c>
      <c r="D37" s="20">
        <v>1972147.6403999999</v>
      </c>
      <c r="E37" s="20">
        <v>2099115.9536000001</v>
      </c>
      <c r="F37" s="10">
        <f t="shared" si="0"/>
        <v>4071263.594</v>
      </c>
    </row>
    <row r="38" spans="1:6" ht="18">
      <c r="A38" s="18">
        <v>33</v>
      </c>
      <c r="B38" s="19" t="s">
        <v>90</v>
      </c>
      <c r="C38" s="19" t="s">
        <v>202</v>
      </c>
      <c r="D38" s="20">
        <v>1837302.0001999999</v>
      </c>
      <c r="E38" s="20">
        <v>1955588.8521</v>
      </c>
      <c r="F38" s="10">
        <f t="shared" si="0"/>
        <v>3792890.8522999999</v>
      </c>
    </row>
    <row r="39" spans="1:6" ht="18">
      <c r="A39" s="18">
        <v>34</v>
      </c>
      <c r="B39" s="19" t="s">
        <v>90</v>
      </c>
      <c r="C39" s="19" t="s">
        <v>204</v>
      </c>
      <c r="D39" s="20">
        <v>1746092.8439</v>
      </c>
      <c r="E39" s="20">
        <v>1858507.5833000001</v>
      </c>
      <c r="F39" s="10">
        <f t="shared" si="0"/>
        <v>3604600.4271999998</v>
      </c>
    </row>
    <row r="40" spans="1:6" ht="18">
      <c r="A40" s="18">
        <v>35</v>
      </c>
      <c r="B40" s="19" t="s">
        <v>90</v>
      </c>
      <c r="C40" s="19" t="s">
        <v>206</v>
      </c>
      <c r="D40" s="20">
        <v>1978035.7383999999</v>
      </c>
      <c r="E40" s="20">
        <v>2105383.1316999998</v>
      </c>
      <c r="F40" s="10">
        <f t="shared" si="0"/>
        <v>4083418.8700999999</v>
      </c>
    </row>
    <row r="41" spans="1:6" ht="18">
      <c r="A41" s="18">
        <v>36</v>
      </c>
      <c r="B41" s="19" t="s">
        <v>90</v>
      </c>
      <c r="C41" s="19" t="s">
        <v>208</v>
      </c>
      <c r="D41" s="20">
        <v>2489789.0057000001</v>
      </c>
      <c r="E41" s="20">
        <v>2650083.4501</v>
      </c>
      <c r="F41" s="10">
        <f t="shared" si="0"/>
        <v>5139872.4558000006</v>
      </c>
    </row>
    <row r="42" spans="1:6" ht="18">
      <c r="A42" s="18">
        <v>37</v>
      </c>
      <c r="B42" s="19" t="s">
        <v>90</v>
      </c>
      <c r="C42" s="19" t="s">
        <v>210</v>
      </c>
      <c r="D42" s="20">
        <v>2133203.5718</v>
      </c>
      <c r="E42" s="20">
        <v>2270540.7840999998</v>
      </c>
      <c r="F42" s="10">
        <f t="shared" si="0"/>
        <v>4403744.3558999998</v>
      </c>
    </row>
    <row r="43" spans="1:6" ht="18">
      <c r="A43" s="18">
        <v>38</v>
      </c>
      <c r="B43" s="19" t="s">
        <v>90</v>
      </c>
      <c r="C43" s="19" t="s">
        <v>212</v>
      </c>
      <c r="D43" s="20">
        <v>2067235.2024999999</v>
      </c>
      <c r="E43" s="20">
        <v>2200325.3226999999</v>
      </c>
      <c r="F43" s="10">
        <f t="shared" si="0"/>
        <v>4267560.5252</v>
      </c>
    </row>
    <row r="44" spans="1:6" ht="18">
      <c r="A44" s="18">
        <v>39</v>
      </c>
      <c r="B44" s="19" t="s">
        <v>91</v>
      </c>
      <c r="C44" s="19" t="s">
        <v>217</v>
      </c>
      <c r="D44" s="20">
        <v>1985034.4938999999</v>
      </c>
      <c r="E44" s="20">
        <v>2112832.4720999999</v>
      </c>
      <c r="F44" s="10">
        <f t="shared" si="0"/>
        <v>4097866.966</v>
      </c>
    </row>
    <row r="45" spans="1:6" ht="18">
      <c r="A45" s="18">
        <v>40</v>
      </c>
      <c r="B45" s="19" t="s">
        <v>91</v>
      </c>
      <c r="C45" s="19" t="s">
        <v>218</v>
      </c>
      <c r="D45" s="20">
        <v>1549911.9146</v>
      </c>
      <c r="E45" s="20">
        <v>1649696.3818000001</v>
      </c>
      <c r="F45" s="10">
        <f t="shared" si="0"/>
        <v>3199608.2964000003</v>
      </c>
    </row>
    <row r="46" spans="1:6" ht="18">
      <c r="A46" s="18">
        <v>41</v>
      </c>
      <c r="B46" s="19" t="s">
        <v>91</v>
      </c>
      <c r="C46" s="19" t="s">
        <v>220</v>
      </c>
      <c r="D46" s="20">
        <v>2046322.8118</v>
      </c>
      <c r="E46" s="20">
        <v>2178066.577</v>
      </c>
      <c r="F46" s="10">
        <f t="shared" si="0"/>
        <v>4224389.3887999998</v>
      </c>
    </row>
    <row r="47" spans="1:6" ht="18">
      <c r="A47" s="18">
        <v>42</v>
      </c>
      <c r="B47" s="19" t="s">
        <v>91</v>
      </c>
      <c r="C47" s="19" t="s">
        <v>222</v>
      </c>
      <c r="D47" s="20">
        <v>1568738.8631</v>
      </c>
      <c r="E47" s="20">
        <v>1669735.423</v>
      </c>
      <c r="F47" s="10">
        <f t="shared" si="0"/>
        <v>3238474.2861000001</v>
      </c>
    </row>
    <row r="48" spans="1:6" ht="18">
      <c r="A48" s="18">
        <v>43</v>
      </c>
      <c r="B48" s="19" t="s">
        <v>91</v>
      </c>
      <c r="C48" s="19" t="s">
        <v>224</v>
      </c>
      <c r="D48" s="20">
        <v>2108127.4367999998</v>
      </c>
      <c r="E48" s="20">
        <v>2243850.2291999999</v>
      </c>
      <c r="F48" s="10">
        <f t="shared" si="0"/>
        <v>4351977.6659999993</v>
      </c>
    </row>
    <row r="49" spans="1:6" ht="18">
      <c r="A49" s="18">
        <v>44</v>
      </c>
      <c r="B49" s="19" t="s">
        <v>91</v>
      </c>
      <c r="C49" s="19" t="s">
        <v>226</v>
      </c>
      <c r="D49" s="20">
        <v>1837470.5353999999</v>
      </c>
      <c r="E49" s="20">
        <v>1955768.2376999999</v>
      </c>
      <c r="F49" s="10">
        <f t="shared" si="0"/>
        <v>3793238.7730999999</v>
      </c>
    </row>
    <row r="50" spans="1:6" ht="18">
      <c r="A50" s="18">
        <v>45</v>
      </c>
      <c r="B50" s="19" t="s">
        <v>91</v>
      </c>
      <c r="C50" s="19" t="s">
        <v>228</v>
      </c>
      <c r="D50" s="20">
        <v>2084011.6100999999</v>
      </c>
      <c r="E50" s="20">
        <v>2218181.8078000001</v>
      </c>
      <c r="F50" s="10">
        <f t="shared" si="0"/>
        <v>4302193.4178999998</v>
      </c>
    </row>
    <row r="51" spans="1:6" ht="18">
      <c r="A51" s="18">
        <v>46</v>
      </c>
      <c r="B51" s="19" t="s">
        <v>91</v>
      </c>
      <c r="C51" s="19" t="s">
        <v>230</v>
      </c>
      <c r="D51" s="20">
        <v>1669812.3400999999</v>
      </c>
      <c r="E51" s="20">
        <v>1777316.0847</v>
      </c>
      <c r="F51" s="10">
        <f t="shared" si="0"/>
        <v>3447128.4248000002</v>
      </c>
    </row>
    <row r="52" spans="1:6" ht="36">
      <c r="A52" s="18">
        <v>47</v>
      </c>
      <c r="B52" s="19" t="s">
        <v>91</v>
      </c>
      <c r="C52" s="19" t="s">
        <v>232</v>
      </c>
      <c r="D52" s="20">
        <v>1937874.9974</v>
      </c>
      <c r="E52" s="20">
        <v>2062636.8126999999</v>
      </c>
      <c r="F52" s="10">
        <f t="shared" si="0"/>
        <v>4000511.8100999999</v>
      </c>
    </row>
    <row r="53" spans="1:6" ht="18">
      <c r="A53" s="18">
        <v>48</v>
      </c>
      <c r="B53" s="19" t="s">
        <v>91</v>
      </c>
      <c r="C53" s="19" t="s">
        <v>234</v>
      </c>
      <c r="D53" s="20">
        <v>2108318.2834999999</v>
      </c>
      <c r="E53" s="20">
        <v>2244053.3626999999</v>
      </c>
      <c r="F53" s="10">
        <f t="shared" si="0"/>
        <v>4352371.6461999994</v>
      </c>
    </row>
    <row r="54" spans="1:6" ht="18">
      <c r="A54" s="18">
        <v>49</v>
      </c>
      <c r="B54" s="19" t="s">
        <v>91</v>
      </c>
      <c r="C54" s="19" t="s">
        <v>236</v>
      </c>
      <c r="D54" s="20">
        <v>1622620.1318000001</v>
      </c>
      <c r="E54" s="20">
        <v>1727085.6073</v>
      </c>
      <c r="F54" s="10">
        <f t="shared" si="0"/>
        <v>3349705.7390999999</v>
      </c>
    </row>
    <row r="55" spans="1:6" ht="18">
      <c r="A55" s="18">
        <v>50</v>
      </c>
      <c r="B55" s="19" t="s">
        <v>91</v>
      </c>
      <c r="C55" s="19" t="s">
        <v>238</v>
      </c>
      <c r="D55" s="20">
        <v>1919268.0415000001</v>
      </c>
      <c r="E55" s="20">
        <v>2042831.9273000001</v>
      </c>
      <c r="F55" s="10">
        <f t="shared" si="0"/>
        <v>3962099.9687999999</v>
      </c>
    </row>
    <row r="56" spans="1:6" ht="18">
      <c r="A56" s="18">
        <v>51</v>
      </c>
      <c r="B56" s="19" t="s">
        <v>91</v>
      </c>
      <c r="C56" s="19" t="s">
        <v>240</v>
      </c>
      <c r="D56" s="20">
        <v>1919809.1658999999</v>
      </c>
      <c r="E56" s="20">
        <v>2043407.8896999999</v>
      </c>
      <c r="F56" s="10">
        <f t="shared" si="0"/>
        <v>3963217.0555999996</v>
      </c>
    </row>
    <row r="57" spans="1:6" ht="18">
      <c r="A57" s="18">
        <v>52</v>
      </c>
      <c r="B57" s="19" t="s">
        <v>91</v>
      </c>
      <c r="C57" s="19" t="s">
        <v>242</v>
      </c>
      <c r="D57" s="20">
        <v>1979997.5623000001</v>
      </c>
      <c r="E57" s="20">
        <v>2107471.2593</v>
      </c>
      <c r="F57" s="10">
        <f t="shared" si="0"/>
        <v>4087468.8216000004</v>
      </c>
    </row>
    <row r="58" spans="1:6" ht="18">
      <c r="A58" s="18">
        <v>53</v>
      </c>
      <c r="B58" s="19" t="s">
        <v>91</v>
      </c>
      <c r="C58" s="19" t="s">
        <v>244</v>
      </c>
      <c r="D58" s="20">
        <v>1808921.8107</v>
      </c>
      <c r="E58" s="20">
        <v>1925381.5252</v>
      </c>
      <c r="F58" s="10">
        <f t="shared" si="0"/>
        <v>3734303.3359000003</v>
      </c>
    </row>
    <row r="59" spans="1:6" ht="18">
      <c r="A59" s="18">
        <v>54</v>
      </c>
      <c r="B59" s="19" t="s">
        <v>91</v>
      </c>
      <c r="C59" s="19" t="s">
        <v>246</v>
      </c>
      <c r="D59" s="20">
        <v>1847000.2945999999</v>
      </c>
      <c r="E59" s="20">
        <v>1965911.5297999999</v>
      </c>
      <c r="F59" s="10">
        <f t="shared" si="0"/>
        <v>3812911.8243999998</v>
      </c>
    </row>
    <row r="60" spans="1:6" ht="18">
      <c r="A60" s="18">
        <v>55</v>
      </c>
      <c r="B60" s="19" t="s">
        <v>91</v>
      </c>
      <c r="C60" s="19" t="s">
        <v>249</v>
      </c>
      <c r="D60" s="20">
        <v>1724064.9842999999</v>
      </c>
      <c r="E60" s="20">
        <v>1835061.554</v>
      </c>
      <c r="F60" s="10">
        <f t="shared" si="0"/>
        <v>3559126.5383000001</v>
      </c>
    </row>
    <row r="61" spans="1:6" ht="18">
      <c r="A61" s="18">
        <v>56</v>
      </c>
      <c r="B61" s="19" t="s">
        <v>91</v>
      </c>
      <c r="C61" s="19" t="s">
        <v>251</v>
      </c>
      <c r="D61" s="20">
        <v>2141986.2653000001</v>
      </c>
      <c r="E61" s="20">
        <v>2279888.9139</v>
      </c>
      <c r="F61" s="10">
        <f t="shared" si="0"/>
        <v>4421875.1792000001</v>
      </c>
    </row>
    <row r="62" spans="1:6" ht="18">
      <c r="A62" s="18">
        <v>57</v>
      </c>
      <c r="B62" s="19" t="s">
        <v>91</v>
      </c>
      <c r="C62" s="19" t="s">
        <v>253</v>
      </c>
      <c r="D62" s="20">
        <v>1787328.9464</v>
      </c>
      <c r="E62" s="20">
        <v>1902398.4964000001</v>
      </c>
      <c r="F62" s="10">
        <f t="shared" si="0"/>
        <v>3689727.4428000003</v>
      </c>
    </row>
    <row r="63" spans="1:6" ht="18">
      <c r="A63" s="18">
        <v>58</v>
      </c>
      <c r="B63" s="19" t="s">
        <v>91</v>
      </c>
      <c r="C63" s="19" t="s">
        <v>255</v>
      </c>
      <c r="D63" s="20">
        <v>1880568.0575000001</v>
      </c>
      <c r="E63" s="20">
        <v>2001640.4099000001</v>
      </c>
      <c r="F63" s="10">
        <f t="shared" si="0"/>
        <v>3882208.4674000004</v>
      </c>
    </row>
    <row r="64" spans="1:6" ht="18">
      <c r="A64" s="18">
        <v>59</v>
      </c>
      <c r="B64" s="19" t="s">
        <v>91</v>
      </c>
      <c r="C64" s="19" t="s">
        <v>257</v>
      </c>
      <c r="D64" s="20">
        <v>1956063.9209</v>
      </c>
      <c r="E64" s="20">
        <v>2081996.7524000001</v>
      </c>
      <c r="F64" s="10">
        <f t="shared" si="0"/>
        <v>4038060.6732999999</v>
      </c>
    </row>
    <row r="65" spans="1:6" ht="18">
      <c r="A65" s="18">
        <v>60</v>
      </c>
      <c r="B65" s="19" t="s">
        <v>91</v>
      </c>
      <c r="C65" s="19" t="s">
        <v>259</v>
      </c>
      <c r="D65" s="20">
        <v>1681288.1362999999</v>
      </c>
      <c r="E65" s="20">
        <v>1789530.7010999999</v>
      </c>
      <c r="F65" s="10">
        <f t="shared" si="0"/>
        <v>3470818.8373999996</v>
      </c>
    </row>
    <row r="66" spans="1:6" ht="18">
      <c r="A66" s="18">
        <v>61</v>
      </c>
      <c r="B66" s="19" t="s">
        <v>91</v>
      </c>
      <c r="C66" s="19" t="s">
        <v>261</v>
      </c>
      <c r="D66" s="20">
        <v>1755591.8792999999</v>
      </c>
      <c r="E66" s="20">
        <v>1868618.1736000001</v>
      </c>
      <c r="F66" s="10">
        <f t="shared" si="0"/>
        <v>3624210.0529</v>
      </c>
    </row>
    <row r="67" spans="1:6" ht="18">
      <c r="A67" s="18">
        <v>62</v>
      </c>
      <c r="B67" s="19" t="s">
        <v>91</v>
      </c>
      <c r="C67" s="19" t="s">
        <v>263</v>
      </c>
      <c r="D67" s="20">
        <v>1798219.8365</v>
      </c>
      <c r="E67" s="20">
        <v>1913990.55</v>
      </c>
      <c r="F67" s="10">
        <f t="shared" si="0"/>
        <v>3712210.3865</v>
      </c>
    </row>
    <row r="68" spans="1:6" ht="18">
      <c r="A68" s="18">
        <v>63</v>
      </c>
      <c r="B68" s="19" t="s">
        <v>91</v>
      </c>
      <c r="C68" s="19" t="s">
        <v>265</v>
      </c>
      <c r="D68" s="20">
        <v>2118701.3201000001</v>
      </c>
      <c r="E68" s="20">
        <v>2255104.8668</v>
      </c>
      <c r="F68" s="10">
        <f t="shared" si="0"/>
        <v>4373806.1869000001</v>
      </c>
    </row>
    <row r="69" spans="1:6" ht="18">
      <c r="A69" s="18">
        <v>64</v>
      </c>
      <c r="B69" s="19" t="s">
        <v>91</v>
      </c>
      <c r="C69" s="19" t="s">
        <v>267</v>
      </c>
      <c r="D69" s="20">
        <v>1578234.8260999999</v>
      </c>
      <c r="E69" s="20">
        <v>1679842.7431000001</v>
      </c>
      <c r="F69" s="10">
        <f t="shared" si="0"/>
        <v>3258077.5691999998</v>
      </c>
    </row>
    <row r="70" spans="1:6" ht="18">
      <c r="A70" s="18">
        <v>65</v>
      </c>
      <c r="B70" s="19" t="s">
        <v>91</v>
      </c>
      <c r="C70" s="19" t="s">
        <v>269</v>
      </c>
      <c r="D70" s="20">
        <v>1936507.0201000001</v>
      </c>
      <c r="E70" s="20">
        <v>2061180.764</v>
      </c>
      <c r="F70" s="10">
        <f t="shared" ref="F70:F133" si="1">SUM(D70:E70)</f>
        <v>3997687.7840999998</v>
      </c>
    </row>
    <row r="71" spans="1:6" ht="18">
      <c r="A71" s="18">
        <v>66</v>
      </c>
      <c r="B71" s="19" t="s">
        <v>91</v>
      </c>
      <c r="C71" s="19" t="s">
        <v>271</v>
      </c>
      <c r="D71" s="20">
        <v>1578796.8548999999</v>
      </c>
      <c r="E71" s="20">
        <v>1680440.9557</v>
      </c>
      <c r="F71" s="10">
        <f t="shared" si="1"/>
        <v>3259237.8106</v>
      </c>
    </row>
    <row r="72" spans="1:6" ht="18">
      <c r="A72" s="18">
        <v>67</v>
      </c>
      <c r="B72" s="19" t="s">
        <v>91</v>
      </c>
      <c r="C72" s="19" t="s">
        <v>273</v>
      </c>
      <c r="D72" s="20">
        <v>2059004.5541999999</v>
      </c>
      <c r="E72" s="20">
        <v>2191564.7793000001</v>
      </c>
      <c r="F72" s="10">
        <f t="shared" si="1"/>
        <v>4250569.3334999997</v>
      </c>
    </row>
    <row r="73" spans="1:6" ht="36">
      <c r="A73" s="18">
        <v>68</v>
      </c>
      <c r="B73" s="19" t="s">
        <v>91</v>
      </c>
      <c r="C73" s="19" t="s">
        <v>275</v>
      </c>
      <c r="D73" s="20">
        <v>1703724.906</v>
      </c>
      <c r="E73" s="20">
        <v>1813411.9665000001</v>
      </c>
      <c r="F73" s="10">
        <f t="shared" si="1"/>
        <v>3517136.8725000001</v>
      </c>
    </row>
    <row r="74" spans="1:6" ht="18">
      <c r="A74" s="18">
        <v>69</v>
      </c>
      <c r="B74" s="19" t="s">
        <v>91</v>
      </c>
      <c r="C74" s="19" t="s">
        <v>277</v>
      </c>
      <c r="D74" s="20">
        <v>2575263.2752999999</v>
      </c>
      <c r="E74" s="20">
        <v>2741060.6159000001</v>
      </c>
      <c r="F74" s="10">
        <f t="shared" si="1"/>
        <v>5316323.8912000004</v>
      </c>
    </row>
    <row r="75" spans="1:6" ht="18">
      <c r="A75" s="18">
        <v>70</v>
      </c>
      <c r="B75" s="19" t="s">
        <v>92</v>
      </c>
      <c r="C75" s="19" t="s">
        <v>282</v>
      </c>
      <c r="D75" s="20">
        <v>2896598.7412</v>
      </c>
      <c r="E75" s="20">
        <v>3083083.8950999998</v>
      </c>
      <c r="F75" s="10">
        <f t="shared" si="1"/>
        <v>5979682.6362999994</v>
      </c>
    </row>
    <row r="76" spans="1:6" ht="18">
      <c r="A76" s="18">
        <v>71</v>
      </c>
      <c r="B76" s="19" t="s">
        <v>92</v>
      </c>
      <c r="C76" s="19" t="s">
        <v>284</v>
      </c>
      <c r="D76" s="20">
        <v>1904968.1898000001</v>
      </c>
      <c r="E76" s="20">
        <v>2027611.4406999999</v>
      </c>
      <c r="F76" s="10">
        <f t="shared" si="1"/>
        <v>3932579.6305</v>
      </c>
    </row>
    <row r="77" spans="1:6" ht="18">
      <c r="A77" s="18">
        <v>72</v>
      </c>
      <c r="B77" s="19" t="s">
        <v>92</v>
      </c>
      <c r="C77" s="19" t="s">
        <v>286</v>
      </c>
      <c r="D77" s="20">
        <v>1959673.5575000001</v>
      </c>
      <c r="E77" s="20">
        <v>2085838.7801000001</v>
      </c>
      <c r="F77" s="10">
        <f t="shared" si="1"/>
        <v>4045512.3376000002</v>
      </c>
    </row>
    <row r="78" spans="1:6" ht="18">
      <c r="A78" s="18">
        <v>73</v>
      </c>
      <c r="B78" s="19" t="s">
        <v>92</v>
      </c>
      <c r="C78" s="19" t="s">
        <v>288</v>
      </c>
      <c r="D78" s="20">
        <v>2368647.8004999999</v>
      </c>
      <c r="E78" s="20">
        <v>2521143.0850999998</v>
      </c>
      <c r="F78" s="10">
        <f t="shared" si="1"/>
        <v>4889790.8855999997</v>
      </c>
    </row>
    <row r="79" spans="1:6" ht="18">
      <c r="A79" s="18">
        <v>74</v>
      </c>
      <c r="B79" s="19" t="s">
        <v>92</v>
      </c>
      <c r="C79" s="19" t="s">
        <v>290</v>
      </c>
      <c r="D79" s="20">
        <v>1798910.9436999999</v>
      </c>
      <c r="E79" s="20">
        <v>1914726.1512</v>
      </c>
      <c r="F79" s="10">
        <f t="shared" si="1"/>
        <v>3713637.0948999999</v>
      </c>
    </row>
    <row r="80" spans="1:6" ht="18">
      <c r="A80" s="18">
        <v>75</v>
      </c>
      <c r="B80" s="19" t="s">
        <v>92</v>
      </c>
      <c r="C80" s="19" t="s">
        <v>291</v>
      </c>
      <c r="D80" s="20">
        <v>2070947.6321</v>
      </c>
      <c r="E80" s="20">
        <v>2204276.7612999999</v>
      </c>
      <c r="F80" s="10">
        <f t="shared" si="1"/>
        <v>4275224.3934000004</v>
      </c>
    </row>
    <row r="81" spans="1:6" ht="18">
      <c r="A81" s="18">
        <v>76</v>
      </c>
      <c r="B81" s="19" t="s">
        <v>92</v>
      </c>
      <c r="C81" s="19" t="s">
        <v>293</v>
      </c>
      <c r="D81" s="20">
        <v>1919301.2748</v>
      </c>
      <c r="E81" s="20">
        <v>2042867.3001999999</v>
      </c>
      <c r="F81" s="10">
        <f t="shared" si="1"/>
        <v>3962168.5750000002</v>
      </c>
    </row>
    <row r="82" spans="1:6" ht="18">
      <c r="A82" s="18">
        <v>77</v>
      </c>
      <c r="B82" s="19" t="s">
        <v>92</v>
      </c>
      <c r="C82" s="19" t="s">
        <v>295</v>
      </c>
      <c r="D82" s="20">
        <v>1716093.8197000001</v>
      </c>
      <c r="E82" s="20">
        <v>1826577.2</v>
      </c>
      <c r="F82" s="10">
        <f t="shared" si="1"/>
        <v>3542671.0197000001</v>
      </c>
    </row>
    <row r="83" spans="1:6" ht="18">
      <c r="A83" s="18">
        <v>78</v>
      </c>
      <c r="B83" s="19" t="s">
        <v>92</v>
      </c>
      <c r="C83" s="19" t="s">
        <v>297</v>
      </c>
      <c r="D83" s="20">
        <v>1906043.8742</v>
      </c>
      <c r="E83" s="20">
        <v>2028756.3784</v>
      </c>
      <c r="F83" s="10">
        <f t="shared" si="1"/>
        <v>3934800.2526000002</v>
      </c>
    </row>
    <row r="84" spans="1:6" ht="18">
      <c r="A84" s="18">
        <v>79</v>
      </c>
      <c r="B84" s="19" t="s">
        <v>92</v>
      </c>
      <c r="C84" s="19" t="s">
        <v>299</v>
      </c>
      <c r="D84" s="20">
        <v>3015430.1189000001</v>
      </c>
      <c r="E84" s="20">
        <v>3209565.7242000001</v>
      </c>
      <c r="F84" s="10">
        <f t="shared" si="1"/>
        <v>6224995.8431000002</v>
      </c>
    </row>
    <row r="85" spans="1:6" ht="18">
      <c r="A85" s="18">
        <v>80</v>
      </c>
      <c r="B85" s="19" t="s">
        <v>92</v>
      </c>
      <c r="C85" s="19" t="s">
        <v>301</v>
      </c>
      <c r="D85" s="20">
        <v>2095727.5741999999</v>
      </c>
      <c r="E85" s="20">
        <v>2230652.0543</v>
      </c>
      <c r="F85" s="10">
        <f t="shared" si="1"/>
        <v>4326379.6284999996</v>
      </c>
    </row>
    <row r="86" spans="1:6" ht="18">
      <c r="A86" s="18">
        <v>81</v>
      </c>
      <c r="B86" s="19" t="s">
        <v>92</v>
      </c>
      <c r="C86" s="19" t="s">
        <v>303</v>
      </c>
      <c r="D86" s="20">
        <v>2562237.3728999998</v>
      </c>
      <c r="E86" s="20">
        <v>2727196.0964000002</v>
      </c>
      <c r="F86" s="10">
        <f t="shared" si="1"/>
        <v>5289433.4693</v>
      </c>
    </row>
    <row r="87" spans="1:6" ht="18">
      <c r="A87" s="18">
        <v>82</v>
      </c>
      <c r="B87" s="19" t="s">
        <v>92</v>
      </c>
      <c r="C87" s="19" t="s">
        <v>305</v>
      </c>
      <c r="D87" s="20">
        <v>1882590.4750999999</v>
      </c>
      <c r="E87" s="20">
        <v>2003793.0322</v>
      </c>
      <c r="F87" s="10">
        <f t="shared" si="1"/>
        <v>3886383.5072999997</v>
      </c>
    </row>
    <row r="88" spans="1:6" ht="18">
      <c r="A88" s="18">
        <v>83</v>
      </c>
      <c r="B88" s="19" t="s">
        <v>92</v>
      </c>
      <c r="C88" s="19" t="s">
        <v>307</v>
      </c>
      <c r="D88" s="20">
        <v>1866599.6581999999</v>
      </c>
      <c r="E88" s="20">
        <v>1986772.7149</v>
      </c>
      <c r="F88" s="10">
        <f t="shared" si="1"/>
        <v>3853372.3731</v>
      </c>
    </row>
    <row r="89" spans="1:6" ht="18">
      <c r="A89" s="18">
        <v>84</v>
      </c>
      <c r="B89" s="19" t="s">
        <v>92</v>
      </c>
      <c r="C89" s="19" t="s">
        <v>309</v>
      </c>
      <c r="D89" s="20">
        <v>2240328.3213</v>
      </c>
      <c r="E89" s="20">
        <v>2384562.3037</v>
      </c>
      <c r="F89" s="10">
        <f t="shared" si="1"/>
        <v>4624890.625</v>
      </c>
    </row>
    <row r="90" spans="1:6" ht="18">
      <c r="A90" s="18">
        <v>85</v>
      </c>
      <c r="B90" s="19" t="s">
        <v>92</v>
      </c>
      <c r="C90" s="19" t="s">
        <v>311</v>
      </c>
      <c r="D90" s="20">
        <v>2140697.1063999999</v>
      </c>
      <c r="E90" s="20">
        <v>2278516.7579999999</v>
      </c>
      <c r="F90" s="10">
        <f t="shared" si="1"/>
        <v>4419213.8643999994</v>
      </c>
    </row>
    <row r="91" spans="1:6" ht="18">
      <c r="A91" s="18">
        <v>86</v>
      </c>
      <c r="B91" s="19" t="s">
        <v>92</v>
      </c>
      <c r="C91" s="19" t="s">
        <v>312</v>
      </c>
      <c r="D91" s="20">
        <v>1793312.8816</v>
      </c>
      <c r="E91" s="20">
        <v>1908767.6817000001</v>
      </c>
      <c r="F91" s="10">
        <f t="shared" si="1"/>
        <v>3702080.5633</v>
      </c>
    </row>
    <row r="92" spans="1:6" ht="18">
      <c r="A92" s="18">
        <v>87</v>
      </c>
      <c r="B92" s="19" t="s">
        <v>92</v>
      </c>
      <c r="C92" s="19" t="s">
        <v>314</v>
      </c>
      <c r="D92" s="20">
        <v>1858198.7605999999</v>
      </c>
      <c r="E92" s="20">
        <v>1977830.9612</v>
      </c>
      <c r="F92" s="10">
        <f t="shared" si="1"/>
        <v>3836029.7217999999</v>
      </c>
    </row>
    <row r="93" spans="1:6" ht="18">
      <c r="A93" s="18">
        <v>88</v>
      </c>
      <c r="B93" s="19" t="s">
        <v>92</v>
      </c>
      <c r="C93" s="19" t="s">
        <v>316</v>
      </c>
      <c r="D93" s="20">
        <v>2006696.8848000001</v>
      </c>
      <c r="E93" s="20">
        <v>2135889.5036999998</v>
      </c>
      <c r="F93" s="10">
        <f t="shared" si="1"/>
        <v>4142586.3884999999</v>
      </c>
    </row>
    <row r="94" spans="1:6" ht="18">
      <c r="A94" s="18">
        <v>89</v>
      </c>
      <c r="B94" s="19" t="s">
        <v>92</v>
      </c>
      <c r="C94" s="19" t="s">
        <v>318</v>
      </c>
      <c r="D94" s="20">
        <v>2030726.5085</v>
      </c>
      <c r="E94" s="20">
        <v>2161466.1723000002</v>
      </c>
      <c r="F94" s="10">
        <f t="shared" si="1"/>
        <v>4192192.6808000002</v>
      </c>
    </row>
    <row r="95" spans="1:6" ht="18">
      <c r="A95" s="18">
        <v>90</v>
      </c>
      <c r="B95" s="19" t="s">
        <v>92</v>
      </c>
      <c r="C95" s="19" t="s">
        <v>320</v>
      </c>
      <c r="D95" s="20">
        <v>1949796.4931000001</v>
      </c>
      <c r="E95" s="20">
        <v>2075325.8230999999</v>
      </c>
      <c r="F95" s="10">
        <f t="shared" si="1"/>
        <v>4025122.3162000002</v>
      </c>
    </row>
    <row r="96" spans="1:6" ht="18">
      <c r="A96" s="18">
        <v>91</v>
      </c>
      <c r="B96" s="19" t="s">
        <v>93</v>
      </c>
      <c r="C96" s="19" t="s">
        <v>325</v>
      </c>
      <c r="D96" s="20">
        <v>3287567.68</v>
      </c>
      <c r="E96" s="20">
        <v>3499223.7012</v>
      </c>
      <c r="F96" s="10">
        <f t="shared" si="1"/>
        <v>6786791.3812000006</v>
      </c>
    </row>
    <row r="97" spans="1:6" ht="18">
      <c r="A97" s="18">
        <v>92</v>
      </c>
      <c r="B97" s="19" t="s">
        <v>93</v>
      </c>
      <c r="C97" s="19" t="s">
        <v>93</v>
      </c>
      <c r="D97" s="20">
        <v>3970084.2247000001</v>
      </c>
      <c r="E97" s="20">
        <v>4225681.1623</v>
      </c>
      <c r="F97" s="10">
        <f t="shared" si="1"/>
        <v>8195765.3870000001</v>
      </c>
    </row>
    <row r="98" spans="1:6" ht="18">
      <c r="A98" s="18">
        <v>93</v>
      </c>
      <c r="B98" s="19" t="s">
        <v>93</v>
      </c>
      <c r="C98" s="19" t="s">
        <v>328</v>
      </c>
      <c r="D98" s="20">
        <v>1736302.3075999999</v>
      </c>
      <c r="E98" s="20">
        <v>1848086.7250999999</v>
      </c>
      <c r="F98" s="10">
        <f t="shared" si="1"/>
        <v>3584389.0326999999</v>
      </c>
    </row>
    <row r="99" spans="1:6" ht="18">
      <c r="A99" s="18">
        <v>94</v>
      </c>
      <c r="B99" s="19" t="s">
        <v>93</v>
      </c>
      <c r="C99" s="19" t="s">
        <v>330</v>
      </c>
      <c r="D99" s="20">
        <v>2052025.6394</v>
      </c>
      <c r="E99" s="20">
        <v>2184136.5567999999</v>
      </c>
      <c r="F99" s="10">
        <f t="shared" si="1"/>
        <v>4236162.1962000001</v>
      </c>
    </row>
    <row r="100" spans="1:6" ht="18">
      <c r="A100" s="18">
        <v>95</v>
      </c>
      <c r="B100" s="19" t="s">
        <v>93</v>
      </c>
      <c r="C100" s="19" t="s">
        <v>332</v>
      </c>
      <c r="D100" s="20">
        <v>2603079.0320000001</v>
      </c>
      <c r="E100" s="20">
        <v>2770667.1713999999</v>
      </c>
      <c r="F100" s="10">
        <f t="shared" si="1"/>
        <v>5373746.2034</v>
      </c>
    </row>
    <row r="101" spans="1:6" ht="18">
      <c r="A101" s="18">
        <v>96</v>
      </c>
      <c r="B101" s="19" t="s">
        <v>93</v>
      </c>
      <c r="C101" s="19" t="s">
        <v>334</v>
      </c>
      <c r="D101" s="20">
        <v>1723719.2694999999</v>
      </c>
      <c r="E101" s="20">
        <v>1834693.5818</v>
      </c>
      <c r="F101" s="10">
        <f t="shared" si="1"/>
        <v>3558412.8513000002</v>
      </c>
    </row>
    <row r="102" spans="1:6" ht="18">
      <c r="A102" s="18">
        <v>97</v>
      </c>
      <c r="B102" s="19" t="s">
        <v>93</v>
      </c>
      <c r="C102" s="19" t="s">
        <v>336</v>
      </c>
      <c r="D102" s="20">
        <v>2749973.3202999998</v>
      </c>
      <c r="E102" s="20">
        <v>2927018.622</v>
      </c>
      <c r="F102" s="10">
        <f t="shared" si="1"/>
        <v>5676991.9422999993</v>
      </c>
    </row>
    <row r="103" spans="1:6" ht="18">
      <c r="A103" s="18">
        <v>98</v>
      </c>
      <c r="B103" s="19" t="s">
        <v>93</v>
      </c>
      <c r="C103" s="19" t="s">
        <v>338</v>
      </c>
      <c r="D103" s="20">
        <v>2776017.9213</v>
      </c>
      <c r="E103" s="20">
        <v>2954739.9934</v>
      </c>
      <c r="F103" s="10">
        <f t="shared" si="1"/>
        <v>5730757.9146999996</v>
      </c>
    </row>
    <row r="104" spans="1:6" ht="18">
      <c r="A104" s="18">
        <v>99</v>
      </c>
      <c r="B104" s="19" t="s">
        <v>93</v>
      </c>
      <c r="C104" s="19" t="s">
        <v>340</v>
      </c>
      <c r="D104" s="20">
        <v>1952621.3467000001</v>
      </c>
      <c r="E104" s="20">
        <v>2078332.5427999999</v>
      </c>
      <c r="F104" s="10">
        <f t="shared" si="1"/>
        <v>4030953.8895</v>
      </c>
    </row>
    <row r="105" spans="1:6" ht="18">
      <c r="A105" s="18">
        <v>100</v>
      </c>
      <c r="B105" s="19" t="s">
        <v>93</v>
      </c>
      <c r="C105" s="19" t="s">
        <v>341</v>
      </c>
      <c r="D105" s="20">
        <v>2236321.3086999999</v>
      </c>
      <c r="E105" s="20">
        <v>2380297.3166999999</v>
      </c>
      <c r="F105" s="10">
        <f t="shared" si="1"/>
        <v>4616618.6253999993</v>
      </c>
    </row>
    <row r="106" spans="1:6" ht="18">
      <c r="A106" s="18">
        <v>101</v>
      </c>
      <c r="B106" s="19" t="s">
        <v>93</v>
      </c>
      <c r="C106" s="19" t="s">
        <v>343</v>
      </c>
      <c r="D106" s="20">
        <v>1730394.7180000001</v>
      </c>
      <c r="E106" s="20">
        <v>1841798.8006</v>
      </c>
      <c r="F106" s="10">
        <f t="shared" si="1"/>
        <v>3572193.5186000001</v>
      </c>
    </row>
    <row r="107" spans="1:6" ht="18">
      <c r="A107" s="18">
        <v>102</v>
      </c>
      <c r="B107" s="19" t="s">
        <v>93</v>
      </c>
      <c r="C107" s="19" t="s">
        <v>345</v>
      </c>
      <c r="D107" s="20">
        <v>2679696.5356999999</v>
      </c>
      <c r="E107" s="20">
        <v>2852217.3662999999</v>
      </c>
      <c r="F107" s="10">
        <f t="shared" si="1"/>
        <v>5531913.9019999998</v>
      </c>
    </row>
    <row r="108" spans="1:6" ht="18">
      <c r="A108" s="18">
        <v>103</v>
      </c>
      <c r="B108" s="19" t="s">
        <v>93</v>
      </c>
      <c r="C108" s="19" t="s">
        <v>347</v>
      </c>
      <c r="D108" s="20">
        <v>2203922.5159</v>
      </c>
      <c r="E108" s="20">
        <v>2345812.6658000001</v>
      </c>
      <c r="F108" s="10">
        <f t="shared" si="1"/>
        <v>4549735.1817000005</v>
      </c>
    </row>
    <row r="109" spans="1:6" ht="18">
      <c r="A109" s="18">
        <v>104</v>
      </c>
      <c r="B109" s="19" t="s">
        <v>93</v>
      </c>
      <c r="C109" s="19" t="s">
        <v>349</v>
      </c>
      <c r="D109" s="20">
        <v>2573488.5071</v>
      </c>
      <c r="E109" s="20">
        <v>2739171.5869</v>
      </c>
      <c r="F109" s="10">
        <f t="shared" si="1"/>
        <v>5312660.0940000005</v>
      </c>
    </row>
    <row r="110" spans="1:6" ht="18">
      <c r="A110" s="18">
        <v>105</v>
      </c>
      <c r="B110" s="19" t="s">
        <v>93</v>
      </c>
      <c r="C110" s="19" t="s">
        <v>351</v>
      </c>
      <c r="D110" s="20">
        <v>3297868.6013000002</v>
      </c>
      <c r="E110" s="20">
        <v>3510187.8034000001</v>
      </c>
      <c r="F110" s="10">
        <f t="shared" si="1"/>
        <v>6808056.4046999998</v>
      </c>
    </row>
    <row r="111" spans="1:6" ht="18">
      <c r="A111" s="18">
        <v>106</v>
      </c>
      <c r="B111" s="19" t="s">
        <v>93</v>
      </c>
      <c r="C111" s="19" t="s">
        <v>353</v>
      </c>
      <c r="D111" s="20">
        <v>2472346.5989000001</v>
      </c>
      <c r="E111" s="20">
        <v>2631518.0883999998</v>
      </c>
      <c r="F111" s="10">
        <f t="shared" si="1"/>
        <v>5103864.6873000003</v>
      </c>
    </row>
    <row r="112" spans="1:6" ht="18">
      <c r="A112" s="18">
        <v>107</v>
      </c>
      <c r="B112" s="19" t="s">
        <v>93</v>
      </c>
      <c r="C112" s="19" t="s">
        <v>355</v>
      </c>
      <c r="D112" s="20">
        <v>2431742.4514000001</v>
      </c>
      <c r="E112" s="20">
        <v>2588299.8160000001</v>
      </c>
      <c r="F112" s="10">
        <f t="shared" si="1"/>
        <v>5020042.2674000002</v>
      </c>
    </row>
    <row r="113" spans="1:6" ht="18">
      <c r="A113" s="18">
        <v>108</v>
      </c>
      <c r="B113" s="19" t="s">
        <v>93</v>
      </c>
      <c r="C113" s="19" t="s">
        <v>357</v>
      </c>
      <c r="D113" s="20">
        <v>3419783.0416999999</v>
      </c>
      <c r="E113" s="20">
        <v>3639951.1850000001</v>
      </c>
      <c r="F113" s="10">
        <f t="shared" si="1"/>
        <v>7059734.2267000005</v>
      </c>
    </row>
    <row r="114" spans="1:6" ht="18">
      <c r="A114" s="18">
        <v>109</v>
      </c>
      <c r="B114" s="19" t="s">
        <v>93</v>
      </c>
      <c r="C114" s="19" t="s">
        <v>359</v>
      </c>
      <c r="D114" s="20">
        <v>1903307.5726999999</v>
      </c>
      <c r="E114" s="20">
        <v>2025843.9117999999</v>
      </c>
      <c r="F114" s="10">
        <f t="shared" si="1"/>
        <v>3929151.4844999998</v>
      </c>
    </row>
    <row r="115" spans="1:6" ht="18">
      <c r="A115" s="18">
        <v>110</v>
      </c>
      <c r="B115" s="19" t="s">
        <v>93</v>
      </c>
      <c r="C115" s="19" t="s">
        <v>361</v>
      </c>
      <c r="D115" s="20">
        <v>2129745.4665999999</v>
      </c>
      <c r="E115" s="20">
        <v>2266860.0436</v>
      </c>
      <c r="F115" s="10">
        <f t="shared" si="1"/>
        <v>4396605.5101999994</v>
      </c>
    </row>
    <row r="116" spans="1:6" ht="18">
      <c r="A116" s="18">
        <v>111</v>
      </c>
      <c r="B116" s="19" t="s">
        <v>94</v>
      </c>
      <c r="C116" s="19" t="s">
        <v>366</v>
      </c>
      <c r="D116" s="20">
        <v>2418484.1217999998</v>
      </c>
      <c r="E116" s="20">
        <v>2574187.9054999999</v>
      </c>
      <c r="F116" s="10">
        <f t="shared" si="1"/>
        <v>4992672.0273000002</v>
      </c>
    </row>
    <row r="117" spans="1:6" ht="18">
      <c r="A117" s="18">
        <v>112</v>
      </c>
      <c r="B117" s="19" t="s">
        <v>94</v>
      </c>
      <c r="C117" s="19" t="s">
        <v>368</v>
      </c>
      <c r="D117" s="20">
        <v>2776432.3110000002</v>
      </c>
      <c r="E117" s="20">
        <v>2955181.0619000001</v>
      </c>
      <c r="F117" s="10">
        <f t="shared" si="1"/>
        <v>5731613.3728999998</v>
      </c>
    </row>
    <row r="118" spans="1:6" ht="36">
      <c r="A118" s="18">
        <v>113</v>
      </c>
      <c r="B118" s="19" t="s">
        <v>94</v>
      </c>
      <c r="C118" s="19" t="s">
        <v>370</v>
      </c>
      <c r="D118" s="20">
        <v>1847718.6521000001</v>
      </c>
      <c r="E118" s="20">
        <v>1966676.1357</v>
      </c>
      <c r="F118" s="10">
        <f t="shared" si="1"/>
        <v>3814394.7878</v>
      </c>
    </row>
    <row r="119" spans="1:6" ht="18">
      <c r="A119" s="18">
        <v>114</v>
      </c>
      <c r="B119" s="19" t="s">
        <v>94</v>
      </c>
      <c r="C119" s="19" t="s">
        <v>372</v>
      </c>
      <c r="D119" s="20">
        <v>2278320.5729999999</v>
      </c>
      <c r="E119" s="20">
        <v>2425000.5244999998</v>
      </c>
      <c r="F119" s="10">
        <f t="shared" si="1"/>
        <v>4703321.0975000001</v>
      </c>
    </row>
    <row r="120" spans="1:6" ht="18">
      <c r="A120" s="18">
        <v>115</v>
      </c>
      <c r="B120" s="19" t="s">
        <v>94</v>
      </c>
      <c r="C120" s="19" t="s">
        <v>374</v>
      </c>
      <c r="D120" s="20">
        <v>2394316.2889</v>
      </c>
      <c r="E120" s="20">
        <v>2548464.1296999999</v>
      </c>
      <c r="F120" s="10">
        <f t="shared" si="1"/>
        <v>4942780.4186000004</v>
      </c>
    </row>
    <row r="121" spans="1:6" ht="18">
      <c r="A121" s="18">
        <v>116</v>
      </c>
      <c r="B121" s="19" t="s">
        <v>94</v>
      </c>
      <c r="C121" s="19" t="s">
        <v>376</v>
      </c>
      <c r="D121" s="20">
        <v>2353984.5921</v>
      </c>
      <c r="E121" s="20">
        <v>2505535.8486000001</v>
      </c>
      <c r="F121" s="10">
        <f t="shared" si="1"/>
        <v>4859520.4407000002</v>
      </c>
    </row>
    <row r="122" spans="1:6" ht="18">
      <c r="A122" s="18">
        <v>117</v>
      </c>
      <c r="B122" s="19" t="s">
        <v>94</v>
      </c>
      <c r="C122" s="19" t="s">
        <v>378</v>
      </c>
      <c r="D122" s="20">
        <v>3252190.7321000001</v>
      </c>
      <c r="E122" s="20">
        <v>3461569.1595000001</v>
      </c>
      <c r="F122" s="10">
        <f t="shared" si="1"/>
        <v>6713759.8915999997</v>
      </c>
    </row>
    <row r="123" spans="1:6" ht="18">
      <c r="A123" s="18">
        <v>118</v>
      </c>
      <c r="B123" s="19" t="s">
        <v>94</v>
      </c>
      <c r="C123" s="19" t="s">
        <v>380</v>
      </c>
      <c r="D123" s="20">
        <v>3001893.6137000001</v>
      </c>
      <c r="E123" s="20">
        <v>3195157.7288000002</v>
      </c>
      <c r="F123" s="10">
        <f t="shared" si="1"/>
        <v>6197051.3425000003</v>
      </c>
    </row>
    <row r="124" spans="1:6" ht="18">
      <c r="A124" s="18">
        <v>119</v>
      </c>
      <c r="B124" s="19" t="s">
        <v>95</v>
      </c>
      <c r="C124" s="19" t="s">
        <v>385</v>
      </c>
      <c r="D124" s="20">
        <v>2391964.31</v>
      </c>
      <c r="E124" s="20">
        <v>2545960.7286</v>
      </c>
      <c r="F124" s="10">
        <f t="shared" si="1"/>
        <v>4937925.0385999996</v>
      </c>
    </row>
    <row r="125" spans="1:6" ht="18">
      <c r="A125" s="18">
        <v>120</v>
      </c>
      <c r="B125" s="19" t="s">
        <v>95</v>
      </c>
      <c r="C125" s="19" t="s">
        <v>387</v>
      </c>
      <c r="D125" s="20">
        <v>2110546.5806</v>
      </c>
      <c r="E125" s="20">
        <v>2246425.1192000001</v>
      </c>
      <c r="F125" s="10">
        <f t="shared" si="1"/>
        <v>4356971.6997999996</v>
      </c>
    </row>
    <row r="126" spans="1:6" ht="18">
      <c r="A126" s="18">
        <v>121</v>
      </c>
      <c r="B126" s="19" t="s">
        <v>95</v>
      </c>
      <c r="C126" s="19" t="s">
        <v>389</v>
      </c>
      <c r="D126" s="20">
        <v>2043636.5704999999</v>
      </c>
      <c r="E126" s="20">
        <v>2175207.3934999998</v>
      </c>
      <c r="F126" s="10">
        <f t="shared" si="1"/>
        <v>4218843.9639999997</v>
      </c>
    </row>
    <row r="127" spans="1:6" ht="18">
      <c r="A127" s="18">
        <v>122</v>
      </c>
      <c r="B127" s="19" t="s">
        <v>95</v>
      </c>
      <c r="C127" s="19" t="s">
        <v>391</v>
      </c>
      <c r="D127" s="20">
        <v>2422704.4415000002</v>
      </c>
      <c r="E127" s="20">
        <v>2578679.9323999998</v>
      </c>
      <c r="F127" s="10">
        <f t="shared" si="1"/>
        <v>5001384.3739</v>
      </c>
    </row>
    <row r="128" spans="1:6" ht="18">
      <c r="A128" s="18">
        <v>123</v>
      </c>
      <c r="B128" s="19" t="s">
        <v>95</v>
      </c>
      <c r="C128" s="19" t="s">
        <v>393</v>
      </c>
      <c r="D128" s="20">
        <v>3144293.1614000001</v>
      </c>
      <c r="E128" s="20">
        <v>3346725.0639</v>
      </c>
      <c r="F128" s="10">
        <f t="shared" si="1"/>
        <v>6491018.2253</v>
      </c>
    </row>
    <row r="129" spans="1:6" ht="18">
      <c r="A129" s="18">
        <v>124</v>
      </c>
      <c r="B129" s="19" t="s">
        <v>95</v>
      </c>
      <c r="C129" s="19" t="s">
        <v>395</v>
      </c>
      <c r="D129" s="20">
        <v>2568926.9221999999</v>
      </c>
      <c r="E129" s="20">
        <v>2734316.3237999999</v>
      </c>
      <c r="F129" s="10">
        <f t="shared" si="1"/>
        <v>5303243.2459999993</v>
      </c>
    </row>
    <row r="130" spans="1:6" ht="18">
      <c r="A130" s="18">
        <v>125</v>
      </c>
      <c r="B130" s="19" t="s">
        <v>95</v>
      </c>
      <c r="C130" s="19" t="s">
        <v>397</v>
      </c>
      <c r="D130" s="20">
        <v>2436866.9911000002</v>
      </c>
      <c r="E130" s="20">
        <v>2593754.2773000002</v>
      </c>
      <c r="F130" s="10">
        <f t="shared" si="1"/>
        <v>5030621.2684000004</v>
      </c>
    </row>
    <row r="131" spans="1:6" ht="18">
      <c r="A131" s="18">
        <v>126</v>
      </c>
      <c r="B131" s="19" t="s">
        <v>95</v>
      </c>
      <c r="C131" s="19" t="s">
        <v>399</v>
      </c>
      <c r="D131" s="20">
        <v>2094127.7457000001</v>
      </c>
      <c r="E131" s="20">
        <v>2228949.2275999999</v>
      </c>
      <c r="F131" s="10">
        <f t="shared" si="1"/>
        <v>4323076.9732999997</v>
      </c>
    </row>
    <row r="132" spans="1:6" ht="18">
      <c r="A132" s="18">
        <v>127</v>
      </c>
      <c r="B132" s="19" t="s">
        <v>95</v>
      </c>
      <c r="C132" s="19" t="s">
        <v>401</v>
      </c>
      <c r="D132" s="20">
        <v>2645423.4571000002</v>
      </c>
      <c r="E132" s="20">
        <v>2815737.7618</v>
      </c>
      <c r="F132" s="10">
        <f t="shared" si="1"/>
        <v>5461161.2189000007</v>
      </c>
    </row>
    <row r="133" spans="1:6" ht="18">
      <c r="A133" s="18">
        <v>128</v>
      </c>
      <c r="B133" s="19" t="s">
        <v>95</v>
      </c>
      <c r="C133" s="19" t="s">
        <v>403</v>
      </c>
      <c r="D133" s="20">
        <v>2502870.4876999999</v>
      </c>
      <c r="E133" s="20">
        <v>2664007.1274999999</v>
      </c>
      <c r="F133" s="10">
        <f t="shared" si="1"/>
        <v>5166877.6151999999</v>
      </c>
    </row>
    <row r="134" spans="1:6" ht="18">
      <c r="A134" s="18">
        <v>129</v>
      </c>
      <c r="B134" s="19" t="s">
        <v>95</v>
      </c>
      <c r="C134" s="19" t="s">
        <v>405</v>
      </c>
      <c r="D134" s="20">
        <v>2865619.6677999999</v>
      </c>
      <c r="E134" s="20">
        <v>3050110.3662</v>
      </c>
      <c r="F134" s="10">
        <f t="shared" ref="F134:F197" si="2">SUM(D134:E134)</f>
        <v>5915730.034</v>
      </c>
    </row>
    <row r="135" spans="1:6" ht="18">
      <c r="A135" s="18">
        <v>130</v>
      </c>
      <c r="B135" s="19" t="s">
        <v>95</v>
      </c>
      <c r="C135" s="19" t="s">
        <v>407</v>
      </c>
      <c r="D135" s="20">
        <v>2200627.1170000001</v>
      </c>
      <c r="E135" s="20">
        <v>2342305.1066999999</v>
      </c>
      <c r="F135" s="10">
        <f t="shared" si="2"/>
        <v>4542932.2237</v>
      </c>
    </row>
    <row r="136" spans="1:6" ht="18">
      <c r="A136" s="18">
        <v>131</v>
      </c>
      <c r="B136" s="19" t="s">
        <v>95</v>
      </c>
      <c r="C136" s="19" t="s">
        <v>409</v>
      </c>
      <c r="D136" s="20">
        <v>2643470.4092999999</v>
      </c>
      <c r="E136" s="20">
        <v>2813658.9753</v>
      </c>
      <c r="F136" s="10">
        <f t="shared" si="2"/>
        <v>5457129.3846000005</v>
      </c>
    </row>
    <row r="137" spans="1:6" ht="18">
      <c r="A137" s="18">
        <v>132</v>
      </c>
      <c r="B137" s="19" t="s">
        <v>95</v>
      </c>
      <c r="C137" s="19" t="s">
        <v>410</v>
      </c>
      <c r="D137" s="20">
        <v>1952742.1688999999</v>
      </c>
      <c r="E137" s="20">
        <v>2078461.1436000001</v>
      </c>
      <c r="F137" s="10">
        <f t="shared" si="2"/>
        <v>4031203.3125</v>
      </c>
    </row>
    <row r="138" spans="1:6" ht="18">
      <c r="A138" s="18">
        <v>133</v>
      </c>
      <c r="B138" s="19" t="s">
        <v>95</v>
      </c>
      <c r="C138" s="19" t="s">
        <v>412</v>
      </c>
      <c r="D138" s="20">
        <v>2051396.9680999999</v>
      </c>
      <c r="E138" s="20">
        <v>2183467.4112</v>
      </c>
      <c r="F138" s="10">
        <f t="shared" si="2"/>
        <v>4234864.3793000001</v>
      </c>
    </row>
    <row r="139" spans="1:6" ht="18">
      <c r="A139" s="18">
        <v>134</v>
      </c>
      <c r="B139" s="19" t="s">
        <v>95</v>
      </c>
      <c r="C139" s="19" t="s">
        <v>414</v>
      </c>
      <c r="D139" s="20">
        <v>1871124.209</v>
      </c>
      <c r="E139" s="20">
        <v>1991588.5595</v>
      </c>
      <c r="F139" s="10">
        <f t="shared" si="2"/>
        <v>3862712.7685000002</v>
      </c>
    </row>
    <row r="140" spans="1:6" ht="18">
      <c r="A140" s="18">
        <v>135</v>
      </c>
      <c r="B140" s="19" t="s">
        <v>95</v>
      </c>
      <c r="C140" s="19" t="s">
        <v>416</v>
      </c>
      <c r="D140" s="20">
        <v>2367543.7297999999</v>
      </c>
      <c r="E140" s="20">
        <v>2519967.9334999998</v>
      </c>
      <c r="F140" s="10">
        <f t="shared" si="2"/>
        <v>4887511.6633000001</v>
      </c>
    </row>
    <row r="141" spans="1:6" ht="18">
      <c r="A141" s="18">
        <v>136</v>
      </c>
      <c r="B141" s="19" t="s">
        <v>95</v>
      </c>
      <c r="C141" s="19" t="s">
        <v>418</v>
      </c>
      <c r="D141" s="20">
        <v>2218629.054</v>
      </c>
      <c r="E141" s="20">
        <v>2361466.0216000001</v>
      </c>
      <c r="F141" s="10">
        <f t="shared" si="2"/>
        <v>4580095.0756000001</v>
      </c>
    </row>
    <row r="142" spans="1:6" ht="18">
      <c r="A142" s="18">
        <v>137</v>
      </c>
      <c r="B142" s="19" t="s">
        <v>95</v>
      </c>
      <c r="C142" s="19" t="s">
        <v>420</v>
      </c>
      <c r="D142" s="20">
        <v>2598423.0109000001</v>
      </c>
      <c r="E142" s="20">
        <v>2765711.3922999999</v>
      </c>
      <c r="F142" s="10">
        <f t="shared" si="2"/>
        <v>5364134.4032000005</v>
      </c>
    </row>
    <row r="143" spans="1:6" ht="18">
      <c r="A143" s="18">
        <v>138</v>
      </c>
      <c r="B143" s="19" t="s">
        <v>95</v>
      </c>
      <c r="C143" s="19" t="s">
        <v>422</v>
      </c>
      <c r="D143" s="20">
        <v>1800909.1751999999</v>
      </c>
      <c r="E143" s="20">
        <v>1916853.0303</v>
      </c>
      <c r="F143" s="10">
        <f t="shared" si="2"/>
        <v>3717762.2055000002</v>
      </c>
    </row>
    <row r="144" spans="1:6" ht="18">
      <c r="A144" s="18">
        <v>139</v>
      </c>
      <c r="B144" s="19" t="s">
        <v>95</v>
      </c>
      <c r="C144" s="19" t="s">
        <v>424</v>
      </c>
      <c r="D144" s="20">
        <v>2462425.1436000001</v>
      </c>
      <c r="E144" s="20">
        <v>2620957.8824</v>
      </c>
      <c r="F144" s="10">
        <f t="shared" si="2"/>
        <v>5083383.0260000005</v>
      </c>
    </row>
    <row r="145" spans="1:6" ht="18">
      <c r="A145" s="18">
        <v>140</v>
      </c>
      <c r="B145" s="19" t="s">
        <v>95</v>
      </c>
      <c r="C145" s="19" t="s">
        <v>426</v>
      </c>
      <c r="D145" s="20">
        <v>2397708.0098000001</v>
      </c>
      <c r="E145" s="20">
        <v>2552074.2119999998</v>
      </c>
      <c r="F145" s="10">
        <f t="shared" si="2"/>
        <v>4949782.2217999995</v>
      </c>
    </row>
    <row r="146" spans="1:6" ht="18">
      <c r="A146" s="18">
        <v>141</v>
      </c>
      <c r="B146" s="19" t="s">
        <v>95</v>
      </c>
      <c r="C146" s="19" t="s">
        <v>428</v>
      </c>
      <c r="D146" s="20">
        <v>2539597.0416000001</v>
      </c>
      <c r="E146" s="20">
        <v>2703098.1639999999</v>
      </c>
      <c r="F146" s="10">
        <f t="shared" si="2"/>
        <v>5242695.2056</v>
      </c>
    </row>
    <row r="147" spans="1:6" ht="18">
      <c r="A147" s="18">
        <v>142</v>
      </c>
      <c r="B147" s="19" t="s">
        <v>96</v>
      </c>
      <c r="C147" s="19" t="s">
        <v>432</v>
      </c>
      <c r="D147" s="20">
        <v>2132752.9207000001</v>
      </c>
      <c r="E147" s="20">
        <v>2270061.1198</v>
      </c>
      <c r="F147" s="10">
        <f t="shared" si="2"/>
        <v>4402814.0405000001</v>
      </c>
    </row>
    <row r="148" spans="1:6" ht="18">
      <c r="A148" s="18">
        <v>143</v>
      </c>
      <c r="B148" s="19" t="s">
        <v>96</v>
      </c>
      <c r="C148" s="19" t="s">
        <v>434</v>
      </c>
      <c r="D148" s="20">
        <v>2062294.1609</v>
      </c>
      <c r="E148" s="20">
        <v>2195066.1732999999</v>
      </c>
      <c r="F148" s="10">
        <f t="shared" si="2"/>
        <v>4257360.3342000004</v>
      </c>
    </row>
    <row r="149" spans="1:6" ht="18">
      <c r="A149" s="18">
        <v>144</v>
      </c>
      <c r="B149" s="19" t="s">
        <v>96</v>
      </c>
      <c r="C149" s="19" t="s">
        <v>436</v>
      </c>
      <c r="D149" s="20">
        <v>2893309.3665999998</v>
      </c>
      <c r="E149" s="20">
        <v>3079582.7481999998</v>
      </c>
      <c r="F149" s="10">
        <f t="shared" si="2"/>
        <v>5972892.1147999996</v>
      </c>
    </row>
    <row r="150" spans="1:6" ht="18">
      <c r="A150" s="18">
        <v>145</v>
      </c>
      <c r="B150" s="19" t="s">
        <v>96</v>
      </c>
      <c r="C150" s="19" t="s">
        <v>437</v>
      </c>
      <c r="D150" s="20">
        <v>1666633.68</v>
      </c>
      <c r="E150" s="20">
        <v>1773932.7801999999</v>
      </c>
      <c r="F150" s="10">
        <f t="shared" si="2"/>
        <v>3440566.4601999996</v>
      </c>
    </row>
    <row r="151" spans="1:6" ht="18">
      <c r="A151" s="18">
        <v>146</v>
      </c>
      <c r="B151" s="19" t="s">
        <v>96</v>
      </c>
      <c r="C151" s="19" t="s">
        <v>439</v>
      </c>
      <c r="D151" s="20">
        <v>2306756.4161999999</v>
      </c>
      <c r="E151" s="20">
        <v>2455267.0880999998</v>
      </c>
      <c r="F151" s="10">
        <f t="shared" si="2"/>
        <v>4762023.5043000001</v>
      </c>
    </row>
    <row r="152" spans="1:6" ht="18">
      <c r="A152" s="18">
        <v>147</v>
      </c>
      <c r="B152" s="19" t="s">
        <v>96</v>
      </c>
      <c r="C152" s="19" t="s">
        <v>441</v>
      </c>
      <c r="D152" s="20">
        <v>1661776.7697999999</v>
      </c>
      <c r="E152" s="20">
        <v>1768763.1784999999</v>
      </c>
      <c r="F152" s="10">
        <f t="shared" si="2"/>
        <v>3430539.9482999998</v>
      </c>
    </row>
    <row r="153" spans="1:6" ht="18">
      <c r="A153" s="18">
        <v>148</v>
      </c>
      <c r="B153" s="19" t="s">
        <v>96</v>
      </c>
      <c r="C153" s="19" t="s">
        <v>443</v>
      </c>
      <c r="D153" s="20">
        <v>2785677.0082</v>
      </c>
      <c r="E153" s="20">
        <v>2965020.9394999999</v>
      </c>
      <c r="F153" s="10">
        <f t="shared" si="2"/>
        <v>5750697.9476999994</v>
      </c>
    </row>
    <row r="154" spans="1:6" ht="18">
      <c r="A154" s="18">
        <v>149</v>
      </c>
      <c r="B154" s="19" t="s">
        <v>96</v>
      </c>
      <c r="C154" s="19" t="s">
        <v>445</v>
      </c>
      <c r="D154" s="20">
        <v>1843465.0319000001</v>
      </c>
      <c r="E154" s="20">
        <v>1962148.6643000001</v>
      </c>
      <c r="F154" s="10">
        <f t="shared" si="2"/>
        <v>3805613.6962000001</v>
      </c>
    </row>
    <row r="155" spans="1:6" ht="18">
      <c r="A155" s="18">
        <v>150</v>
      </c>
      <c r="B155" s="19" t="s">
        <v>96</v>
      </c>
      <c r="C155" s="19" t="s">
        <v>447</v>
      </c>
      <c r="D155" s="20">
        <v>2189394.2612000001</v>
      </c>
      <c r="E155" s="20">
        <v>2330349.0713</v>
      </c>
      <c r="F155" s="10">
        <f t="shared" si="2"/>
        <v>4519743.3324999996</v>
      </c>
    </row>
    <row r="156" spans="1:6" ht="18">
      <c r="A156" s="18">
        <v>151</v>
      </c>
      <c r="B156" s="19" t="s">
        <v>96</v>
      </c>
      <c r="C156" s="19" t="s">
        <v>449</v>
      </c>
      <c r="D156" s="20">
        <v>1866156.5907000001</v>
      </c>
      <c r="E156" s="20">
        <v>1986301.1222999999</v>
      </c>
      <c r="F156" s="10">
        <f t="shared" si="2"/>
        <v>3852457.713</v>
      </c>
    </row>
    <row r="157" spans="1:6" ht="18">
      <c r="A157" s="18">
        <v>152</v>
      </c>
      <c r="B157" s="19" t="s">
        <v>96</v>
      </c>
      <c r="C157" s="19" t="s">
        <v>451</v>
      </c>
      <c r="D157" s="20">
        <v>2688753.8802999998</v>
      </c>
      <c r="E157" s="20">
        <v>2861857.8294000002</v>
      </c>
      <c r="F157" s="10">
        <f t="shared" si="2"/>
        <v>5550611.7096999995</v>
      </c>
    </row>
    <row r="158" spans="1:6" ht="18">
      <c r="A158" s="18">
        <v>153</v>
      </c>
      <c r="B158" s="19" t="s">
        <v>96</v>
      </c>
      <c r="C158" s="19" t="s">
        <v>453</v>
      </c>
      <c r="D158" s="20">
        <v>1904218.4367</v>
      </c>
      <c r="E158" s="20">
        <v>2026813.4179</v>
      </c>
      <c r="F158" s="10">
        <f t="shared" si="2"/>
        <v>3931031.8546000002</v>
      </c>
    </row>
    <row r="159" spans="1:6" ht="18">
      <c r="A159" s="18">
        <v>154</v>
      </c>
      <c r="B159" s="19" t="s">
        <v>96</v>
      </c>
      <c r="C159" s="19" t="s">
        <v>455</v>
      </c>
      <c r="D159" s="20">
        <v>2197024.5477999998</v>
      </c>
      <c r="E159" s="20">
        <v>2338470.6014</v>
      </c>
      <c r="F159" s="10">
        <f t="shared" si="2"/>
        <v>4535495.1491999999</v>
      </c>
    </row>
    <row r="160" spans="1:6" ht="18">
      <c r="A160" s="18">
        <v>155</v>
      </c>
      <c r="B160" s="19" t="s">
        <v>96</v>
      </c>
      <c r="C160" s="19" t="s">
        <v>457</v>
      </c>
      <c r="D160" s="20">
        <v>1942055.2286</v>
      </c>
      <c r="E160" s="20">
        <v>2067086.1702000001</v>
      </c>
      <c r="F160" s="10">
        <f t="shared" si="2"/>
        <v>4009141.3988000001</v>
      </c>
    </row>
    <row r="161" spans="1:6" ht="18">
      <c r="A161" s="18">
        <v>156</v>
      </c>
      <c r="B161" s="19" t="s">
        <v>96</v>
      </c>
      <c r="C161" s="19" t="s">
        <v>459</v>
      </c>
      <c r="D161" s="20">
        <v>1787233.7123</v>
      </c>
      <c r="E161" s="20">
        <v>1902297.1310000001</v>
      </c>
      <c r="F161" s="10">
        <f t="shared" si="2"/>
        <v>3689530.8432999998</v>
      </c>
    </row>
    <row r="162" spans="1:6" ht="18">
      <c r="A162" s="18">
        <v>157</v>
      </c>
      <c r="B162" s="19" t="s">
        <v>96</v>
      </c>
      <c r="C162" s="19" t="s">
        <v>461</v>
      </c>
      <c r="D162" s="20">
        <v>2618797.6318000001</v>
      </c>
      <c r="E162" s="20">
        <v>2787397.7463000002</v>
      </c>
      <c r="F162" s="10">
        <f t="shared" si="2"/>
        <v>5406195.3781000003</v>
      </c>
    </row>
    <row r="163" spans="1:6" ht="18">
      <c r="A163" s="18">
        <v>158</v>
      </c>
      <c r="B163" s="19" t="s">
        <v>96</v>
      </c>
      <c r="C163" s="19" t="s">
        <v>463</v>
      </c>
      <c r="D163" s="20">
        <v>2698937.1716</v>
      </c>
      <c r="E163" s="20">
        <v>2872696.7286</v>
      </c>
      <c r="F163" s="10">
        <f t="shared" si="2"/>
        <v>5571633.9002</v>
      </c>
    </row>
    <row r="164" spans="1:6" ht="18">
      <c r="A164" s="18">
        <v>159</v>
      </c>
      <c r="B164" s="19" t="s">
        <v>96</v>
      </c>
      <c r="C164" s="19" t="s">
        <v>465</v>
      </c>
      <c r="D164" s="20">
        <v>1502769.5385</v>
      </c>
      <c r="E164" s="20">
        <v>1599518.9447999999</v>
      </c>
      <c r="F164" s="10">
        <f t="shared" si="2"/>
        <v>3102288.4833</v>
      </c>
    </row>
    <row r="165" spans="1:6" ht="18">
      <c r="A165" s="18">
        <v>160</v>
      </c>
      <c r="B165" s="19" t="s">
        <v>96</v>
      </c>
      <c r="C165" s="19" t="s">
        <v>467</v>
      </c>
      <c r="D165" s="20">
        <v>2024522.8711999999</v>
      </c>
      <c r="E165" s="20">
        <v>2154863.1401999998</v>
      </c>
      <c r="F165" s="10">
        <f t="shared" si="2"/>
        <v>4179386.0113999997</v>
      </c>
    </row>
    <row r="166" spans="1:6" ht="18">
      <c r="A166" s="18">
        <v>161</v>
      </c>
      <c r="B166" s="19" t="s">
        <v>96</v>
      </c>
      <c r="C166" s="19" t="s">
        <v>469</v>
      </c>
      <c r="D166" s="20">
        <v>2395803.4286000002</v>
      </c>
      <c r="E166" s="20">
        <v>2550047.0126</v>
      </c>
      <c r="F166" s="10">
        <f t="shared" si="2"/>
        <v>4945850.4412000002</v>
      </c>
    </row>
    <row r="167" spans="1:6" ht="36">
      <c r="A167" s="18">
        <v>162</v>
      </c>
      <c r="B167" s="19" t="s">
        <v>96</v>
      </c>
      <c r="C167" s="19" t="s">
        <v>471</v>
      </c>
      <c r="D167" s="20">
        <v>3488862.2851</v>
      </c>
      <c r="E167" s="20">
        <v>3713477.8007999999</v>
      </c>
      <c r="F167" s="10">
        <f t="shared" si="2"/>
        <v>7202340.0858999994</v>
      </c>
    </row>
    <row r="168" spans="1:6" ht="18">
      <c r="A168" s="18">
        <v>163</v>
      </c>
      <c r="B168" s="19" t="s">
        <v>96</v>
      </c>
      <c r="C168" s="19" t="s">
        <v>473</v>
      </c>
      <c r="D168" s="20">
        <v>2178651.79</v>
      </c>
      <c r="E168" s="20">
        <v>2318914.9920000001</v>
      </c>
      <c r="F168" s="10">
        <f t="shared" si="2"/>
        <v>4497566.7819999997</v>
      </c>
    </row>
    <row r="169" spans="1:6" ht="18">
      <c r="A169" s="18">
        <v>164</v>
      </c>
      <c r="B169" s="19" t="s">
        <v>96</v>
      </c>
      <c r="C169" s="19" t="s">
        <v>475</v>
      </c>
      <c r="D169" s="20">
        <v>2028802.5467000001</v>
      </c>
      <c r="E169" s="20">
        <v>2159418.3443</v>
      </c>
      <c r="F169" s="10">
        <f t="shared" si="2"/>
        <v>4188220.8909999998</v>
      </c>
    </row>
    <row r="170" spans="1:6" ht="18">
      <c r="A170" s="18">
        <v>165</v>
      </c>
      <c r="B170" s="19" t="s">
        <v>96</v>
      </c>
      <c r="C170" s="19" t="s">
        <v>477</v>
      </c>
      <c r="D170" s="20">
        <v>1980303.6436000001</v>
      </c>
      <c r="E170" s="20">
        <v>2107797.0462000002</v>
      </c>
      <c r="F170" s="10">
        <f t="shared" si="2"/>
        <v>4088100.6898000003</v>
      </c>
    </row>
    <row r="171" spans="1:6" ht="18">
      <c r="A171" s="18">
        <v>166</v>
      </c>
      <c r="B171" s="19" t="s">
        <v>96</v>
      </c>
      <c r="C171" s="19" t="s">
        <v>479</v>
      </c>
      <c r="D171" s="20">
        <v>2264811.4874</v>
      </c>
      <c r="E171" s="20">
        <v>2410621.7140000002</v>
      </c>
      <c r="F171" s="10">
        <f t="shared" si="2"/>
        <v>4675433.2014000006</v>
      </c>
    </row>
    <row r="172" spans="1:6" ht="18">
      <c r="A172" s="18">
        <v>167</v>
      </c>
      <c r="B172" s="19" t="s">
        <v>96</v>
      </c>
      <c r="C172" s="19" t="s">
        <v>481</v>
      </c>
      <c r="D172" s="20">
        <v>1968685.1972000001</v>
      </c>
      <c r="E172" s="20">
        <v>2095430.5958</v>
      </c>
      <c r="F172" s="10">
        <f t="shared" si="2"/>
        <v>4064115.7930000001</v>
      </c>
    </row>
    <row r="173" spans="1:6" ht="18">
      <c r="A173" s="18">
        <v>168</v>
      </c>
      <c r="B173" s="19" t="s">
        <v>96</v>
      </c>
      <c r="C173" s="19" t="s">
        <v>483</v>
      </c>
      <c r="D173" s="20">
        <v>1909360.4623</v>
      </c>
      <c r="E173" s="20">
        <v>2032286.4909000001</v>
      </c>
      <c r="F173" s="10">
        <f t="shared" si="2"/>
        <v>3941646.9532000003</v>
      </c>
    </row>
    <row r="174" spans="1:6" ht="18">
      <c r="A174" s="18">
        <v>169</v>
      </c>
      <c r="B174" s="19" t="s">
        <v>97</v>
      </c>
      <c r="C174" s="19" t="s">
        <v>488</v>
      </c>
      <c r="D174" s="20">
        <v>2024175.6824</v>
      </c>
      <c r="E174" s="20">
        <v>2154493.5992000001</v>
      </c>
      <c r="F174" s="10">
        <f t="shared" si="2"/>
        <v>4178669.2816000003</v>
      </c>
    </row>
    <row r="175" spans="1:6" ht="18">
      <c r="A175" s="18">
        <v>170</v>
      </c>
      <c r="B175" s="19" t="s">
        <v>97</v>
      </c>
      <c r="C175" s="19" t="s">
        <v>489</v>
      </c>
      <c r="D175" s="20">
        <v>2544364.2766</v>
      </c>
      <c r="E175" s="20">
        <v>2708172.3169999998</v>
      </c>
      <c r="F175" s="10">
        <f t="shared" si="2"/>
        <v>5252536.5935999993</v>
      </c>
    </row>
    <row r="176" spans="1:6" ht="18">
      <c r="A176" s="18">
        <v>171</v>
      </c>
      <c r="B176" s="19" t="s">
        <v>97</v>
      </c>
      <c r="C176" s="19" t="s">
        <v>491</v>
      </c>
      <c r="D176" s="20">
        <v>2435705.8505000002</v>
      </c>
      <c r="E176" s="20">
        <v>2592518.3816999998</v>
      </c>
      <c r="F176" s="10">
        <f t="shared" si="2"/>
        <v>5028224.2322000004</v>
      </c>
    </row>
    <row r="177" spans="1:6" ht="18">
      <c r="A177" s="18">
        <v>172</v>
      </c>
      <c r="B177" s="19" t="s">
        <v>97</v>
      </c>
      <c r="C177" s="19" t="s">
        <v>493</v>
      </c>
      <c r="D177" s="20">
        <v>1571560.0658</v>
      </c>
      <c r="E177" s="20">
        <v>1672738.2568999999</v>
      </c>
      <c r="F177" s="10">
        <f t="shared" si="2"/>
        <v>3244298.3226999999</v>
      </c>
    </row>
    <row r="178" spans="1:6" ht="18">
      <c r="A178" s="18">
        <v>173</v>
      </c>
      <c r="B178" s="19" t="s">
        <v>97</v>
      </c>
      <c r="C178" s="19" t="s">
        <v>495</v>
      </c>
      <c r="D178" s="20">
        <v>1877341.0111</v>
      </c>
      <c r="E178" s="20">
        <v>1998205.6039</v>
      </c>
      <c r="F178" s="10">
        <f t="shared" si="2"/>
        <v>3875546.6150000002</v>
      </c>
    </row>
    <row r="179" spans="1:6" ht="18">
      <c r="A179" s="18">
        <v>174</v>
      </c>
      <c r="B179" s="19" t="s">
        <v>97</v>
      </c>
      <c r="C179" s="19" t="s">
        <v>497</v>
      </c>
      <c r="D179" s="20">
        <v>2159741.5836999998</v>
      </c>
      <c r="E179" s="20">
        <v>2298787.3327000001</v>
      </c>
      <c r="F179" s="10">
        <f t="shared" si="2"/>
        <v>4458528.9164000005</v>
      </c>
    </row>
    <row r="180" spans="1:6" ht="18">
      <c r="A180" s="18">
        <v>175</v>
      </c>
      <c r="B180" s="19" t="s">
        <v>97</v>
      </c>
      <c r="C180" s="19" t="s">
        <v>499</v>
      </c>
      <c r="D180" s="20">
        <v>2476029.8415999999</v>
      </c>
      <c r="E180" s="20">
        <v>2635438.4608999998</v>
      </c>
      <c r="F180" s="10">
        <f t="shared" si="2"/>
        <v>5111468.3025000002</v>
      </c>
    </row>
    <row r="181" spans="1:6" ht="36">
      <c r="A181" s="18">
        <v>176</v>
      </c>
      <c r="B181" s="19" t="s">
        <v>97</v>
      </c>
      <c r="C181" s="19" t="s">
        <v>501</v>
      </c>
      <c r="D181" s="20">
        <v>1961396.7947</v>
      </c>
      <c r="E181" s="20">
        <v>2087672.9606000001</v>
      </c>
      <c r="F181" s="10">
        <f t="shared" si="2"/>
        <v>4049069.7553000003</v>
      </c>
    </row>
    <row r="182" spans="1:6" ht="18">
      <c r="A182" s="18">
        <v>177</v>
      </c>
      <c r="B182" s="19" t="s">
        <v>97</v>
      </c>
      <c r="C182" s="19" t="s">
        <v>503</v>
      </c>
      <c r="D182" s="20">
        <v>2090607.2209000001</v>
      </c>
      <c r="E182" s="20">
        <v>2225202.0488</v>
      </c>
      <c r="F182" s="10">
        <f t="shared" si="2"/>
        <v>4315809.2697000001</v>
      </c>
    </row>
    <row r="183" spans="1:6" ht="18">
      <c r="A183" s="18">
        <v>178</v>
      </c>
      <c r="B183" s="19" t="s">
        <v>97</v>
      </c>
      <c r="C183" s="19" t="s">
        <v>505</v>
      </c>
      <c r="D183" s="20">
        <v>1637026.9277999999</v>
      </c>
      <c r="E183" s="20">
        <v>1742419.9234</v>
      </c>
      <c r="F183" s="10">
        <f t="shared" si="2"/>
        <v>3379446.8511999999</v>
      </c>
    </row>
    <row r="184" spans="1:6" ht="18">
      <c r="A184" s="18">
        <v>179</v>
      </c>
      <c r="B184" s="19" t="s">
        <v>97</v>
      </c>
      <c r="C184" s="19" t="s">
        <v>507</v>
      </c>
      <c r="D184" s="20">
        <v>2233700.1601</v>
      </c>
      <c r="E184" s="20">
        <v>2377507.4164999998</v>
      </c>
      <c r="F184" s="10">
        <f t="shared" si="2"/>
        <v>4611207.5766000003</v>
      </c>
    </row>
    <row r="185" spans="1:6" ht="18">
      <c r="A185" s="18">
        <v>180</v>
      </c>
      <c r="B185" s="19" t="s">
        <v>97</v>
      </c>
      <c r="C185" s="19" t="s">
        <v>509</v>
      </c>
      <c r="D185" s="20">
        <v>1927638.1598</v>
      </c>
      <c r="E185" s="20">
        <v>2051740.9199000001</v>
      </c>
      <c r="F185" s="10">
        <f t="shared" si="2"/>
        <v>3979379.0797000001</v>
      </c>
    </row>
    <row r="186" spans="1:6" ht="18">
      <c r="A186" s="18">
        <v>181</v>
      </c>
      <c r="B186" s="19" t="s">
        <v>97</v>
      </c>
      <c r="C186" s="19" t="s">
        <v>511</v>
      </c>
      <c r="D186" s="20">
        <v>2124548.5156</v>
      </c>
      <c r="E186" s="20">
        <v>2261328.5090000001</v>
      </c>
      <c r="F186" s="10">
        <f t="shared" si="2"/>
        <v>4385877.0246000001</v>
      </c>
    </row>
    <row r="187" spans="1:6" ht="18">
      <c r="A187" s="18">
        <v>182</v>
      </c>
      <c r="B187" s="19" t="s">
        <v>97</v>
      </c>
      <c r="C187" s="19" t="s">
        <v>513</v>
      </c>
      <c r="D187" s="20">
        <v>2011387.4528999999</v>
      </c>
      <c r="E187" s="20">
        <v>2140882.0540999998</v>
      </c>
      <c r="F187" s="10">
        <f t="shared" si="2"/>
        <v>4152269.5069999998</v>
      </c>
    </row>
    <row r="188" spans="1:6" ht="18">
      <c r="A188" s="18">
        <v>183</v>
      </c>
      <c r="B188" s="19" t="s">
        <v>97</v>
      </c>
      <c r="C188" s="19" t="s">
        <v>515</v>
      </c>
      <c r="D188" s="20">
        <v>2281507.1236999999</v>
      </c>
      <c r="E188" s="20">
        <v>2428392.2275999999</v>
      </c>
      <c r="F188" s="10">
        <f t="shared" si="2"/>
        <v>4709899.3512999993</v>
      </c>
    </row>
    <row r="189" spans="1:6" ht="18">
      <c r="A189" s="18">
        <v>184</v>
      </c>
      <c r="B189" s="19" t="s">
        <v>97</v>
      </c>
      <c r="C189" s="19" t="s">
        <v>517</v>
      </c>
      <c r="D189" s="20">
        <v>2144225.3053000001</v>
      </c>
      <c r="E189" s="20">
        <v>2282272.105</v>
      </c>
      <c r="F189" s="10">
        <f t="shared" si="2"/>
        <v>4426497.4102999996</v>
      </c>
    </row>
    <row r="190" spans="1:6" ht="18">
      <c r="A190" s="18">
        <v>185</v>
      </c>
      <c r="B190" s="19" t="s">
        <v>97</v>
      </c>
      <c r="C190" s="19" t="s">
        <v>519</v>
      </c>
      <c r="D190" s="20">
        <v>2152678.3273999998</v>
      </c>
      <c r="E190" s="20">
        <v>2291269.3388</v>
      </c>
      <c r="F190" s="10">
        <f t="shared" si="2"/>
        <v>4443947.6661999999</v>
      </c>
    </row>
    <row r="191" spans="1:6" ht="18">
      <c r="A191" s="18">
        <v>186</v>
      </c>
      <c r="B191" s="19" t="s">
        <v>97</v>
      </c>
      <c r="C191" s="19" t="s">
        <v>521</v>
      </c>
      <c r="D191" s="20">
        <v>2373948.9752000002</v>
      </c>
      <c r="E191" s="20">
        <v>2526785.5534000001</v>
      </c>
      <c r="F191" s="10">
        <f t="shared" si="2"/>
        <v>4900734.5285999998</v>
      </c>
    </row>
    <row r="192" spans="1:6" ht="18">
      <c r="A192" s="18">
        <v>187</v>
      </c>
      <c r="B192" s="19" t="s">
        <v>98</v>
      </c>
      <c r="C192" s="19" t="s">
        <v>526</v>
      </c>
      <c r="D192" s="20">
        <v>1662384.3265</v>
      </c>
      <c r="E192" s="20">
        <v>1769409.8500999999</v>
      </c>
      <c r="F192" s="10">
        <f t="shared" si="2"/>
        <v>3431794.1765999999</v>
      </c>
    </row>
    <row r="193" spans="1:6" ht="18">
      <c r="A193" s="18">
        <v>188</v>
      </c>
      <c r="B193" s="19" t="s">
        <v>98</v>
      </c>
      <c r="C193" s="19" t="s">
        <v>528</v>
      </c>
      <c r="D193" s="20">
        <v>1811932.9574</v>
      </c>
      <c r="E193" s="20">
        <v>1928586.5316000001</v>
      </c>
      <c r="F193" s="10">
        <f t="shared" si="2"/>
        <v>3740519.4890000001</v>
      </c>
    </row>
    <row r="194" spans="1:6" ht="18">
      <c r="A194" s="18">
        <v>189</v>
      </c>
      <c r="B194" s="19" t="s">
        <v>98</v>
      </c>
      <c r="C194" s="19" t="s">
        <v>530</v>
      </c>
      <c r="D194" s="20">
        <v>1548904.0866</v>
      </c>
      <c r="E194" s="20">
        <v>1648623.6691000001</v>
      </c>
      <c r="F194" s="10">
        <f t="shared" si="2"/>
        <v>3197527.7557000001</v>
      </c>
    </row>
    <row r="195" spans="1:6" ht="18">
      <c r="A195" s="18">
        <v>190</v>
      </c>
      <c r="B195" s="19" t="s">
        <v>98</v>
      </c>
      <c r="C195" s="19" t="s">
        <v>531</v>
      </c>
      <c r="D195" s="20">
        <v>2226055.2447000002</v>
      </c>
      <c r="E195" s="20">
        <v>2369370.3158999998</v>
      </c>
      <c r="F195" s="10">
        <f t="shared" si="2"/>
        <v>4595425.5605999995</v>
      </c>
    </row>
    <row r="196" spans="1:6" ht="18">
      <c r="A196" s="18">
        <v>191</v>
      </c>
      <c r="B196" s="19" t="s">
        <v>98</v>
      </c>
      <c r="C196" s="19" t="s">
        <v>533</v>
      </c>
      <c r="D196" s="20">
        <v>2025364.3696000001</v>
      </c>
      <c r="E196" s="20">
        <v>2155758.8149000001</v>
      </c>
      <c r="F196" s="10">
        <f t="shared" si="2"/>
        <v>4181123.1845000004</v>
      </c>
    </row>
    <row r="197" spans="1:6" ht="18">
      <c r="A197" s="18">
        <v>192</v>
      </c>
      <c r="B197" s="19" t="s">
        <v>98</v>
      </c>
      <c r="C197" s="19" t="s">
        <v>535</v>
      </c>
      <c r="D197" s="20">
        <v>2074663.2087999999</v>
      </c>
      <c r="E197" s="20">
        <v>2208231.5495000002</v>
      </c>
      <c r="F197" s="10">
        <f t="shared" si="2"/>
        <v>4282894.7582999999</v>
      </c>
    </row>
    <row r="198" spans="1:6" ht="18">
      <c r="A198" s="18">
        <v>193</v>
      </c>
      <c r="B198" s="19" t="s">
        <v>98</v>
      </c>
      <c r="C198" s="19" t="s">
        <v>537</v>
      </c>
      <c r="D198" s="20">
        <v>2199525.8254999998</v>
      </c>
      <c r="E198" s="20">
        <v>2341132.9133000001</v>
      </c>
      <c r="F198" s="10">
        <f t="shared" ref="F198:F261" si="3">SUM(D198:E198)</f>
        <v>4540658.7388000004</v>
      </c>
    </row>
    <row r="199" spans="1:6" ht="18">
      <c r="A199" s="18">
        <v>194</v>
      </c>
      <c r="B199" s="19" t="s">
        <v>98</v>
      </c>
      <c r="C199" s="19" t="s">
        <v>539</v>
      </c>
      <c r="D199" s="20">
        <v>2068686.2175</v>
      </c>
      <c r="E199" s="20">
        <v>2201869.7552</v>
      </c>
      <c r="F199" s="10">
        <f t="shared" si="3"/>
        <v>4270555.9726999998</v>
      </c>
    </row>
    <row r="200" spans="1:6" ht="18">
      <c r="A200" s="18">
        <v>195</v>
      </c>
      <c r="B200" s="19" t="s">
        <v>98</v>
      </c>
      <c r="C200" s="19" t="s">
        <v>541</v>
      </c>
      <c r="D200" s="20">
        <v>1946481.2816999999</v>
      </c>
      <c r="E200" s="20">
        <v>2071797.1758999999</v>
      </c>
      <c r="F200" s="10">
        <f t="shared" si="3"/>
        <v>4018278.4575999998</v>
      </c>
    </row>
    <row r="201" spans="1:6" ht="18">
      <c r="A201" s="18">
        <v>196</v>
      </c>
      <c r="B201" s="19" t="s">
        <v>98</v>
      </c>
      <c r="C201" s="19" t="s">
        <v>543</v>
      </c>
      <c r="D201" s="20">
        <v>2176600.5189</v>
      </c>
      <c r="E201" s="20">
        <v>2316731.6584999999</v>
      </c>
      <c r="F201" s="10">
        <f t="shared" si="3"/>
        <v>4493332.1774000004</v>
      </c>
    </row>
    <row r="202" spans="1:6" ht="18">
      <c r="A202" s="18">
        <v>197</v>
      </c>
      <c r="B202" s="19" t="s">
        <v>98</v>
      </c>
      <c r="C202" s="19" t="s">
        <v>545</v>
      </c>
      <c r="D202" s="20">
        <v>1829015.2881</v>
      </c>
      <c r="E202" s="20">
        <v>1946768.6354</v>
      </c>
      <c r="F202" s="10">
        <f t="shared" si="3"/>
        <v>3775783.9235</v>
      </c>
    </row>
    <row r="203" spans="1:6" ht="18">
      <c r="A203" s="18">
        <v>198</v>
      </c>
      <c r="B203" s="19" t="s">
        <v>98</v>
      </c>
      <c r="C203" s="19" t="s">
        <v>547</v>
      </c>
      <c r="D203" s="20">
        <v>1886352.6581999999</v>
      </c>
      <c r="E203" s="20">
        <v>2007797.4273999999</v>
      </c>
      <c r="F203" s="10">
        <f t="shared" si="3"/>
        <v>3894150.0855999999</v>
      </c>
    </row>
    <row r="204" spans="1:6" ht="18">
      <c r="A204" s="18">
        <v>199</v>
      </c>
      <c r="B204" s="19" t="s">
        <v>98</v>
      </c>
      <c r="C204" s="19" t="s">
        <v>549</v>
      </c>
      <c r="D204" s="20">
        <v>1727858.3255</v>
      </c>
      <c r="E204" s="20">
        <v>1839099.1133000001</v>
      </c>
      <c r="F204" s="10">
        <f t="shared" si="3"/>
        <v>3566957.4388000001</v>
      </c>
    </row>
    <row r="205" spans="1:6" ht="18">
      <c r="A205" s="18">
        <v>200</v>
      </c>
      <c r="B205" s="19" t="s">
        <v>98</v>
      </c>
      <c r="C205" s="19" t="s">
        <v>551</v>
      </c>
      <c r="D205" s="20">
        <v>1692204.0555</v>
      </c>
      <c r="E205" s="20">
        <v>1801149.3951999999</v>
      </c>
      <c r="F205" s="10">
        <f t="shared" si="3"/>
        <v>3493353.4506999999</v>
      </c>
    </row>
    <row r="206" spans="1:6" ht="18">
      <c r="A206" s="18">
        <v>201</v>
      </c>
      <c r="B206" s="19" t="s">
        <v>98</v>
      </c>
      <c r="C206" s="19" t="s">
        <v>553</v>
      </c>
      <c r="D206" s="20">
        <v>1836236.5807</v>
      </c>
      <c r="E206" s="20">
        <v>1954454.8400999999</v>
      </c>
      <c r="F206" s="10">
        <f t="shared" si="3"/>
        <v>3790691.4208</v>
      </c>
    </row>
    <row r="207" spans="1:6" ht="18">
      <c r="A207" s="18">
        <v>202</v>
      </c>
      <c r="B207" s="19" t="s">
        <v>98</v>
      </c>
      <c r="C207" s="19" t="s">
        <v>555</v>
      </c>
      <c r="D207" s="20">
        <v>1516442.3781000001</v>
      </c>
      <c r="E207" s="20">
        <v>1614072.0519999999</v>
      </c>
      <c r="F207" s="10">
        <f t="shared" si="3"/>
        <v>3130514.4301</v>
      </c>
    </row>
    <row r="208" spans="1:6" ht="18">
      <c r="A208" s="18">
        <v>203</v>
      </c>
      <c r="B208" s="19" t="s">
        <v>98</v>
      </c>
      <c r="C208" s="19" t="s">
        <v>557</v>
      </c>
      <c r="D208" s="20">
        <v>1910076.4079</v>
      </c>
      <c r="E208" s="20">
        <v>2033048.5296</v>
      </c>
      <c r="F208" s="10">
        <f t="shared" si="3"/>
        <v>3943124.9375</v>
      </c>
    </row>
    <row r="209" spans="1:6" ht="18">
      <c r="A209" s="18">
        <v>204</v>
      </c>
      <c r="B209" s="19" t="s">
        <v>98</v>
      </c>
      <c r="C209" s="19" t="s">
        <v>559</v>
      </c>
      <c r="D209" s="20">
        <v>2008247.5237</v>
      </c>
      <c r="E209" s="20">
        <v>2137539.9739000001</v>
      </c>
      <c r="F209" s="10">
        <f t="shared" si="3"/>
        <v>4145787.4976000004</v>
      </c>
    </row>
    <row r="210" spans="1:6" ht="18">
      <c r="A210" s="18">
        <v>205</v>
      </c>
      <c r="B210" s="19" t="s">
        <v>98</v>
      </c>
      <c r="C210" s="19" t="s">
        <v>561</v>
      </c>
      <c r="D210" s="20">
        <v>2622712.8130999999</v>
      </c>
      <c r="E210" s="20">
        <v>2791564.9898000001</v>
      </c>
      <c r="F210" s="10">
        <f t="shared" si="3"/>
        <v>5414277.8028999995</v>
      </c>
    </row>
    <row r="211" spans="1:6" ht="18">
      <c r="A211" s="18">
        <v>206</v>
      </c>
      <c r="B211" s="19" t="s">
        <v>98</v>
      </c>
      <c r="C211" s="19" t="s">
        <v>563</v>
      </c>
      <c r="D211" s="20">
        <v>2079064.9739999999</v>
      </c>
      <c r="E211" s="20">
        <v>2212916.7037</v>
      </c>
      <c r="F211" s="10">
        <f t="shared" si="3"/>
        <v>4291981.6776999999</v>
      </c>
    </row>
    <row r="212" spans="1:6" ht="18">
      <c r="A212" s="18">
        <v>207</v>
      </c>
      <c r="B212" s="19" t="s">
        <v>98</v>
      </c>
      <c r="C212" s="19" t="s">
        <v>565</v>
      </c>
      <c r="D212" s="20">
        <v>1648883.1543000001</v>
      </c>
      <c r="E212" s="20">
        <v>1755039.4624999999</v>
      </c>
      <c r="F212" s="10">
        <f t="shared" si="3"/>
        <v>3403922.6168</v>
      </c>
    </row>
    <row r="213" spans="1:6" ht="18">
      <c r="A213" s="18">
        <v>208</v>
      </c>
      <c r="B213" s="19" t="s">
        <v>98</v>
      </c>
      <c r="C213" s="19" t="s">
        <v>567</v>
      </c>
      <c r="D213" s="20">
        <v>1937415.7509999999</v>
      </c>
      <c r="E213" s="20">
        <v>2062147.9997</v>
      </c>
      <c r="F213" s="10">
        <f t="shared" si="3"/>
        <v>3999563.7506999997</v>
      </c>
    </row>
    <row r="214" spans="1:6" ht="18">
      <c r="A214" s="18">
        <v>209</v>
      </c>
      <c r="B214" s="19" t="s">
        <v>98</v>
      </c>
      <c r="C214" s="19" t="s">
        <v>568</v>
      </c>
      <c r="D214" s="20">
        <v>2407650.6973000001</v>
      </c>
      <c r="E214" s="20">
        <v>2562657.0170999998</v>
      </c>
      <c r="F214" s="10">
        <f t="shared" si="3"/>
        <v>4970307.7143999999</v>
      </c>
    </row>
    <row r="215" spans="1:6" ht="18">
      <c r="A215" s="18">
        <v>210</v>
      </c>
      <c r="B215" s="19" t="s">
        <v>98</v>
      </c>
      <c r="C215" s="19" t="s">
        <v>570</v>
      </c>
      <c r="D215" s="20">
        <v>1981355.4342</v>
      </c>
      <c r="E215" s="20">
        <v>2108916.5518999998</v>
      </c>
      <c r="F215" s="10">
        <f t="shared" si="3"/>
        <v>4090271.9860999999</v>
      </c>
    </row>
    <row r="216" spans="1:6" ht="36">
      <c r="A216" s="18">
        <v>211</v>
      </c>
      <c r="B216" s="19" t="s">
        <v>98</v>
      </c>
      <c r="C216" s="19" t="s">
        <v>572</v>
      </c>
      <c r="D216" s="20">
        <v>1902779.8972</v>
      </c>
      <c r="E216" s="20">
        <v>2025282.2642000001</v>
      </c>
      <c r="F216" s="10">
        <f t="shared" si="3"/>
        <v>3928062.1614000001</v>
      </c>
    </row>
    <row r="217" spans="1:6" ht="18">
      <c r="A217" s="18">
        <v>212</v>
      </c>
      <c r="B217" s="19" t="s">
        <v>99</v>
      </c>
      <c r="C217" s="19" t="s">
        <v>577</v>
      </c>
      <c r="D217" s="20">
        <v>2160734.0060000001</v>
      </c>
      <c r="E217" s="20">
        <v>2299843.6479000002</v>
      </c>
      <c r="F217" s="10">
        <f t="shared" si="3"/>
        <v>4460577.6539000003</v>
      </c>
    </row>
    <row r="218" spans="1:6" ht="18">
      <c r="A218" s="18">
        <v>213</v>
      </c>
      <c r="B218" s="19" t="s">
        <v>99</v>
      </c>
      <c r="C218" s="19" t="s">
        <v>579</v>
      </c>
      <c r="D218" s="20">
        <v>2028925.8363999999</v>
      </c>
      <c r="E218" s="20">
        <v>2159549.5715999999</v>
      </c>
      <c r="F218" s="10">
        <f t="shared" si="3"/>
        <v>4188475.4079999998</v>
      </c>
    </row>
    <row r="219" spans="1:6" ht="18">
      <c r="A219" s="18">
        <v>214</v>
      </c>
      <c r="B219" s="19" t="s">
        <v>99</v>
      </c>
      <c r="C219" s="19" t="s">
        <v>581</v>
      </c>
      <c r="D219" s="20">
        <v>2046392.0745000001</v>
      </c>
      <c r="E219" s="20">
        <v>2178140.2988999998</v>
      </c>
      <c r="F219" s="10">
        <f t="shared" si="3"/>
        <v>4224532.3733999999</v>
      </c>
    </row>
    <row r="220" spans="1:6" ht="18">
      <c r="A220" s="18">
        <v>215</v>
      </c>
      <c r="B220" s="19" t="s">
        <v>99</v>
      </c>
      <c r="C220" s="19" t="s">
        <v>99</v>
      </c>
      <c r="D220" s="20">
        <v>1973293.7771999999</v>
      </c>
      <c r="E220" s="20">
        <v>2100335.8794999998</v>
      </c>
      <c r="F220" s="10">
        <f t="shared" si="3"/>
        <v>4073629.6566999997</v>
      </c>
    </row>
    <row r="221" spans="1:6" ht="18">
      <c r="A221" s="18">
        <v>216</v>
      </c>
      <c r="B221" s="19" t="s">
        <v>99</v>
      </c>
      <c r="C221" s="19" t="s">
        <v>584</v>
      </c>
      <c r="D221" s="20">
        <v>1966890.3303</v>
      </c>
      <c r="E221" s="20">
        <v>2093520.1740000001</v>
      </c>
      <c r="F221" s="10">
        <f t="shared" si="3"/>
        <v>4060410.5043000001</v>
      </c>
    </row>
    <row r="222" spans="1:6" ht="18">
      <c r="A222" s="18">
        <v>217</v>
      </c>
      <c r="B222" s="19" t="s">
        <v>99</v>
      </c>
      <c r="C222" s="19" t="s">
        <v>586</v>
      </c>
      <c r="D222" s="20">
        <v>2044370.0266</v>
      </c>
      <c r="E222" s="20">
        <v>2175988.0699999998</v>
      </c>
      <c r="F222" s="10">
        <f t="shared" si="3"/>
        <v>4220358.0965999998</v>
      </c>
    </row>
    <row r="223" spans="1:6" ht="18">
      <c r="A223" s="18">
        <v>218</v>
      </c>
      <c r="B223" s="19" t="s">
        <v>99</v>
      </c>
      <c r="C223" s="19" t="s">
        <v>588</v>
      </c>
      <c r="D223" s="20">
        <v>2388690.6364000002</v>
      </c>
      <c r="E223" s="20">
        <v>2542476.2935000001</v>
      </c>
      <c r="F223" s="10">
        <f t="shared" si="3"/>
        <v>4931166.9298999999</v>
      </c>
    </row>
    <row r="224" spans="1:6" ht="18">
      <c r="A224" s="18">
        <v>219</v>
      </c>
      <c r="B224" s="19" t="s">
        <v>99</v>
      </c>
      <c r="C224" s="19" t="s">
        <v>590</v>
      </c>
      <c r="D224" s="20">
        <v>2115838.5247</v>
      </c>
      <c r="E224" s="20">
        <v>2252057.7625000002</v>
      </c>
      <c r="F224" s="10">
        <f t="shared" si="3"/>
        <v>4367896.2872000001</v>
      </c>
    </row>
    <row r="225" spans="1:6" ht="18">
      <c r="A225" s="18">
        <v>220</v>
      </c>
      <c r="B225" s="19" t="s">
        <v>99</v>
      </c>
      <c r="C225" s="19" t="s">
        <v>592</v>
      </c>
      <c r="D225" s="20">
        <v>1914326.9471</v>
      </c>
      <c r="E225" s="20">
        <v>2037572.7216</v>
      </c>
      <c r="F225" s="10">
        <f t="shared" si="3"/>
        <v>3951899.6687000003</v>
      </c>
    </row>
    <row r="226" spans="1:6" ht="18">
      <c r="A226" s="18">
        <v>221</v>
      </c>
      <c r="B226" s="19" t="s">
        <v>99</v>
      </c>
      <c r="C226" s="19" t="s">
        <v>594</v>
      </c>
      <c r="D226" s="20">
        <v>2658991.8484</v>
      </c>
      <c r="E226" s="20">
        <v>2830179.696</v>
      </c>
      <c r="F226" s="10">
        <f t="shared" si="3"/>
        <v>5489171.5444</v>
      </c>
    </row>
    <row r="227" spans="1:6" ht="18">
      <c r="A227" s="18">
        <v>222</v>
      </c>
      <c r="B227" s="19" t="s">
        <v>99</v>
      </c>
      <c r="C227" s="19" t="s">
        <v>596</v>
      </c>
      <c r="D227" s="20">
        <v>2062806.1703999999</v>
      </c>
      <c r="E227" s="20">
        <v>2195611.1463000001</v>
      </c>
      <c r="F227" s="10">
        <f t="shared" si="3"/>
        <v>4258417.3167000003</v>
      </c>
    </row>
    <row r="228" spans="1:6" ht="18">
      <c r="A228" s="18">
        <v>223</v>
      </c>
      <c r="B228" s="19" t="s">
        <v>99</v>
      </c>
      <c r="C228" s="19" t="s">
        <v>598</v>
      </c>
      <c r="D228" s="20">
        <v>2276148.1540999999</v>
      </c>
      <c r="E228" s="20">
        <v>2422688.2436000002</v>
      </c>
      <c r="F228" s="10">
        <f t="shared" si="3"/>
        <v>4698836.3977000006</v>
      </c>
    </row>
    <row r="229" spans="1:6" ht="18">
      <c r="A229" s="18">
        <v>224</v>
      </c>
      <c r="B229" s="19" t="s">
        <v>99</v>
      </c>
      <c r="C229" s="19" t="s">
        <v>599</v>
      </c>
      <c r="D229" s="20">
        <v>2492946.9975000001</v>
      </c>
      <c r="E229" s="20">
        <v>2653444.7557000001</v>
      </c>
      <c r="F229" s="10">
        <f t="shared" si="3"/>
        <v>5146391.7532000002</v>
      </c>
    </row>
    <row r="230" spans="1:6" ht="18">
      <c r="A230" s="18">
        <v>225</v>
      </c>
      <c r="B230" s="19" t="s">
        <v>100</v>
      </c>
      <c r="C230" s="19" t="s">
        <v>604</v>
      </c>
      <c r="D230" s="20">
        <v>2588208.7993999999</v>
      </c>
      <c r="E230" s="20">
        <v>2754839.5824000002</v>
      </c>
      <c r="F230" s="10">
        <f t="shared" si="3"/>
        <v>5343048.3817999996</v>
      </c>
    </row>
    <row r="231" spans="1:6" ht="18">
      <c r="A231" s="18">
        <v>226</v>
      </c>
      <c r="B231" s="19" t="s">
        <v>100</v>
      </c>
      <c r="C231" s="19" t="s">
        <v>606</v>
      </c>
      <c r="D231" s="20">
        <v>2458235.1691999999</v>
      </c>
      <c r="E231" s="20">
        <v>2616498.1545000002</v>
      </c>
      <c r="F231" s="10">
        <f t="shared" si="3"/>
        <v>5074733.3236999996</v>
      </c>
    </row>
    <row r="232" spans="1:6" ht="18">
      <c r="A232" s="18">
        <v>227</v>
      </c>
      <c r="B232" s="19" t="s">
        <v>100</v>
      </c>
      <c r="C232" s="19" t="s">
        <v>607</v>
      </c>
      <c r="D232" s="20">
        <v>1626659.2364000001</v>
      </c>
      <c r="E232" s="20">
        <v>1731384.7524999999</v>
      </c>
      <c r="F232" s="10">
        <f t="shared" si="3"/>
        <v>3358043.9889000002</v>
      </c>
    </row>
    <row r="233" spans="1:6" ht="36">
      <c r="A233" s="18">
        <v>228</v>
      </c>
      <c r="B233" s="19" t="s">
        <v>100</v>
      </c>
      <c r="C233" s="19" t="s">
        <v>609</v>
      </c>
      <c r="D233" s="20">
        <v>1674693.6107999999</v>
      </c>
      <c r="E233" s="20">
        <v>1782511.6151999999</v>
      </c>
      <c r="F233" s="10">
        <f t="shared" si="3"/>
        <v>3457205.2259999998</v>
      </c>
    </row>
    <row r="234" spans="1:6" ht="36">
      <c r="A234" s="18">
        <v>229</v>
      </c>
      <c r="B234" s="19" t="s">
        <v>100</v>
      </c>
      <c r="C234" s="19" t="s">
        <v>611</v>
      </c>
      <c r="D234" s="20">
        <v>2005185.8600999999</v>
      </c>
      <c r="E234" s="20">
        <v>2134281.1981000002</v>
      </c>
      <c r="F234" s="10">
        <f t="shared" si="3"/>
        <v>4139467.0581999999</v>
      </c>
    </row>
    <row r="235" spans="1:6" ht="18">
      <c r="A235" s="18">
        <v>230</v>
      </c>
      <c r="B235" s="19" t="s">
        <v>100</v>
      </c>
      <c r="C235" s="19" t="s">
        <v>613</v>
      </c>
      <c r="D235" s="20">
        <v>1704335.4894000001</v>
      </c>
      <c r="E235" s="20">
        <v>1814061.8596999999</v>
      </c>
      <c r="F235" s="10">
        <f t="shared" si="3"/>
        <v>3518397.3491000002</v>
      </c>
    </row>
    <row r="236" spans="1:6" ht="36">
      <c r="A236" s="18">
        <v>231</v>
      </c>
      <c r="B236" s="19" t="s">
        <v>100</v>
      </c>
      <c r="C236" s="19" t="s">
        <v>615</v>
      </c>
      <c r="D236" s="20">
        <v>1705903.1081000001</v>
      </c>
      <c r="E236" s="20">
        <v>1815730.4028</v>
      </c>
      <c r="F236" s="10">
        <f t="shared" si="3"/>
        <v>3521633.5109000001</v>
      </c>
    </row>
    <row r="237" spans="1:6" ht="18">
      <c r="A237" s="18">
        <v>232</v>
      </c>
      <c r="B237" s="19" t="s">
        <v>100</v>
      </c>
      <c r="C237" s="19" t="s">
        <v>617</v>
      </c>
      <c r="D237" s="20">
        <v>1978989.8230000001</v>
      </c>
      <c r="E237" s="20">
        <v>2106398.6409</v>
      </c>
      <c r="F237" s="10">
        <f t="shared" si="3"/>
        <v>4085388.4638999999</v>
      </c>
    </row>
    <row r="238" spans="1:6" ht="18">
      <c r="A238" s="18">
        <v>233</v>
      </c>
      <c r="B238" s="19" t="s">
        <v>100</v>
      </c>
      <c r="C238" s="19" t="s">
        <v>619</v>
      </c>
      <c r="D238" s="20">
        <v>2178121.2039000001</v>
      </c>
      <c r="E238" s="20">
        <v>2318350.2464000001</v>
      </c>
      <c r="F238" s="10">
        <f t="shared" si="3"/>
        <v>4496471.4503000006</v>
      </c>
    </row>
    <row r="239" spans="1:6" ht="18">
      <c r="A239" s="18">
        <v>234</v>
      </c>
      <c r="B239" s="19" t="s">
        <v>100</v>
      </c>
      <c r="C239" s="19" t="s">
        <v>621</v>
      </c>
      <c r="D239" s="20">
        <v>1584902.8030000001</v>
      </c>
      <c r="E239" s="20">
        <v>1686940.0092</v>
      </c>
      <c r="F239" s="10">
        <f t="shared" si="3"/>
        <v>3271842.8122</v>
      </c>
    </row>
    <row r="240" spans="1:6" ht="18">
      <c r="A240" s="18">
        <v>235</v>
      </c>
      <c r="B240" s="19" t="s">
        <v>100</v>
      </c>
      <c r="C240" s="19" t="s">
        <v>623</v>
      </c>
      <c r="D240" s="20">
        <v>2719516.4564</v>
      </c>
      <c r="E240" s="20">
        <v>2894600.9227</v>
      </c>
      <c r="F240" s="10">
        <f t="shared" si="3"/>
        <v>5614117.3791000005</v>
      </c>
    </row>
    <row r="241" spans="1:6" ht="18">
      <c r="A241" s="18">
        <v>236</v>
      </c>
      <c r="B241" s="19" t="s">
        <v>100</v>
      </c>
      <c r="C241" s="19" t="s">
        <v>625</v>
      </c>
      <c r="D241" s="20">
        <v>2798815.0904999999</v>
      </c>
      <c r="E241" s="20">
        <v>2979004.8612000002</v>
      </c>
      <c r="F241" s="10">
        <f t="shared" si="3"/>
        <v>5777819.9517000001</v>
      </c>
    </row>
    <row r="242" spans="1:6" ht="18">
      <c r="A242" s="18">
        <v>237</v>
      </c>
      <c r="B242" s="19" t="s">
        <v>100</v>
      </c>
      <c r="C242" s="19" t="s">
        <v>627</v>
      </c>
      <c r="D242" s="20">
        <v>2193731.6140000001</v>
      </c>
      <c r="E242" s="20">
        <v>2334965.6661999999</v>
      </c>
      <c r="F242" s="10">
        <f t="shared" si="3"/>
        <v>4528697.2801999999</v>
      </c>
    </row>
    <row r="243" spans="1:6" ht="36">
      <c r="A243" s="18">
        <v>238</v>
      </c>
      <c r="B243" s="19" t="s">
        <v>100</v>
      </c>
      <c r="C243" s="19" t="s">
        <v>628</v>
      </c>
      <c r="D243" s="20">
        <v>2092107.4609999999</v>
      </c>
      <c r="E243" s="20">
        <v>2226798.8755000001</v>
      </c>
      <c r="F243" s="10">
        <f t="shared" si="3"/>
        <v>4318906.3365000002</v>
      </c>
    </row>
    <row r="244" spans="1:6" ht="36">
      <c r="A244" s="18">
        <v>239</v>
      </c>
      <c r="B244" s="19" t="s">
        <v>100</v>
      </c>
      <c r="C244" s="19" t="s">
        <v>630</v>
      </c>
      <c r="D244" s="20">
        <v>2283363.1546999998</v>
      </c>
      <c r="E244" s="20">
        <v>2430367.7511999998</v>
      </c>
      <c r="F244" s="10">
        <f t="shared" si="3"/>
        <v>4713730.9058999997</v>
      </c>
    </row>
    <row r="245" spans="1:6" ht="18">
      <c r="A245" s="18">
        <v>240</v>
      </c>
      <c r="B245" s="19" t="s">
        <v>100</v>
      </c>
      <c r="C245" s="19" t="s">
        <v>632</v>
      </c>
      <c r="D245" s="20">
        <v>2002983.8182999999</v>
      </c>
      <c r="E245" s="20">
        <v>2131937.3872000002</v>
      </c>
      <c r="F245" s="10">
        <f t="shared" si="3"/>
        <v>4134921.2055000002</v>
      </c>
    </row>
    <row r="246" spans="1:6" ht="18">
      <c r="A246" s="18">
        <v>241</v>
      </c>
      <c r="B246" s="19" t="s">
        <v>100</v>
      </c>
      <c r="C246" s="19" t="s">
        <v>634</v>
      </c>
      <c r="D246" s="20">
        <v>1642718.7104</v>
      </c>
      <c r="E246" s="20">
        <v>1748478.1472</v>
      </c>
      <c r="F246" s="10">
        <f t="shared" si="3"/>
        <v>3391196.8575999998</v>
      </c>
    </row>
    <row r="247" spans="1:6" ht="18">
      <c r="A247" s="18">
        <v>242</v>
      </c>
      <c r="B247" s="19" t="s">
        <v>100</v>
      </c>
      <c r="C247" s="19" t="s">
        <v>636</v>
      </c>
      <c r="D247" s="20">
        <v>2044197.7075</v>
      </c>
      <c r="E247" s="20">
        <v>2175804.6568999998</v>
      </c>
      <c r="F247" s="10">
        <f t="shared" si="3"/>
        <v>4220002.3643999994</v>
      </c>
    </row>
    <row r="248" spans="1:6" ht="18">
      <c r="A248" s="18">
        <v>243</v>
      </c>
      <c r="B248" s="19" t="s">
        <v>101</v>
      </c>
      <c r="C248" s="19" t="s">
        <v>640</v>
      </c>
      <c r="D248" s="20">
        <v>2401975.8029999998</v>
      </c>
      <c r="E248" s="20">
        <v>2556616.7689999999</v>
      </c>
      <c r="F248" s="10">
        <f t="shared" si="3"/>
        <v>4958592.5719999997</v>
      </c>
    </row>
    <row r="249" spans="1:6" ht="18">
      <c r="A249" s="18">
        <v>244</v>
      </c>
      <c r="B249" s="19" t="s">
        <v>101</v>
      </c>
      <c r="C249" s="19" t="s">
        <v>642</v>
      </c>
      <c r="D249" s="20">
        <v>1827741.2760999999</v>
      </c>
      <c r="E249" s="20">
        <v>1945412.6015999999</v>
      </c>
      <c r="F249" s="10">
        <f t="shared" si="3"/>
        <v>3773153.8777000001</v>
      </c>
    </row>
    <row r="250" spans="1:6" ht="18">
      <c r="A250" s="18">
        <v>245</v>
      </c>
      <c r="B250" s="19" t="s">
        <v>101</v>
      </c>
      <c r="C250" s="19" t="s">
        <v>644</v>
      </c>
      <c r="D250" s="20">
        <v>1742725.6077000001</v>
      </c>
      <c r="E250" s="20">
        <v>1854923.5619999999</v>
      </c>
      <c r="F250" s="10">
        <f t="shared" si="3"/>
        <v>3597649.1697</v>
      </c>
    </row>
    <row r="251" spans="1:6" ht="18">
      <c r="A251" s="18">
        <v>246</v>
      </c>
      <c r="B251" s="19" t="s">
        <v>101</v>
      </c>
      <c r="C251" s="19" t="s">
        <v>646</v>
      </c>
      <c r="D251" s="20">
        <v>1799458.8001999999</v>
      </c>
      <c r="E251" s="20">
        <v>1915309.2790999999</v>
      </c>
      <c r="F251" s="10">
        <f t="shared" si="3"/>
        <v>3714768.0792999999</v>
      </c>
    </row>
    <row r="252" spans="1:6" ht="36">
      <c r="A252" s="18">
        <v>247</v>
      </c>
      <c r="B252" s="19" t="s">
        <v>101</v>
      </c>
      <c r="C252" s="19" t="s">
        <v>648</v>
      </c>
      <c r="D252" s="20">
        <v>1905977.5316000001</v>
      </c>
      <c r="E252" s="20">
        <v>2028685.7646000001</v>
      </c>
      <c r="F252" s="10">
        <f t="shared" si="3"/>
        <v>3934663.2962000002</v>
      </c>
    </row>
    <row r="253" spans="1:6" ht="18">
      <c r="A253" s="18">
        <v>248</v>
      </c>
      <c r="B253" s="19" t="s">
        <v>101</v>
      </c>
      <c r="C253" s="19" t="s">
        <v>650</v>
      </c>
      <c r="D253" s="20">
        <v>1942969.2476999999</v>
      </c>
      <c r="E253" s="20">
        <v>2068059.0345000001</v>
      </c>
      <c r="F253" s="10">
        <f t="shared" si="3"/>
        <v>4011028.2822000002</v>
      </c>
    </row>
    <row r="254" spans="1:6" ht="18">
      <c r="A254" s="18">
        <v>249</v>
      </c>
      <c r="B254" s="19" t="s">
        <v>101</v>
      </c>
      <c r="C254" s="19" t="s">
        <v>652</v>
      </c>
      <c r="D254" s="20">
        <v>1601018.7250000001</v>
      </c>
      <c r="E254" s="20">
        <v>1704093.4861999999</v>
      </c>
      <c r="F254" s="10">
        <f t="shared" si="3"/>
        <v>3305112.2111999998</v>
      </c>
    </row>
    <row r="255" spans="1:6" ht="18">
      <c r="A255" s="18">
        <v>250</v>
      </c>
      <c r="B255" s="19" t="s">
        <v>101</v>
      </c>
      <c r="C255" s="19" t="s">
        <v>654</v>
      </c>
      <c r="D255" s="20">
        <v>1972326.9938000001</v>
      </c>
      <c r="E255" s="20">
        <v>2099306.8539</v>
      </c>
      <c r="F255" s="10">
        <f t="shared" si="3"/>
        <v>4071633.8476999998</v>
      </c>
    </row>
    <row r="256" spans="1:6" ht="18">
      <c r="A256" s="18">
        <v>251</v>
      </c>
      <c r="B256" s="19" t="s">
        <v>101</v>
      </c>
      <c r="C256" s="19" t="s">
        <v>656</v>
      </c>
      <c r="D256" s="20">
        <v>2110311.4873000002</v>
      </c>
      <c r="E256" s="20">
        <v>2246174.8903999999</v>
      </c>
      <c r="F256" s="10">
        <f t="shared" si="3"/>
        <v>4356486.3777000001</v>
      </c>
    </row>
    <row r="257" spans="1:6" ht="18">
      <c r="A257" s="18">
        <v>252</v>
      </c>
      <c r="B257" s="19" t="s">
        <v>101</v>
      </c>
      <c r="C257" s="19" t="s">
        <v>658</v>
      </c>
      <c r="D257" s="20">
        <v>1842765.3559000001</v>
      </c>
      <c r="E257" s="20">
        <v>1961403.9427</v>
      </c>
      <c r="F257" s="10">
        <f t="shared" si="3"/>
        <v>3804169.2986000003</v>
      </c>
    </row>
    <row r="258" spans="1:6" ht="18">
      <c r="A258" s="18">
        <v>253</v>
      </c>
      <c r="B258" s="19" t="s">
        <v>101</v>
      </c>
      <c r="C258" s="19" t="s">
        <v>660</v>
      </c>
      <c r="D258" s="20">
        <v>1974826.9182</v>
      </c>
      <c r="E258" s="20">
        <v>2101967.7253</v>
      </c>
      <c r="F258" s="10">
        <f t="shared" si="3"/>
        <v>4076794.6435000002</v>
      </c>
    </row>
    <row r="259" spans="1:6" ht="18">
      <c r="A259" s="18">
        <v>254</v>
      </c>
      <c r="B259" s="19" t="s">
        <v>101</v>
      </c>
      <c r="C259" s="19" t="s">
        <v>662</v>
      </c>
      <c r="D259" s="20">
        <v>1385855.1043</v>
      </c>
      <c r="E259" s="20">
        <v>1475077.4735000001</v>
      </c>
      <c r="F259" s="10">
        <f t="shared" si="3"/>
        <v>2860932.5778000001</v>
      </c>
    </row>
    <row r="260" spans="1:6" ht="36">
      <c r="A260" s="18">
        <v>255</v>
      </c>
      <c r="B260" s="19" t="s">
        <v>101</v>
      </c>
      <c r="C260" s="19" t="s">
        <v>664</v>
      </c>
      <c r="D260" s="20">
        <v>1756477.828</v>
      </c>
      <c r="E260" s="20">
        <v>1869561.1603000001</v>
      </c>
      <c r="F260" s="10">
        <f t="shared" si="3"/>
        <v>3626038.9883000003</v>
      </c>
    </row>
    <row r="261" spans="1:6" ht="18">
      <c r="A261" s="18">
        <v>256</v>
      </c>
      <c r="B261" s="19" t="s">
        <v>101</v>
      </c>
      <c r="C261" s="19" t="s">
        <v>666</v>
      </c>
      <c r="D261" s="20">
        <v>1714036.3</v>
      </c>
      <c r="E261" s="20">
        <v>1824387.2156</v>
      </c>
      <c r="F261" s="10">
        <f t="shared" si="3"/>
        <v>3538423.5156</v>
      </c>
    </row>
    <row r="262" spans="1:6" ht="18">
      <c r="A262" s="18">
        <v>257</v>
      </c>
      <c r="B262" s="19" t="s">
        <v>101</v>
      </c>
      <c r="C262" s="19" t="s">
        <v>668</v>
      </c>
      <c r="D262" s="20">
        <v>1838327.0523999999</v>
      </c>
      <c r="E262" s="20">
        <v>1956679.8979</v>
      </c>
      <c r="F262" s="10">
        <f t="shared" ref="F262:F325" si="4">SUM(D262:E262)</f>
        <v>3795006.9502999997</v>
      </c>
    </row>
    <row r="263" spans="1:6" ht="18">
      <c r="A263" s="18">
        <v>258</v>
      </c>
      <c r="B263" s="19" t="s">
        <v>101</v>
      </c>
      <c r="C263" s="19" t="s">
        <v>670</v>
      </c>
      <c r="D263" s="20">
        <v>1786997.2782999999</v>
      </c>
      <c r="E263" s="20">
        <v>1902045.4752</v>
      </c>
      <c r="F263" s="10">
        <f t="shared" si="4"/>
        <v>3689042.7534999996</v>
      </c>
    </row>
    <row r="264" spans="1:6" ht="18">
      <c r="A264" s="18">
        <v>259</v>
      </c>
      <c r="B264" s="19" t="s">
        <v>102</v>
      </c>
      <c r="C264" s="19" t="s">
        <v>674</v>
      </c>
      <c r="D264" s="20">
        <v>2238521.8259000001</v>
      </c>
      <c r="E264" s="20">
        <v>2382639.5046999999</v>
      </c>
      <c r="F264" s="10">
        <f t="shared" si="4"/>
        <v>4621161.3306</v>
      </c>
    </row>
    <row r="265" spans="1:6" ht="18">
      <c r="A265" s="18">
        <v>260</v>
      </c>
      <c r="B265" s="19" t="s">
        <v>102</v>
      </c>
      <c r="C265" s="19" t="s">
        <v>676</v>
      </c>
      <c r="D265" s="20">
        <v>1886115.5144</v>
      </c>
      <c r="E265" s="20">
        <v>2007545.0160999999</v>
      </c>
      <c r="F265" s="10">
        <f t="shared" si="4"/>
        <v>3893660.5304999999</v>
      </c>
    </row>
    <row r="266" spans="1:6" ht="18">
      <c r="A266" s="18">
        <v>261</v>
      </c>
      <c r="B266" s="19" t="s">
        <v>102</v>
      </c>
      <c r="C266" s="19" t="s">
        <v>678</v>
      </c>
      <c r="D266" s="20">
        <v>2553057.2566</v>
      </c>
      <c r="E266" s="20">
        <v>2717424.9575</v>
      </c>
      <c r="F266" s="10">
        <f t="shared" si="4"/>
        <v>5270482.2140999995</v>
      </c>
    </row>
    <row r="267" spans="1:6" ht="18">
      <c r="A267" s="18">
        <v>262</v>
      </c>
      <c r="B267" s="19" t="s">
        <v>102</v>
      </c>
      <c r="C267" s="19" t="s">
        <v>680</v>
      </c>
      <c r="D267" s="20">
        <v>2399967.6058</v>
      </c>
      <c r="E267" s="20">
        <v>2554479.2825000002</v>
      </c>
      <c r="F267" s="10">
        <f t="shared" si="4"/>
        <v>4954446.8882999998</v>
      </c>
    </row>
    <row r="268" spans="1:6" ht="18">
      <c r="A268" s="18">
        <v>263</v>
      </c>
      <c r="B268" s="19" t="s">
        <v>102</v>
      </c>
      <c r="C268" s="19" t="s">
        <v>682</v>
      </c>
      <c r="D268" s="20">
        <v>2320492.2880000002</v>
      </c>
      <c r="E268" s="20">
        <v>2469887.2853999999</v>
      </c>
      <c r="F268" s="10">
        <f t="shared" si="4"/>
        <v>4790379.5734000001</v>
      </c>
    </row>
    <row r="269" spans="1:6" ht="18">
      <c r="A269" s="18">
        <v>264</v>
      </c>
      <c r="B269" s="19" t="s">
        <v>102</v>
      </c>
      <c r="C269" s="19" t="s">
        <v>684</v>
      </c>
      <c r="D269" s="20">
        <v>2231079.7299000002</v>
      </c>
      <c r="E269" s="20">
        <v>2374718.2812000001</v>
      </c>
      <c r="F269" s="10">
        <f t="shared" si="4"/>
        <v>4605798.0110999998</v>
      </c>
    </row>
    <row r="270" spans="1:6" ht="18">
      <c r="A270" s="18">
        <v>265</v>
      </c>
      <c r="B270" s="19" t="s">
        <v>102</v>
      </c>
      <c r="C270" s="19" t="s">
        <v>686</v>
      </c>
      <c r="D270" s="20">
        <v>2252689.7792000002</v>
      </c>
      <c r="E270" s="20">
        <v>2397719.6013000002</v>
      </c>
      <c r="F270" s="10">
        <f t="shared" si="4"/>
        <v>4650409.3805</v>
      </c>
    </row>
    <row r="271" spans="1:6" ht="18">
      <c r="A271" s="18">
        <v>266</v>
      </c>
      <c r="B271" s="19" t="s">
        <v>102</v>
      </c>
      <c r="C271" s="19" t="s">
        <v>688</v>
      </c>
      <c r="D271" s="20">
        <v>2438125.0696999999</v>
      </c>
      <c r="E271" s="20">
        <v>2595093.352</v>
      </c>
      <c r="F271" s="10">
        <f t="shared" si="4"/>
        <v>5033218.4216999998</v>
      </c>
    </row>
    <row r="272" spans="1:6" ht="18">
      <c r="A272" s="18">
        <v>267</v>
      </c>
      <c r="B272" s="19" t="s">
        <v>102</v>
      </c>
      <c r="C272" s="19" t="s">
        <v>690</v>
      </c>
      <c r="D272" s="20">
        <v>2218514.2346000001</v>
      </c>
      <c r="E272" s="20">
        <v>2361343.8100999999</v>
      </c>
      <c r="F272" s="10">
        <f t="shared" si="4"/>
        <v>4579858.0447000004</v>
      </c>
    </row>
    <row r="273" spans="1:6" ht="18">
      <c r="A273" s="18">
        <v>268</v>
      </c>
      <c r="B273" s="19" t="s">
        <v>102</v>
      </c>
      <c r="C273" s="19" t="s">
        <v>692</v>
      </c>
      <c r="D273" s="20">
        <v>2074682.4308</v>
      </c>
      <c r="E273" s="20">
        <v>2208252.0090999999</v>
      </c>
      <c r="F273" s="10">
        <f t="shared" si="4"/>
        <v>4282934.4398999996</v>
      </c>
    </row>
    <row r="274" spans="1:6" ht="18">
      <c r="A274" s="18">
        <v>269</v>
      </c>
      <c r="B274" s="19" t="s">
        <v>102</v>
      </c>
      <c r="C274" s="19" t="s">
        <v>694</v>
      </c>
      <c r="D274" s="20">
        <v>2172053.0454000002</v>
      </c>
      <c r="E274" s="20">
        <v>2311891.4153</v>
      </c>
      <c r="F274" s="10">
        <f t="shared" si="4"/>
        <v>4483944.4606999997</v>
      </c>
    </row>
    <row r="275" spans="1:6" ht="18">
      <c r="A275" s="18">
        <v>270</v>
      </c>
      <c r="B275" s="19" t="s">
        <v>102</v>
      </c>
      <c r="C275" s="19" t="s">
        <v>695</v>
      </c>
      <c r="D275" s="20">
        <v>2108911.2392000002</v>
      </c>
      <c r="E275" s="20">
        <v>2244684.4934</v>
      </c>
      <c r="F275" s="10">
        <f t="shared" si="4"/>
        <v>4353595.7325999998</v>
      </c>
    </row>
    <row r="276" spans="1:6" ht="18">
      <c r="A276" s="18">
        <v>271</v>
      </c>
      <c r="B276" s="19" t="s">
        <v>102</v>
      </c>
      <c r="C276" s="19" t="s">
        <v>697</v>
      </c>
      <c r="D276" s="20">
        <v>2731315.9380000001</v>
      </c>
      <c r="E276" s="20">
        <v>2907160.0636</v>
      </c>
      <c r="F276" s="10">
        <f t="shared" si="4"/>
        <v>5638476.0016000001</v>
      </c>
    </row>
    <row r="277" spans="1:6" ht="18">
      <c r="A277" s="18">
        <v>272</v>
      </c>
      <c r="B277" s="19" t="s">
        <v>102</v>
      </c>
      <c r="C277" s="19" t="s">
        <v>698</v>
      </c>
      <c r="D277" s="20">
        <v>1874066.9202000001</v>
      </c>
      <c r="E277" s="20">
        <v>1994720.7246999999</v>
      </c>
      <c r="F277" s="10">
        <f t="shared" si="4"/>
        <v>3868787.6448999997</v>
      </c>
    </row>
    <row r="278" spans="1:6" ht="18">
      <c r="A278" s="18">
        <v>273</v>
      </c>
      <c r="B278" s="19" t="s">
        <v>102</v>
      </c>
      <c r="C278" s="19" t="s">
        <v>700</v>
      </c>
      <c r="D278" s="20">
        <v>2074289.0101000001</v>
      </c>
      <c r="E278" s="20">
        <v>2207833.2596999998</v>
      </c>
      <c r="F278" s="10">
        <f t="shared" si="4"/>
        <v>4282122.2697999999</v>
      </c>
    </row>
    <row r="279" spans="1:6" ht="18">
      <c r="A279" s="18">
        <v>274</v>
      </c>
      <c r="B279" s="19" t="s">
        <v>102</v>
      </c>
      <c r="C279" s="19" t="s">
        <v>702</v>
      </c>
      <c r="D279" s="20">
        <v>2355327.5131000001</v>
      </c>
      <c r="E279" s="20">
        <v>2506965.2278999998</v>
      </c>
      <c r="F279" s="10">
        <f t="shared" si="4"/>
        <v>4862292.7410000004</v>
      </c>
    </row>
    <row r="280" spans="1:6" ht="18">
      <c r="A280" s="18">
        <v>275</v>
      </c>
      <c r="B280" s="19" t="s">
        <v>102</v>
      </c>
      <c r="C280" s="19" t="s">
        <v>704</v>
      </c>
      <c r="D280" s="20">
        <v>1950536.7023</v>
      </c>
      <c r="E280" s="20">
        <v>2076113.6873999999</v>
      </c>
      <c r="F280" s="10">
        <f t="shared" si="4"/>
        <v>4026650.3897000002</v>
      </c>
    </row>
    <row r="281" spans="1:6" ht="18">
      <c r="A281" s="18">
        <v>276</v>
      </c>
      <c r="B281" s="19" t="s">
        <v>103</v>
      </c>
      <c r="C281" s="19" t="s">
        <v>709</v>
      </c>
      <c r="D281" s="20">
        <v>3112115.6575000002</v>
      </c>
      <c r="E281" s="20">
        <v>3312475.9487000001</v>
      </c>
      <c r="F281" s="10">
        <f t="shared" si="4"/>
        <v>6424591.6062000003</v>
      </c>
    </row>
    <row r="282" spans="1:6" ht="18">
      <c r="A282" s="18">
        <v>277</v>
      </c>
      <c r="B282" s="19" t="s">
        <v>103</v>
      </c>
      <c r="C282" s="19" t="s">
        <v>711</v>
      </c>
      <c r="D282" s="20">
        <v>2260119.5175999999</v>
      </c>
      <c r="E282" s="20">
        <v>2405627.6716999998</v>
      </c>
      <c r="F282" s="10">
        <f t="shared" si="4"/>
        <v>4665747.1892999997</v>
      </c>
    </row>
    <row r="283" spans="1:6" ht="18">
      <c r="A283" s="18">
        <v>278</v>
      </c>
      <c r="B283" s="19" t="s">
        <v>103</v>
      </c>
      <c r="C283" s="19" t="s">
        <v>713</v>
      </c>
      <c r="D283" s="20">
        <v>2274760.6378000001</v>
      </c>
      <c r="E283" s="20">
        <v>2421211.398</v>
      </c>
      <c r="F283" s="10">
        <f t="shared" si="4"/>
        <v>4695972.0358000007</v>
      </c>
    </row>
    <row r="284" spans="1:6" ht="18">
      <c r="A284" s="18">
        <v>279</v>
      </c>
      <c r="B284" s="19" t="s">
        <v>103</v>
      </c>
      <c r="C284" s="19" t="s">
        <v>715</v>
      </c>
      <c r="D284" s="20">
        <v>2478658.6675</v>
      </c>
      <c r="E284" s="20">
        <v>2638236.5326</v>
      </c>
      <c r="F284" s="10">
        <f t="shared" si="4"/>
        <v>5116895.2001</v>
      </c>
    </row>
    <row r="285" spans="1:6" ht="18">
      <c r="A285" s="18">
        <v>280</v>
      </c>
      <c r="B285" s="19" t="s">
        <v>103</v>
      </c>
      <c r="C285" s="19" t="s">
        <v>717</v>
      </c>
      <c r="D285" s="20">
        <v>2410834.7782000001</v>
      </c>
      <c r="E285" s="20">
        <v>2566046.0913999998</v>
      </c>
      <c r="F285" s="10">
        <f t="shared" si="4"/>
        <v>4976880.8695999999</v>
      </c>
    </row>
    <row r="286" spans="1:6" ht="18">
      <c r="A286" s="18">
        <v>281</v>
      </c>
      <c r="B286" s="19" t="s">
        <v>103</v>
      </c>
      <c r="C286" s="19" t="s">
        <v>103</v>
      </c>
      <c r="D286" s="20">
        <v>2625092.8273999998</v>
      </c>
      <c r="E286" s="20">
        <v>2794098.2311999998</v>
      </c>
      <c r="F286" s="10">
        <f t="shared" si="4"/>
        <v>5419191.0585999992</v>
      </c>
    </row>
    <row r="287" spans="1:6" ht="18">
      <c r="A287" s="18">
        <v>282</v>
      </c>
      <c r="B287" s="19" t="s">
        <v>103</v>
      </c>
      <c r="C287" s="19" t="s">
        <v>720</v>
      </c>
      <c r="D287" s="20">
        <v>2058315.3543</v>
      </c>
      <c r="E287" s="20">
        <v>2190831.2082000002</v>
      </c>
      <c r="F287" s="10">
        <f t="shared" si="4"/>
        <v>4249146.5625</v>
      </c>
    </row>
    <row r="288" spans="1:6" ht="18">
      <c r="A288" s="18">
        <v>283</v>
      </c>
      <c r="B288" s="19" t="s">
        <v>103</v>
      </c>
      <c r="C288" s="19" t="s">
        <v>722</v>
      </c>
      <c r="D288" s="20">
        <v>2207922.3621999999</v>
      </c>
      <c r="E288" s="20">
        <v>2350070.0251000002</v>
      </c>
      <c r="F288" s="10">
        <f t="shared" si="4"/>
        <v>4557992.3872999996</v>
      </c>
    </row>
    <row r="289" spans="1:6" ht="18">
      <c r="A289" s="18">
        <v>284</v>
      </c>
      <c r="B289" s="19" t="s">
        <v>103</v>
      </c>
      <c r="C289" s="19" t="s">
        <v>724</v>
      </c>
      <c r="D289" s="20">
        <v>2012924.2434</v>
      </c>
      <c r="E289" s="20">
        <v>2142517.7842999999</v>
      </c>
      <c r="F289" s="10">
        <f t="shared" si="4"/>
        <v>4155442.0277</v>
      </c>
    </row>
    <row r="290" spans="1:6" ht="18">
      <c r="A290" s="18">
        <v>285</v>
      </c>
      <c r="B290" s="19" t="s">
        <v>103</v>
      </c>
      <c r="C290" s="19" t="s">
        <v>726</v>
      </c>
      <c r="D290" s="20">
        <v>1909003.8213</v>
      </c>
      <c r="E290" s="20">
        <v>2031906.8891</v>
      </c>
      <c r="F290" s="10">
        <f t="shared" si="4"/>
        <v>3940910.7104000002</v>
      </c>
    </row>
    <row r="291" spans="1:6" ht="18">
      <c r="A291" s="18">
        <v>286</v>
      </c>
      <c r="B291" s="19" t="s">
        <v>103</v>
      </c>
      <c r="C291" s="19" t="s">
        <v>728</v>
      </c>
      <c r="D291" s="20">
        <v>2605480.6189000001</v>
      </c>
      <c r="E291" s="20">
        <v>2773223.3742999998</v>
      </c>
      <c r="F291" s="10">
        <f t="shared" si="4"/>
        <v>5378703.9932000004</v>
      </c>
    </row>
    <row r="292" spans="1:6" ht="18">
      <c r="A292" s="18">
        <v>287</v>
      </c>
      <c r="B292" s="19" t="s">
        <v>104</v>
      </c>
      <c r="C292" s="19" t="s">
        <v>732</v>
      </c>
      <c r="D292" s="20">
        <v>2036694.2342000001</v>
      </c>
      <c r="E292" s="20">
        <v>2167818.1046000002</v>
      </c>
      <c r="F292" s="10">
        <f t="shared" si="4"/>
        <v>4204512.3388</v>
      </c>
    </row>
    <row r="293" spans="1:6" ht="18">
      <c r="A293" s="18">
        <v>288</v>
      </c>
      <c r="B293" s="19" t="s">
        <v>104</v>
      </c>
      <c r="C293" s="19" t="s">
        <v>734</v>
      </c>
      <c r="D293" s="20">
        <v>1916631.9368</v>
      </c>
      <c r="E293" s="20">
        <v>2040026.1083</v>
      </c>
      <c r="F293" s="10">
        <f t="shared" si="4"/>
        <v>3956658.0450999998</v>
      </c>
    </row>
    <row r="294" spans="1:6" ht="18">
      <c r="A294" s="18">
        <v>289</v>
      </c>
      <c r="B294" s="19" t="s">
        <v>104</v>
      </c>
      <c r="C294" s="19" t="s">
        <v>736</v>
      </c>
      <c r="D294" s="20">
        <v>1760789.7848</v>
      </c>
      <c r="E294" s="20">
        <v>1874150.7241</v>
      </c>
      <c r="F294" s="10">
        <f t="shared" si="4"/>
        <v>3634940.5088999998</v>
      </c>
    </row>
    <row r="295" spans="1:6" ht="36">
      <c r="A295" s="18">
        <v>290</v>
      </c>
      <c r="B295" s="19" t="s">
        <v>104</v>
      </c>
      <c r="C295" s="19" t="s">
        <v>738</v>
      </c>
      <c r="D295" s="20">
        <v>1872735.7657999999</v>
      </c>
      <c r="E295" s="20">
        <v>1993303.8695</v>
      </c>
      <c r="F295" s="10">
        <f t="shared" si="4"/>
        <v>3866039.6353000002</v>
      </c>
    </row>
    <row r="296" spans="1:6" ht="18">
      <c r="A296" s="18">
        <v>291</v>
      </c>
      <c r="B296" s="19" t="s">
        <v>104</v>
      </c>
      <c r="C296" s="19" t="s">
        <v>740</v>
      </c>
      <c r="D296" s="20">
        <v>2008146.3772</v>
      </c>
      <c r="E296" s="20">
        <v>2137432.3155999999</v>
      </c>
      <c r="F296" s="10">
        <f t="shared" si="4"/>
        <v>4145578.6927999998</v>
      </c>
    </row>
    <row r="297" spans="1:6" ht="18">
      <c r="A297" s="18">
        <v>292</v>
      </c>
      <c r="B297" s="19" t="s">
        <v>104</v>
      </c>
      <c r="C297" s="19" t="s">
        <v>742</v>
      </c>
      <c r="D297" s="20">
        <v>2014870.6015999999</v>
      </c>
      <c r="E297" s="20">
        <v>2144589.4504</v>
      </c>
      <c r="F297" s="10">
        <f t="shared" si="4"/>
        <v>4159460.0520000001</v>
      </c>
    </row>
    <row r="298" spans="1:6" ht="18">
      <c r="A298" s="18">
        <v>293</v>
      </c>
      <c r="B298" s="19" t="s">
        <v>104</v>
      </c>
      <c r="C298" s="19" t="s">
        <v>744</v>
      </c>
      <c r="D298" s="20">
        <v>1803415.4569999999</v>
      </c>
      <c r="E298" s="20">
        <v>1919520.6683</v>
      </c>
      <c r="F298" s="10">
        <f t="shared" si="4"/>
        <v>3722936.1253</v>
      </c>
    </row>
    <row r="299" spans="1:6" ht="18">
      <c r="A299" s="18">
        <v>294</v>
      </c>
      <c r="B299" s="19" t="s">
        <v>104</v>
      </c>
      <c r="C299" s="19" t="s">
        <v>746</v>
      </c>
      <c r="D299" s="20">
        <v>1910190.4735000001</v>
      </c>
      <c r="E299" s="20">
        <v>2033169.9387999999</v>
      </c>
      <c r="F299" s="10">
        <f t="shared" si="4"/>
        <v>3943360.4123</v>
      </c>
    </row>
    <row r="300" spans="1:6" ht="18">
      <c r="A300" s="18">
        <v>295</v>
      </c>
      <c r="B300" s="19" t="s">
        <v>104</v>
      </c>
      <c r="C300" s="19" t="s">
        <v>748</v>
      </c>
      <c r="D300" s="20">
        <v>2149118.7736999998</v>
      </c>
      <c r="E300" s="20">
        <v>2287480.6184</v>
      </c>
      <c r="F300" s="10">
        <f t="shared" si="4"/>
        <v>4436599.3920999998</v>
      </c>
    </row>
    <row r="301" spans="1:6" ht="18">
      <c r="A301" s="18">
        <v>296</v>
      </c>
      <c r="B301" s="19" t="s">
        <v>104</v>
      </c>
      <c r="C301" s="19" t="s">
        <v>750</v>
      </c>
      <c r="D301" s="20">
        <v>1899520.2137</v>
      </c>
      <c r="E301" s="20">
        <v>2021812.7198999999</v>
      </c>
      <c r="F301" s="10">
        <f t="shared" si="4"/>
        <v>3921332.9336000001</v>
      </c>
    </row>
    <row r="302" spans="1:6" ht="18">
      <c r="A302" s="18">
        <v>297</v>
      </c>
      <c r="B302" s="19" t="s">
        <v>104</v>
      </c>
      <c r="C302" s="19" t="s">
        <v>752</v>
      </c>
      <c r="D302" s="20">
        <v>2342978.4616999999</v>
      </c>
      <c r="E302" s="20">
        <v>2493821.1354999999</v>
      </c>
      <c r="F302" s="10">
        <f t="shared" si="4"/>
        <v>4836799.5971999997</v>
      </c>
    </row>
    <row r="303" spans="1:6" ht="18">
      <c r="A303" s="18">
        <v>298</v>
      </c>
      <c r="B303" s="19" t="s">
        <v>104</v>
      </c>
      <c r="C303" s="19" t="s">
        <v>754</v>
      </c>
      <c r="D303" s="20">
        <v>1989880.7897999999</v>
      </c>
      <c r="E303" s="20">
        <v>2117990.7760999999</v>
      </c>
      <c r="F303" s="10">
        <f t="shared" si="4"/>
        <v>4107871.5658999998</v>
      </c>
    </row>
    <row r="304" spans="1:6" ht="18">
      <c r="A304" s="18">
        <v>299</v>
      </c>
      <c r="B304" s="19" t="s">
        <v>104</v>
      </c>
      <c r="C304" s="19" t="s">
        <v>756</v>
      </c>
      <c r="D304" s="20">
        <v>1797606.7845999999</v>
      </c>
      <c r="E304" s="20">
        <v>1913338.0293000001</v>
      </c>
      <c r="F304" s="10">
        <f t="shared" si="4"/>
        <v>3710944.8139</v>
      </c>
    </row>
    <row r="305" spans="1:6" ht="18">
      <c r="A305" s="18">
        <v>300</v>
      </c>
      <c r="B305" s="19" t="s">
        <v>104</v>
      </c>
      <c r="C305" s="19" t="s">
        <v>758</v>
      </c>
      <c r="D305" s="20">
        <v>1749364.1998000001</v>
      </c>
      <c r="E305" s="20">
        <v>1861989.5515000001</v>
      </c>
      <c r="F305" s="10">
        <f t="shared" si="4"/>
        <v>3611353.7513000001</v>
      </c>
    </row>
    <row r="306" spans="1:6" ht="18">
      <c r="A306" s="18">
        <v>301</v>
      </c>
      <c r="B306" s="19" t="s">
        <v>104</v>
      </c>
      <c r="C306" s="19" t="s">
        <v>760</v>
      </c>
      <c r="D306" s="20">
        <v>1558406.1998000001</v>
      </c>
      <c r="E306" s="20">
        <v>1658737.5353000001</v>
      </c>
      <c r="F306" s="10">
        <f t="shared" si="4"/>
        <v>3217143.7351000002</v>
      </c>
    </row>
    <row r="307" spans="1:6" ht="18">
      <c r="A307" s="18">
        <v>302</v>
      </c>
      <c r="B307" s="19" t="s">
        <v>104</v>
      </c>
      <c r="C307" s="19" t="s">
        <v>762</v>
      </c>
      <c r="D307" s="20">
        <v>1689291.9671</v>
      </c>
      <c r="E307" s="20">
        <v>1798049.8244</v>
      </c>
      <c r="F307" s="10">
        <f t="shared" si="4"/>
        <v>3487341.7915000003</v>
      </c>
    </row>
    <row r="308" spans="1:6" ht="18">
      <c r="A308" s="18">
        <v>303</v>
      </c>
      <c r="B308" s="19" t="s">
        <v>104</v>
      </c>
      <c r="C308" s="19" t="s">
        <v>764</v>
      </c>
      <c r="D308" s="20">
        <v>1983168.1740000001</v>
      </c>
      <c r="E308" s="20">
        <v>2110845.9972999999</v>
      </c>
      <c r="F308" s="10">
        <f t="shared" si="4"/>
        <v>4094014.1713</v>
      </c>
    </row>
    <row r="309" spans="1:6" ht="18">
      <c r="A309" s="18">
        <v>304</v>
      </c>
      <c r="B309" s="19" t="s">
        <v>104</v>
      </c>
      <c r="C309" s="19" t="s">
        <v>766</v>
      </c>
      <c r="D309" s="20">
        <v>2146546.1877000001</v>
      </c>
      <c r="E309" s="20">
        <v>2284742.4073999999</v>
      </c>
      <c r="F309" s="10">
        <f t="shared" si="4"/>
        <v>4431288.5951000005</v>
      </c>
    </row>
    <row r="310" spans="1:6" ht="18">
      <c r="A310" s="18">
        <v>305</v>
      </c>
      <c r="B310" s="19" t="s">
        <v>104</v>
      </c>
      <c r="C310" s="19" t="s">
        <v>768</v>
      </c>
      <c r="D310" s="20">
        <v>1880688.5593999999</v>
      </c>
      <c r="E310" s="20">
        <v>2001768.6698</v>
      </c>
      <c r="F310" s="10">
        <f t="shared" si="4"/>
        <v>3882457.2291999999</v>
      </c>
    </row>
    <row r="311" spans="1:6" ht="18">
      <c r="A311" s="18">
        <v>306</v>
      </c>
      <c r="B311" s="19" t="s">
        <v>104</v>
      </c>
      <c r="C311" s="19" t="s">
        <v>770</v>
      </c>
      <c r="D311" s="20">
        <v>1670794.7933</v>
      </c>
      <c r="E311" s="20">
        <v>1778361.7889</v>
      </c>
      <c r="F311" s="10">
        <f t="shared" si="4"/>
        <v>3449156.5822000001</v>
      </c>
    </row>
    <row r="312" spans="1:6" ht="18">
      <c r="A312" s="18">
        <v>307</v>
      </c>
      <c r="B312" s="19" t="s">
        <v>104</v>
      </c>
      <c r="C312" s="19" t="s">
        <v>772</v>
      </c>
      <c r="D312" s="20">
        <v>1837644.6854999999</v>
      </c>
      <c r="E312" s="20">
        <v>1955953.5996999999</v>
      </c>
      <c r="F312" s="10">
        <f t="shared" si="4"/>
        <v>3793598.2851999998</v>
      </c>
    </row>
    <row r="313" spans="1:6" ht="18">
      <c r="A313" s="18">
        <v>308</v>
      </c>
      <c r="B313" s="19" t="s">
        <v>104</v>
      </c>
      <c r="C313" s="19" t="s">
        <v>774</v>
      </c>
      <c r="D313" s="20">
        <v>1787629.7154999999</v>
      </c>
      <c r="E313" s="20">
        <v>1902718.6292000001</v>
      </c>
      <c r="F313" s="10">
        <f t="shared" si="4"/>
        <v>3690348.3447000002</v>
      </c>
    </row>
    <row r="314" spans="1:6" ht="18">
      <c r="A314" s="18">
        <v>309</v>
      </c>
      <c r="B314" s="19" t="s">
        <v>104</v>
      </c>
      <c r="C314" s="19" t="s">
        <v>776</v>
      </c>
      <c r="D314" s="20">
        <v>1729099.2455</v>
      </c>
      <c r="E314" s="20">
        <v>1840419.9246</v>
      </c>
      <c r="F314" s="10">
        <f t="shared" si="4"/>
        <v>3569519.1700999998</v>
      </c>
    </row>
    <row r="315" spans="1:6" ht="18">
      <c r="A315" s="18">
        <v>310</v>
      </c>
      <c r="B315" s="19" t="s">
        <v>104</v>
      </c>
      <c r="C315" s="19" t="s">
        <v>777</v>
      </c>
      <c r="D315" s="20">
        <v>1788730.4035</v>
      </c>
      <c r="E315" s="20">
        <v>1903890.1802999999</v>
      </c>
      <c r="F315" s="10">
        <f t="shared" si="4"/>
        <v>3692620.5838000001</v>
      </c>
    </row>
    <row r="316" spans="1:6" ht="36">
      <c r="A316" s="18">
        <v>311</v>
      </c>
      <c r="B316" s="19" t="s">
        <v>104</v>
      </c>
      <c r="C316" s="19" t="s">
        <v>779</v>
      </c>
      <c r="D316" s="20">
        <v>1805111.3769</v>
      </c>
      <c r="E316" s="20">
        <v>1921325.7727999999</v>
      </c>
      <c r="F316" s="10">
        <f t="shared" si="4"/>
        <v>3726437.1497</v>
      </c>
    </row>
    <row r="317" spans="1:6" ht="18">
      <c r="A317" s="18">
        <v>312</v>
      </c>
      <c r="B317" s="19" t="s">
        <v>104</v>
      </c>
      <c r="C317" s="19" t="s">
        <v>781</v>
      </c>
      <c r="D317" s="20">
        <v>1920331.666</v>
      </c>
      <c r="E317" s="20">
        <v>2043964.0286999999</v>
      </c>
      <c r="F317" s="10">
        <f t="shared" si="4"/>
        <v>3964295.6946999999</v>
      </c>
    </row>
    <row r="318" spans="1:6" ht="18">
      <c r="A318" s="18">
        <v>313</v>
      </c>
      <c r="B318" s="19" t="s">
        <v>104</v>
      </c>
      <c r="C318" s="19" t="s">
        <v>783</v>
      </c>
      <c r="D318" s="20">
        <v>1717899.2291000001</v>
      </c>
      <c r="E318" s="20">
        <v>1828498.8429</v>
      </c>
      <c r="F318" s="10">
        <f t="shared" si="4"/>
        <v>3546398.0720000002</v>
      </c>
    </row>
    <row r="319" spans="1:6" ht="18">
      <c r="A319" s="18">
        <v>314</v>
      </c>
      <c r="B319" s="19" t="s">
        <v>105</v>
      </c>
      <c r="C319" s="19" t="s">
        <v>788</v>
      </c>
      <c r="D319" s="20">
        <v>1793964.6749</v>
      </c>
      <c r="E319" s="20">
        <v>1909461.4380000001</v>
      </c>
      <c r="F319" s="10">
        <f t="shared" si="4"/>
        <v>3703426.1129000001</v>
      </c>
    </row>
    <row r="320" spans="1:6" ht="18">
      <c r="A320" s="18">
        <v>315</v>
      </c>
      <c r="B320" s="19" t="s">
        <v>105</v>
      </c>
      <c r="C320" s="19" t="s">
        <v>790</v>
      </c>
      <c r="D320" s="20">
        <v>2121742.1743000001</v>
      </c>
      <c r="E320" s="20">
        <v>2258341.4934999999</v>
      </c>
      <c r="F320" s="10">
        <f t="shared" si="4"/>
        <v>4380083.6677999999</v>
      </c>
    </row>
    <row r="321" spans="1:6" ht="18">
      <c r="A321" s="18">
        <v>316</v>
      </c>
      <c r="B321" s="19" t="s">
        <v>105</v>
      </c>
      <c r="C321" s="19" t="s">
        <v>792</v>
      </c>
      <c r="D321" s="20">
        <v>2633139.9026000001</v>
      </c>
      <c r="E321" s="20">
        <v>2802663.3831000002</v>
      </c>
      <c r="F321" s="10">
        <f t="shared" si="4"/>
        <v>5435803.2857000008</v>
      </c>
    </row>
    <row r="322" spans="1:6" ht="18">
      <c r="A322" s="18">
        <v>317</v>
      </c>
      <c r="B322" s="19" t="s">
        <v>105</v>
      </c>
      <c r="C322" s="19" t="s">
        <v>794</v>
      </c>
      <c r="D322" s="20">
        <v>1991662.5267</v>
      </c>
      <c r="E322" s="20">
        <v>2119887.2226</v>
      </c>
      <c r="F322" s="10">
        <f t="shared" si="4"/>
        <v>4111549.7493000003</v>
      </c>
    </row>
    <row r="323" spans="1:6" ht="18">
      <c r="A323" s="18">
        <v>318</v>
      </c>
      <c r="B323" s="19" t="s">
        <v>105</v>
      </c>
      <c r="C323" s="19" t="s">
        <v>796</v>
      </c>
      <c r="D323" s="20">
        <v>1709020.1880000001</v>
      </c>
      <c r="E323" s="20">
        <v>1819048.1625999999</v>
      </c>
      <c r="F323" s="10">
        <f t="shared" si="4"/>
        <v>3528068.3506</v>
      </c>
    </row>
    <row r="324" spans="1:6" ht="18">
      <c r="A324" s="18">
        <v>319</v>
      </c>
      <c r="B324" s="19" t="s">
        <v>105</v>
      </c>
      <c r="C324" s="19" t="s">
        <v>798</v>
      </c>
      <c r="D324" s="20">
        <v>1676503.4203000001</v>
      </c>
      <c r="E324" s="20">
        <v>1784437.9415</v>
      </c>
      <c r="F324" s="10">
        <f t="shared" si="4"/>
        <v>3460941.3618000001</v>
      </c>
    </row>
    <row r="325" spans="1:6" ht="18">
      <c r="A325" s="18">
        <v>320</v>
      </c>
      <c r="B325" s="19" t="s">
        <v>105</v>
      </c>
      <c r="C325" s="19" t="s">
        <v>800</v>
      </c>
      <c r="D325" s="20">
        <v>2353350.5384999998</v>
      </c>
      <c r="E325" s="20">
        <v>2504860.9742000001</v>
      </c>
      <c r="F325" s="10">
        <f t="shared" si="4"/>
        <v>4858211.5126999998</v>
      </c>
    </row>
    <row r="326" spans="1:6" ht="18">
      <c r="A326" s="18">
        <v>321</v>
      </c>
      <c r="B326" s="19" t="s">
        <v>105</v>
      </c>
      <c r="C326" s="19" t="s">
        <v>802</v>
      </c>
      <c r="D326" s="20">
        <v>1975094.1614999999</v>
      </c>
      <c r="E326" s="20">
        <v>2102252.1738999998</v>
      </c>
      <c r="F326" s="10">
        <f t="shared" ref="F326:F389" si="5">SUM(D326:E326)</f>
        <v>4077346.3353999997</v>
      </c>
    </row>
    <row r="327" spans="1:6" ht="18">
      <c r="A327" s="18">
        <v>322</v>
      </c>
      <c r="B327" s="19" t="s">
        <v>105</v>
      </c>
      <c r="C327" s="19" t="s">
        <v>804</v>
      </c>
      <c r="D327" s="20">
        <v>1730051.4095999999</v>
      </c>
      <c r="E327" s="20">
        <v>1841433.3896999999</v>
      </c>
      <c r="F327" s="10">
        <f t="shared" si="5"/>
        <v>3571484.7993000001</v>
      </c>
    </row>
    <row r="328" spans="1:6" ht="18">
      <c r="A328" s="18">
        <v>323</v>
      </c>
      <c r="B328" s="19" t="s">
        <v>105</v>
      </c>
      <c r="C328" s="19" t="s">
        <v>806</v>
      </c>
      <c r="D328" s="20">
        <v>1827705.1439</v>
      </c>
      <c r="E328" s="20">
        <v>1945374.1431</v>
      </c>
      <c r="F328" s="10">
        <f t="shared" si="5"/>
        <v>3773079.287</v>
      </c>
    </row>
    <row r="329" spans="1:6" ht="18">
      <c r="A329" s="18">
        <v>324</v>
      </c>
      <c r="B329" s="19" t="s">
        <v>105</v>
      </c>
      <c r="C329" s="19" t="s">
        <v>808</v>
      </c>
      <c r="D329" s="20">
        <v>2542443.9029999999</v>
      </c>
      <c r="E329" s="20">
        <v>2706128.3083000001</v>
      </c>
      <c r="F329" s="10">
        <f t="shared" si="5"/>
        <v>5248572.2113000005</v>
      </c>
    </row>
    <row r="330" spans="1:6" ht="18">
      <c r="A330" s="18">
        <v>325</v>
      </c>
      <c r="B330" s="19" t="s">
        <v>105</v>
      </c>
      <c r="C330" s="19" t="s">
        <v>810</v>
      </c>
      <c r="D330" s="20">
        <v>1879790.3403</v>
      </c>
      <c r="E330" s="20">
        <v>2000812.6226999999</v>
      </c>
      <c r="F330" s="10">
        <f t="shared" si="5"/>
        <v>3880602.963</v>
      </c>
    </row>
    <row r="331" spans="1:6" ht="18">
      <c r="A331" s="18">
        <v>326</v>
      </c>
      <c r="B331" s="19" t="s">
        <v>105</v>
      </c>
      <c r="C331" s="19" t="s">
        <v>812</v>
      </c>
      <c r="D331" s="20">
        <v>1586849.4578</v>
      </c>
      <c r="E331" s="20">
        <v>1689011.9911</v>
      </c>
      <c r="F331" s="10">
        <f t="shared" si="5"/>
        <v>3275861.4489000002</v>
      </c>
    </row>
    <row r="332" spans="1:6" ht="18">
      <c r="A332" s="18">
        <v>327</v>
      </c>
      <c r="B332" s="19" t="s">
        <v>105</v>
      </c>
      <c r="C332" s="19" t="s">
        <v>814</v>
      </c>
      <c r="D332" s="20">
        <v>2181073.9427</v>
      </c>
      <c r="E332" s="20">
        <v>2321493.0847</v>
      </c>
      <c r="F332" s="10">
        <f t="shared" si="5"/>
        <v>4502567.0274</v>
      </c>
    </row>
    <row r="333" spans="1:6" ht="18">
      <c r="A333" s="18">
        <v>328</v>
      </c>
      <c r="B333" s="19" t="s">
        <v>105</v>
      </c>
      <c r="C333" s="19" t="s">
        <v>816</v>
      </c>
      <c r="D333" s="20">
        <v>2453149.8234000001</v>
      </c>
      <c r="E333" s="20">
        <v>2611085.4103999999</v>
      </c>
      <c r="F333" s="10">
        <f t="shared" si="5"/>
        <v>5064235.2337999996</v>
      </c>
    </row>
    <row r="334" spans="1:6" ht="18">
      <c r="A334" s="18">
        <v>329</v>
      </c>
      <c r="B334" s="19" t="s">
        <v>105</v>
      </c>
      <c r="C334" s="19" t="s">
        <v>818</v>
      </c>
      <c r="D334" s="20">
        <v>1797922.5974999999</v>
      </c>
      <c r="E334" s="20">
        <v>1913674.1745</v>
      </c>
      <c r="F334" s="10">
        <f t="shared" si="5"/>
        <v>3711596.7719999999</v>
      </c>
    </row>
    <row r="335" spans="1:6" ht="18">
      <c r="A335" s="18">
        <v>330</v>
      </c>
      <c r="B335" s="19" t="s">
        <v>105</v>
      </c>
      <c r="C335" s="19" t="s">
        <v>820</v>
      </c>
      <c r="D335" s="20">
        <v>1902542.9246</v>
      </c>
      <c r="E335" s="20">
        <v>2025030.0351</v>
      </c>
      <c r="F335" s="10">
        <f t="shared" si="5"/>
        <v>3927572.9597</v>
      </c>
    </row>
    <row r="336" spans="1:6" ht="18">
      <c r="A336" s="18">
        <v>331</v>
      </c>
      <c r="B336" s="19" t="s">
        <v>105</v>
      </c>
      <c r="C336" s="19" t="s">
        <v>822</v>
      </c>
      <c r="D336" s="20">
        <v>1984319.0105999999</v>
      </c>
      <c r="E336" s="20">
        <v>2112070.9256000002</v>
      </c>
      <c r="F336" s="10">
        <f t="shared" si="5"/>
        <v>4096389.9362000003</v>
      </c>
    </row>
    <row r="337" spans="1:6" ht="18">
      <c r="A337" s="18">
        <v>332</v>
      </c>
      <c r="B337" s="19" t="s">
        <v>105</v>
      </c>
      <c r="C337" s="19" t="s">
        <v>824</v>
      </c>
      <c r="D337" s="20">
        <v>2050092.422</v>
      </c>
      <c r="E337" s="20">
        <v>2182078.8774999999</v>
      </c>
      <c r="F337" s="10">
        <f t="shared" si="5"/>
        <v>4232171.2994999997</v>
      </c>
    </row>
    <row r="338" spans="1:6" ht="18">
      <c r="A338" s="18">
        <v>333</v>
      </c>
      <c r="B338" s="19" t="s">
        <v>105</v>
      </c>
      <c r="C338" s="19" t="s">
        <v>825</v>
      </c>
      <c r="D338" s="20">
        <v>2067818.9261</v>
      </c>
      <c r="E338" s="20">
        <v>2200946.6269</v>
      </c>
      <c r="F338" s="10">
        <f t="shared" si="5"/>
        <v>4268765.5530000003</v>
      </c>
    </row>
    <row r="339" spans="1:6" ht="18">
      <c r="A339" s="18">
        <v>334</v>
      </c>
      <c r="B339" s="19" t="s">
        <v>105</v>
      </c>
      <c r="C339" s="19" t="s">
        <v>827</v>
      </c>
      <c r="D339" s="20">
        <v>1937131.7134</v>
      </c>
      <c r="E339" s="20">
        <v>2061845.6754999999</v>
      </c>
      <c r="F339" s="10">
        <f t="shared" si="5"/>
        <v>3998977.3888999997</v>
      </c>
    </row>
    <row r="340" spans="1:6" ht="18">
      <c r="A340" s="18">
        <v>335</v>
      </c>
      <c r="B340" s="19" t="s">
        <v>105</v>
      </c>
      <c r="C340" s="19" t="s">
        <v>829</v>
      </c>
      <c r="D340" s="20">
        <v>1776851.7283999999</v>
      </c>
      <c r="E340" s="20">
        <v>1891246.7474</v>
      </c>
      <c r="F340" s="10">
        <f t="shared" si="5"/>
        <v>3668098.4758000001</v>
      </c>
    </row>
    <row r="341" spans="1:6" ht="18">
      <c r="A341" s="18">
        <v>336</v>
      </c>
      <c r="B341" s="19" t="s">
        <v>105</v>
      </c>
      <c r="C341" s="19" t="s">
        <v>831</v>
      </c>
      <c r="D341" s="20">
        <v>2180585.3099000002</v>
      </c>
      <c r="E341" s="20">
        <v>2320972.9933000002</v>
      </c>
      <c r="F341" s="10">
        <f t="shared" si="5"/>
        <v>4501558.3032000009</v>
      </c>
    </row>
    <row r="342" spans="1:6" ht="18">
      <c r="A342" s="18">
        <v>337</v>
      </c>
      <c r="B342" s="19" t="s">
        <v>105</v>
      </c>
      <c r="C342" s="19" t="s">
        <v>833</v>
      </c>
      <c r="D342" s="20">
        <v>1612561.2768000001</v>
      </c>
      <c r="E342" s="20">
        <v>1716379.1558999999</v>
      </c>
      <c r="F342" s="10">
        <f t="shared" si="5"/>
        <v>3328940.4326999998</v>
      </c>
    </row>
    <row r="343" spans="1:6" ht="18">
      <c r="A343" s="18">
        <v>338</v>
      </c>
      <c r="B343" s="19" t="s">
        <v>105</v>
      </c>
      <c r="C343" s="19" t="s">
        <v>835</v>
      </c>
      <c r="D343" s="20">
        <v>2023956.9639000001</v>
      </c>
      <c r="E343" s="20">
        <v>2154260.7995000002</v>
      </c>
      <c r="F343" s="10">
        <f t="shared" si="5"/>
        <v>4178217.7634000005</v>
      </c>
    </row>
    <row r="344" spans="1:6" ht="18">
      <c r="A344" s="18">
        <v>339</v>
      </c>
      <c r="B344" s="19" t="s">
        <v>105</v>
      </c>
      <c r="C344" s="19" t="s">
        <v>837</v>
      </c>
      <c r="D344" s="20">
        <v>1840778.6007999999</v>
      </c>
      <c r="E344" s="20">
        <v>1959289.2788</v>
      </c>
      <c r="F344" s="10">
        <f t="shared" si="5"/>
        <v>3800067.8795999996</v>
      </c>
    </row>
    <row r="345" spans="1:6" ht="18">
      <c r="A345" s="18">
        <v>340</v>
      </c>
      <c r="B345" s="19" t="s">
        <v>105</v>
      </c>
      <c r="C345" s="19" t="s">
        <v>839</v>
      </c>
      <c r="D345" s="20">
        <v>1705710.8234000001</v>
      </c>
      <c r="E345" s="20">
        <v>1815525.7387000001</v>
      </c>
      <c r="F345" s="10">
        <f t="shared" si="5"/>
        <v>3521236.5621000002</v>
      </c>
    </row>
    <row r="346" spans="1:6" ht="18">
      <c r="A346" s="18">
        <v>341</v>
      </c>
      <c r="B346" s="19" t="s">
        <v>106</v>
      </c>
      <c r="C346" s="19" t="s">
        <v>844</v>
      </c>
      <c r="D346" s="20">
        <v>3193582.4205999998</v>
      </c>
      <c r="E346" s="20">
        <v>3399187.6017999998</v>
      </c>
      <c r="F346" s="10">
        <f t="shared" si="5"/>
        <v>6592770.0223999992</v>
      </c>
    </row>
    <row r="347" spans="1:6" ht="18">
      <c r="A347" s="18">
        <v>342</v>
      </c>
      <c r="B347" s="19" t="s">
        <v>106</v>
      </c>
      <c r="C347" s="19" t="s">
        <v>846</v>
      </c>
      <c r="D347" s="20">
        <v>3247318.7226</v>
      </c>
      <c r="E347" s="20">
        <v>3456383.4863999998</v>
      </c>
      <c r="F347" s="10">
        <f t="shared" si="5"/>
        <v>6703702.2089999998</v>
      </c>
    </row>
    <row r="348" spans="1:6" ht="18">
      <c r="A348" s="18">
        <v>343</v>
      </c>
      <c r="B348" s="19" t="s">
        <v>106</v>
      </c>
      <c r="C348" s="19" t="s">
        <v>848</v>
      </c>
      <c r="D348" s="20">
        <v>2687415.5671000001</v>
      </c>
      <c r="E348" s="20">
        <v>2860433.3546000002</v>
      </c>
      <c r="F348" s="10">
        <f t="shared" si="5"/>
        <v>5547848.9217000008</v>
      </c>
    </row>
    <row r="349" spans="1:6" ht="18">
      <c r="A349" s="18">
        <v>344</v>
      </c>
      <c r="B349" s="19" t="s">
        <v>106</v>
      </c>
      <c r="C349" s="19" t="s">
        <v>850</v>
      </c>
      <c r="D349" s="20">
        <v>2069271.5403</v>
      </c>
      <c r="E349" s="20">
        <v>2202492.7615</v>
      </c>
      <c r="F349" s="10">
        <f t="shared" si="5"/>
        <v>4271764.3017999995</v>
      </c>
    </row>
    <row r="350" spans="1:6" ht="18">
      <c r="A350" s="18">
        <v>345</v>
      </c>
      <c r="B350" s="19" t="s">
        <v>106</v>
      </c>
      <c r="C350" s="19" t="s">
        <v>852</v>
      </c>
      <c r="D350" s="20">
        <v>3401788.9980000001</v>
      </c>
      <c r="E350" s="20">
        <v>3620798.6716</v>
      </c>
      <c r="F350" s="10">
        <f t="shared" si="5"/>
        <v>7022587.6696000006</v>
      </c>
    </row>
    <row r="351" spans="1:6" ht="18">
      <c r="A351" s="18">
        <v>346</v>
      </c>
      <c r="B351" s="19" t="s">
        <v>106</v>
      </c>
      <c r="C351" s="19" t="s">
        <v>854</v>
      </c>
      <c r="D351" s="20">
        <v>2278891.7703</v>
      </c>
      <c r="E351" s="20">
        <v>2425608.4958000001</v>
      </c>
      <c r="F351" s="10">
        <f t="shared" si="5"/>
        <v>4704500.2661000006</v>
      </c>
    </row>
    <row r="352" spans="1:6" ht="18">
      <c r="A352" s="18">
        <v>347</v>
      </c>
      <c r="B352" s="19" t="s">
        <v>106</v>
      </c>
      <c r="C352" s="19" t="s">
        <v>856</v>
      </c>
      <c r="D352" s="20">
        <v>1987189.1414000001</v>
      </c>
      <c r="E352" s="20">
        <v>2115125.8374999999</v>
      </c>
      <c r="F352" s="10">
        <f t="shared" si="5"/>
        <v>4102314.9789</v>
      </c>
    </row>
    <row r="353" spans="1:6" ht="18">
      <c r="A353" s="18">
        <v>348</v>
      </c>
      <c r="B353" s="19" t="s">
        <v>106</v>
      </c>
      <c r="C353" s="19" t="s">
        <v>858</v>
      </c>
      <c r="D353" s="20">
        <v>2647799.2385</v>
      </c>
      <c r="E353" s="20">
        <v>2818266.4977000002</v>
      </c>
      <c r="F353" s="10">
        <f t="shared" si="5"/>
        <v>5466065.7362000002</v>
      </c>
    </row>
    <row r="354" spans="1:6" ht="18">
      <c r="A354" s="18">
        <v>349</v>
      </c>
      <c r="B354" s="19" t="s">
        <v>106</v>
      </c>
      <c r="C354" s="19" t="s">
        <v>859</v>
      </c>
      <c r="D354" s="20">
        <v>2920797.9901999999</v>
      </c>
      <c r="E354" s="20">
        <v>3108841.1094999998</v>
      </c>
      <c r="F354" s="10">
        <f t="shared" si="5"/>
        <v>6029639.0997000001</v>
      </c>
    </row>
    <row r="355" spans="1:6" ht="18">
      <c r="A355" s="18">
        <v>350</v>
      </c>
      <c r="B355" s="19" t="s">
        <v>106</v>
      </c>
      <c r="C355" s="19" t="s">
        <v>861</v>
      </c>
      <c r="D355" s="20">
        <v>2759280.469</v>
      </c>
      <c r="E355" s="20">
        <v>2936924.9717000001</v>
      </c>
      <c r="F355" s="10">
        <f t="shared" si="5"/>
        <v>5696205.4407000002</v>
      </c>
    </row>
    <row r="356" spans="1:6" ht="18">
      <c r="A356" s="18">
        <v>351</v>
      </c>
      <c r="B356" s="19" t="s">
        <v>106</v>
      </c>
      <c r="C356" s="19" t="s">
        <v>863</v>
      </c>
      <c r="D356" s="20">
        <v>2945963.5292000002</v>
      </c>
      <c r="E356" s="20">
        <v>3135626.8243999998</v>
      </c>
      <c r="F356" s="10">
        <f t="shared" si="5"/>
        <v>6081590.3536</v>
      </c>
    </row>
    <row r="357" spans="1:6" ht="18">
      <c r="A357" s="18">
        <v>352</v>
      </c>
      <c r="B357" s="19" t="s">
        <v>106</v>
      </c>
      <c r="C357" s="19" t="s">
        <v>865</v>
      </c>
      <c r="D357" s="20">
        <v>2545825.2779000001</v>
      </c>
      <c r="E357" s="20">
        <v>2709727.3785999999</v>
      </c>
      <c r="F357" s="10">
        <f t="shared" si="5"/>
        <v>5255552.6565000005</v>
      </c>
    </row>
    <row r="358" spans="1:6" ht="18">
      <c r="A358" s="18">
        <v>353</v>
      </c>
      <c r="B358" s="19" t="s">
        <v>106</v>
      </c>
      <c r="C358" s="19" t="s">
        <v>867</v>
      </c>
      <c r="D358" s="20">
        <v>2205620.7853000001</v>
      </c>
      <c r="E358" s="20">
        <v>2347620.2710000002</v>
      </c>
      <c r="F358" s="10">
        <f t="shared" si="5"/>
        <v>4553241.0563000003</v>
      </c>
    </row>
    <row r="359" spans="1:6" ht="18">
      <c r="A359" s="18">
        <v>354</v>
      </c>
      <c r="B359" s="19" t="s">
        <v>106</v>
      </c>
      <c r="C359" s="19" t="s">
        <v>869</v>
      </c>
      <c r="D359" s="20">
        <v>2271065.4561999999</v>
      </c>
      <c r="E359" s="20">
        <v>2417278.3179000001</v>
      </c>
      <c r="F359" s="10">
        <f t="shared" si="5"/>
        <v>4688343.7741</v>
      </c>
    </row>
    <row r="360" spans="1:6" ht="18">
      <c r="A360" s="18">
        <v>355</v>
      </c>
      <c r="B360" s="19" t="s">
        <v>106</v>
      </c>
      <c r="C360" s="19" t="s">
        <v>871</v>
      </c>
      <c r="D360" s="20">
        <v>2628980.5891</v>
      </c>
      <c r="E360" s="20">
        <v>2798236.2897999999</v>
      </c>
      <c r="F360" s="10">
        <f t="shared" si="5"/>
        <v>5427216.8788999999</v>
      </c>
    </row>
    <row r="361" spans="1:6" ht="18">
      <c r="A361" s="18">
        <v>356</v>
      </c>
      <c r="B361" s="19" t="s">
        <v>106</v>
      </c>
      <c r="C361" s="19" t="s">
        <v>873</v>
      </c>
      <c r="D361" s="20">
        <v>2039125.5569</v>
      </c>
      <c r="E361" s="20">
        <v>2170405.9575999998</v>
      </c>
      <c r="F361" s="10">
        <f t="shared" si="5"/>
        <v>4209531.5144999996</v>
      </c>
    </row>
    <row r="362" spans="1:6" ht="18">
      <c r="A362" s="18">
        <v>357</v>
      </c>
      <c r="B362" s="19" t="s">
        <v>106</v>
      </c>
      <c r="C362" s="19" t="s">
        <v>875</v>
      </c>
      <c r="D362" s="20">
        <v>2837286.2815999999</v>
      </c>
      <c r="E362" s="20">
        <v>3019952.8558</v>
      </c>
      <c r="F362" s="10">
        <f t="shared" si="5"/>
        <v>5857239.1373999994</v>
      </c>
    </row>
    <row r="363" spans="1:6" ht="18">
      <c r="A363" s="18">
        <v>358</v>
      </c>
      <c r="B363" s="19" t="s">
        <v>106</v>
      </c>
      <c r="C363" s="19" t="s">
        <v>877</v>
      </c>
      <c r="D363" s="20">
        <v>1908398.8119000001</v>
      </c>
      <c r="E363" s="20">
        <v>2031262.9287</v>
      </c>
      <c r="F363" s="10">
        <f t="shared" si="5"/>
        <v>3939661.7406000001</v>
      </c>
    </row>
    <row r="364" spans="1:6" ht="18">
      <c r="A364" s="18">
        <v>359</v>
      </c>
      <c r="B364" s="19" t="s">
        <v>106</v>
      </c>
      <c r="C364" s="19" t="s">
        <v>879</v>
      </c>
      <c r="D364" s="20">
        <v>2518129.7982000001</v>
      </c>
      <c r="E364" s="20">
        <v>2680248.8437000001</v>
      </c>
      <c r="F364" s="10">
        <f t="shared" si="5"/>
        <v>5198378.6419000002</v>
      </c>
    </row>
    <row r="365" spans="1:6" ht="18">
      <c r="A365" s="18">
        <v>360</v>
      </c>
      <c r="B365" s="19" t="s">
        <v>106</v>
      </c>
      <c r="C365" s="19" t="s">
        <v>881</v>
      </c>
      <c r="D365" s="20">
        <v>2111268.1776999999</v>
      </c>
      <c r="E365" s="20">
        <v>2247193.1732000001</v>
      </c>
      <c r="F365" s="10">
        <f t="shared" si="5"/>
        <v>4358461.3509</v>
      </c>
    </row>
    <row r="366" spans="1:6" ht="18">
      <c r="A366" s="18">
        <v>361</v>
      </c>
      <c r="B366" s="19" t="s">
        <v>106</v>
      </c>
      <c r="C366" s="19" t="s">
        <v>883</v>
      </c>
      <c r="D366" s="20">
        <v>2691096.7420000001</v>
      </c>
      <c r="E366" s="20">
        <v>2864351.5263</v>
      </c>
      <c r="F366" s="10">
        <f t="shared" si="5"/>
        <v>5555448.2683000006</v>
      </c>
    </row>
    <row r="367" spans="1:6" ht="18">
      <c r="A367" s="18">
        <v>362</v>
      </c>
      <c r="B367" s="19" t="s">
        <v>106</v>
      </c>
      <c r="C367" s="19" t="s">
        <v>885</v>
      </c>
      <c r="D367" s="20">
        <v>3010794.7140000002</v>
      </c>
      <c r="E367" s="20">
        <v>3204631.8884999999</v>
      </c>
      <c r="F367" s="10">
        <f t="shared" si="5"/>
        <v>6215426.6025</v>
      </c>
    </row>
    <row r="368" spans="1:6" ht="18">
      <c r="A368" s="18">
        <v>363</v>
      </c>
      <c r="B368" s="19" t="s">
        <v>106</v>
      </c>
      <c r="C368" s="19" t="s">
        <v>887</v>
      </c>
      <c r="D368" s="20">
        <v>3074281.5282000001</v>
      </c>
      <c r="E368" s="20">
        <v>3272206.0304</v>
      </c>
      <c r="F368" s="10">
        <f t="shared" si="5"/>
        <v>6346487.5586000001</v>
      </c>
    </row>
    <row r="369" spans="1:6" ht="18">
      <c r="A369" s="18">
        <v>364</v>
      </c>
      <c r="B369" s="19" t="s">
        <v>107</v>
      </c>
      <c r="C369" s="19" t="s">
        <v>891</v>
      </c>
      <c r="D369" s="20">
        <v>1972828.3130999999</v>
      </c>
      <c r="E369" s="20">
        <v>2099840.4485999998</v>
      </c>
      <c r="F369" s="10">
        <f t="shared" si="5"/>
        <v>4072668.7616999997</v>
      </c>
    </row>
    <row r="370" spans="1:6" ht="18">
      <c r="A370" s="18">
        <v>365</v>
      </c>
      <c r="B370" s="19" t="s">
        <v>107</v>
      </c>
      <c r="C370" s="19" t="s">
        <v>893</v>
      </c>
      <c r="D370" s="20">
        <v>2020694.6616</v>
      </c>
      <c r="E370" s="20">
        <v>2150788.4676000001</v>
      </c>
      <c r="F370" s="10">
        <f t="shared" si="5"/>
        <v>4171483.1292000003</v>
      </c>
    </row>
    <row r="371" spans="1:6" ht="18">
      <c r="A371" s="18">
        <v>366</v>
      </c>
      <c r="B371" s="19" t="s">
        <v>107</v>
      </c>
      <c r="C371" s="19" t="s">
        <v>894</v>
      </c>
      <c r="D371" s="20">
        <v>1842475.4231</v>
      </c>
      <c r="E371" s="20">
        <v>1961095.3437999999</v>
      </c>
      <c r="F371" s="10">
        <f t="shared" si="5"/>
        <v>3803570.7669000002</v>
      </c>
    </row>
    <row r="372" spans="1:6" ht="18">
      <c r="A372" s="18">
        <v>367</v>
      </c>
      <c r="B372" s="19" t="s">
        <v>107</v>
      </c>
      <c r="C372" s="19" t="s">
        <v>896</v>
      </c>
      <c r="D372" s="20">
        <v>1998831.1133000001</v>
      </c>
      <c r="E372" s="20">
        <v>2127517.3280000002</v>
      </c>
      <c r="F372" s="10">
        <f t="shared" si="5"/>
        <v>4126348.4413000001</v>
      </c>
    </row>
    <row r="373" spans="1:6" ht="18">
      <c r="A373" s="18">
        <v>368</v>
      </c>
      <c r="B373" s="19" t="s">
        <v>107</v>
      </c>
      <c r="C373" s="19" t="s">
        <v>898</v>
      </c>
      <c r="D373" s="20">
        <v>2422649.1091</v>
      </c>
      <c r="E373" s="20">
        <v>2578621.0377000002</v>
      </c>
      <c r="F373" s="10">
        <f t="shared" si="5"/>
        <v>5001270.1468000002</v>
      </c>
    </row>
    <row r="374" spans="1:6" ht="18">
      <c r="A374" s="18">
        <v>369</v>
      </c>
      <c r="B374" s="19" t="s">
        <v>107</v>
      </c>
      <c r="C374" s="19" t="s">
        <v>900</v>
      </c>
      <c r="D374" s="20">
        <v>1930136.4627</v>
      </c>
      <c r="E374" s="20">
        <v>2054400.0654</v>
      </c>
      <c r="F374" s="10">
        <f t="shared" si="5"/>
        <v>3984536.5280999998</v>
      </c>
    </row>
    <row r="375" spans="1:6" ht="18">
      <c r="A375" s="18">
        <v>370</v>
      </c>
      <c r="B375" s="19" t="s">
        <v>107</v>
      </c>
      <c r="C375" s="19" t="s">
        <v>902</v>
      </c>
      <c r="D375" s="20">
        <v>3115450.1907000002</v>
      </c>
      <c r="E375" s="20">
        <v>3316025.1617000001</v>
      </c>
      <c r="F375" s="10">
        <f t="shared" si="5"/>
        <v>6431475.3524000002</v>
      </c>
    </row>
    <row r="376" spans="1:6" ht="18">
      <c r="A376" s="18">
        <v>371</v>
      </c>
      <c r="B376" s="19" t="s">
        <v>107</v>
      </c>
      <c r="C376" s="19" t="s">
        <v>904</v>
      </c>
      <c r="D376" s="20">
        <v>2122605.3975</v>
      </c>
      <c r="E376" s="20">
        <v>2259260.2916000001</v>
      </c>
      <c r="F376" s="10">
        <f t="shared" si="5"/>
        <v>4381865.6891000001</v>
      </c>
    </row>
    <row r="377" spans="1:6" ht="18">
      <c r="A377" s="18">
        <v>372</v>
      </c>
      <c r="B377" s="19" t="s">
        <v>107</v>
      </c>
      <c r="C377" s="19" t="s">
        <v>906</v>
      </c>
      <c r="D377" s="20">
        <v>2281718.4086000002</v>
      </c>
      <c r="E377" s="20">
        <v>2428617.1151999999</v>
      </c>
      <c r="F377" s="10">
        <f t="shared" si="5"/>
        <v>4710335.5238000005</v>
      </c>
    </row>
    <row r="378" spans="1:6" ht="18">
      <c r="A378" s="18">
        <v>373</v>
      </c>
      <c r="B378" s="19" t="s">
        <v>107</v>
      </c>
      <c r="C378" s="19" t="s">
        <v>908</v>
      </c>
      <c r="D378" s="20">
        <v>2297698.9178999998</v>
      </c>
      <c r="E378" s="20">
        <v>2445626.4613999999</v>
      </c>
      <c r="F378" s="10">
        <f t="shared" si="5"/>
        <v>4743325.3793000001</v>
      </c>
    </row>
    <row r="379" spans="1:6" ht="18">
      <c r="A379" s="18">
        <v>374</v>
      </c>
      <c r="B379" s="19" t="s">
        <v>107</v>
      </c>
      <c r="C379" s="19" t="s">
        <v>909</v>
      </c>
      <c r="D379" s="20">
        <v>2129649.3418999999</v>
      </c>
      <c r="E379" s="20">
        <v>2266757.7302999999</v>
      </c>
      <c r="F379" s="10">
        <f t="shared" si="5"/>
        <v>4396407.0722000003</v>
      </c>
    </row>
    <row r="380" spans="1:6" ht="18">
      <c r="A380" s="18">
        <v>375</v>
      </c>
      <c r="B380" s="19" t="s">
        <v>107</v>
      </c>
      <c r="C380" s="19" t="s">
        <v>911</v>
      </c>
      <c r="D380" s="20">
        <v>2086383.1961000001</v>
      </c>
      <c r="E380" s="20">
        <v>2220706.0781999999</v>
      </c>
      <c r="F380" s="10">
        <f t="shared" si="5"/>
        <v>4307089.2742999997</v>
      </c>
    </row>
    <row r="381" spans="1:6" ht="18">
      <c r="A381" s="18">
        <v>376</v>
      </c>
      <c r="B381" s="19" t="s">
        <v>107</v>
      </c>
      <c r="C381" s="19" t="s">
        <v>913</v>
      </c>
      <c r="D381" s="20">
        <v>2179975.4600999998</v>
      </c>
      <c r="E381" s="20">
        <v>2320323.8810000001</v>
      </c>
      <c r="F381" s="10">
        <f t="shared" si="5"/>
        <v>4500299.3410999998</v>
      </c>
    </row>
    <row r="382" spans="1:6" ht="18">
      <c r="A382" s="18">
        <v>377</v>
      </c>
      <c r="B382" s="19" t="s">
        <v>107</v>
      </c>
      <c r="C382" s="19" t="s">
        <v>915</v>
      </c>
      <c r="D382" s="20">
        <v>1944547.8928</v>
      </c>
      <c r="E382" s="20">
        <v>2069739.314</v>
      </c>
      <c r="F382" s="10">
        <f t="shared" si="5"/>
        <v>4014287.2067999998</v>
      </c>
    </row>
    <row r="383" spans="1:6" ht="18">
      <c r="A383" s="18">
        <v>378</v>
      </c>
      <c r="B383" s="19" t="s">
        <v>107</v>
      </c>
      <c r="C383" s="19" t="s">
        <v>917</v>
      </c>
      <c r="D383" s="20">
        <v>1934400.7715</v>
      </c>
      <c r="E383" s="20">
        <v>2058938.9136000001</v>
      </c>
      <c r="F383" s="10">
        <f t="shared" si="5"/>
        <v>3993339.6851000004</v>
      </c>
    </row>
    <row r="384" spans="1:6" ht="18">
      <c r="A384" s="18">
        <v>379</v>
      </c>
      <c r="B384" s="19" t="s">
        <v>107</v>
      </c>
      <c r="C384" s="19" t="s">
        <v>919</v>
      </c>
      <c r="D384" s="20">
        <v>2090643.9926</v>
      </c>
      <c r="E384" s="20">
        <v>2225241.1880000001</v>
      </c>
      <c r="F384" s="10">
        <f t="shared" si="5"/>
        <v>4315885.1806000005</v>
      </c>
    </row>
    <row r="385" spans="1:6" ht="18">
      <c r="A385" s="18">
        <v>380</v>
      </c>
      <c r="B385" s="19" t="s">
        <v>107</v>
      </c>
      <c r="C385" s="19" t="s">
        <v>921</v>
      </c>
      <c r="D385" s="20">
        <v>2387370.5109000001</v>
      </c>
      <c r="E385" s="20">
        <v>2541071.1773999999</v>
      </c>
      <c r="F385" s="10">
        <f t="shared" si="5"/>
        <v>4928441.6883000005</v>
      </c>
    </row>
    <row r="386" spans="1:6" ht="18">
      <c r="A386" s="18">
        <v>381</v>
      </c>
      <c r="B386" s="19" t="s">
        <v>107</v>
      </c>
      <c r="C386" s="19" t="s">
        <v>922</v>
      </c>
      <c r="D386" s="20">
        <v>2870267.9322000002</v>
      </c>
      <c r="E386" s="20">
        <v>3055057.8892999999</v>
      </c>
      <c r="F386" s="10">
        <f t="shared" si="5"/>
        <v>5925325.8214999996</v>
      </c>
    </row>
    <row r="387" spans="1:6" ht="18">
      <c r="A387" s="18">
        <v>382</v>
      </c>
      <c r="B387" s="19" t="s">
        <v>107</v>
      </c>
      <c r="C387" s="19" t="s">
        <v>925</v>
      </c>
      <c r="D387" s="20">
        <v>1973380.1078000001</v>
      </c>
      <c r="E387" s="20">
        <v>2100427.7681999998</v>
      </c>
      <c r="F387" s="10">
        <f t="shared" si="5"/>
        <v>4073807.8760000002</v>
      </c>
    </row>
    <row r="388" spans="1:6" ht="18">
      <c r="A388" s="18">
        <v>383</v>
      </c>
      <c r="B388" s="19" t="s">
        <v>107</v>
      </c>
      <c r="C388" s="19" t="s">
        <v>927</v>
      </c>
      <c r="D388" s="20">
        <v>1901483.1643000001</v>
      </c>
      <c r="E388" s="20">
        <v>2023902.0466</v>
      </c>
      <c r="F388" s="10">
        <f t="shared" si="5"/>
        <v>3925385.2109000003</v>
      </c>
    </row>
    <row r="389" spans="1:6" ht="18">
      <c r="A389" s="18">
        <v>384</v>
      </c>
      <c r="B389" s="19" t="s">
        <v>107</v>
      </c>
      <c r="C389" s="19" t="s">
        <v>929</v>
      </c>
      <c r="D389" s="20">
        <v>2770480.6181999999</v>
      </c>
      <c r="E389" s="20">
        <v>2948846.1946999999</v>
      </c>
      <c r="F389" s="10">
        <f t="shared" si="5"/>
        <v>5719326.8128999993</v>
      </c>
    </row>
    <row r="390" spans="1:6" ht="18">
      <c r="A390" s="18">
        <v>385</v>
      </c>
      <c r="B390" s="19" t="s">
        <v>107</v>
      </c>
      <c r="C390" s="19" t="s">
        <v>931</v>
      </c>
      <c r="D390" s="20">
        <v>1843862.4901999999</v>
      </c>
      <c r="E390" s="20">
        <v>1962571.7113000001</v>
      </c>
      <c r="F390" s="10">
        <f t="shared" ref="F390:F453" si="6">SUM(D390:E390)</f>
        <v>3806434.2015</v>
      </c>
    </row>
    <row r="391" spans="1:6" ht="18">
      <c r="A391" s="18">
        <v>386</v>
      </c>
      <c r="B391" s="19" t="s">
        <v>107</v>
      </c>
      <c r="C391" s="19" t="s">
        <v>933</v>
      </c>
      <c r="D391" s="20">
        <v>1860834.9613000001</v>
      </c>
      <c r="E391" s="20">
        <v>1980636.8825000001</v>
      </c>
      <c r="F391" s="10">
        <f t="shared" si="6"/>
        <v>3841471.8437999999</v>
      </c>
    </row>
    <row r="392" spans="1:6" ht="18">
      <c r="A392" s="18">
        <v>387</v>
      </c>
      <c r="B392" s="19" t="s">
        <v>107</v>
      </c>
      <c r="C392" s="19" t="s">
        <v>935</v>
      </c>
      <c r="D392" s="20">
        <v>2400700.9983999999</v>
      </c>
      <c r="E392" s="20">
        <v>2555259.8914999999</v>
      </c>
      <c r="F392" s="10">
        <f t="shared" si="6"/>
        <v>4955960.8898999998</v>
      </c>
    </row>
    <row r="393" spans="1:6" ht="18">
      <c r="A393" s="18">
        <v>388</v>
      </c>
      <c r="B393" s="19" t="s">
        <v>107</v>
      </c>
      <c r="C393" s="19" t="s">
        <v>937</v>
      </c>
      <c r="D393" s="20">
        <v>2452984.0970999999</v>
      </c>
      <c r="E393" s="20">
        <v>2610909.0145</v>
      </c>
      <c r="F393" s="10">
        <f t="shared" si="6"/>
        <v>5063893.1116000004</v>
      </c>
    </row>
    <row r="394" spans="1:6" ht="18">
      <c r="A394" s="18">
        <v>389</v>
      </c>
      <c r="B394" s="19" t="s">
        <v>107</v>
      </c>
      <c r="C394" s="19" t="s">
        <v>137</v>
      </c>
      <c r="D394" s="20">
        <v>1880996.8374000001</v>
      </c>
      <c r="E394" s="20">
        <v>2002096.7949999999</v>
      </c>
      <c r="F394" s="10">
        <f t="shared" si="6"/>
        <v>3883093.6324</v>
      </c>
    </row>
    <row r="395" spans="1:6" ht="18">
      <c r="A395" s="18">
        <v>390</v>
      </c>
      <c r="B395" s="19" t="s">
        <v>107</v>
      </c>
      <c r="C395" s="19" t="s">
        <v>139</v>
      </c>
      <c r="D395" s="20">
        <v>1842123.5881000001</v>
      </c>
      <c r="E395" s="20">
        <v>1960720.8574000001</v>
      </c>
      <c r="F395" s="10">
        <f t="shared" si="6"/>
        <v>3802844.4455000004</v>
      </c>
    </row>
    <row r="396" spans="1:6" ht="18">
      <c r="A396" s="18">
        <v>391</v>
      </c>
      <c r="B396" s="19" t="s">
        <v>107</v>
      </c>
      <c r="C396" s="19" t="s">
        <v>141</v>
      </c>
      <c r="D396" s="20">
        <v>1843791.1198</v>
      </c>
      <c r="E396" s="20">
        <v>1962495.746</v>
      </c>
      <c r="F396" s="10">
        <f t="shared" si="6"/>
        <v>3806286.8657999998</v>
      </c>
    </row>
    <row r="397" spans="1:6" ht="18">
      <c r="A397" s="18">
        <v>392</v>
      </c>
      <c r="B397" s="19" t="s">
        <v>107</v>
      </c>
      <c r="C397" s="19" t="s">
        <v>143</v>
      </c>
      <c r="D397" s="20">
        <v>2185198.4566000002</v>
      </c>
      <c r="E397" s="20">
        <v>2325883.1378000001</v>
      </c>
      <c r="F397" s="10">
        <f t="shared" si="6"/>
        <v>4511081.5943999998</v>
      </c>
    </row>
    <row r="398" spans="1:6" ht="18">
      <c r="A398" s="18">
        <v>393</v>
      </c>
      <c r="B398" s="19" t="s">
        <v>107</v>
      </c>
      <c r="C398" s="19" t="s">
        <v>145</v>
      </c>
      <c r="D398" s="20">
        <v>2202293.2154000001</v>
      </c>
      <c r="E398" s="20">
        <v>2344078.4696999998</v>
      </c>
      <c r="F398" s="10">
        <f t="shared" si="6"/>
        <v>4546371.6851000004</v>
      </c>
    </row>
    <row r="399" spans="1:6" ht="18">
      <c r="A399" s="18">
        <v>394</v>
      </c>
      <c r="B399" s="19" t="s">
        <v>107</v>
      </c>
      <c r="C399" s="19" t="s">
        <v>113</v>
      </c>
      <c r="D399" s="20">
        <v>3807706.6055999999</v>
      </c>
      <c r="E399" s="20">
        <v>4052849.5528000002</v>
      </c>
      <c r="F399" s="10">
        <f t="shared" si="6"/>
        <v>7860556.1584000001</v>
      </c>
    </row>
    <row r="400" spans="1:6" ht="18">
      <c r="A400" s="18">
        <v>395</v>
      </c>
      <c r="B400" s="19" t="s">
        <v>107</v>
      </c>
      <c r="C400" s="19" t="s">
        <v>148</v>
      </c>
      <c r="D400" s="20">
        <v>1907196.1638</v>
      </c>
      <c r="E400" s="20">
        <v>2029982.8533000001</v>
      </c>
      <c r="F400" s="10">
        <f t="shared" si="6"/>
        <v>3937179.0170999998</v>
      </c>
    </row>
    <row r="401" spans="1:6" ht="18">
      <c r="A401" s="18">
        <v>396</v>
      </c>
      <c r="B401" s="19" t="s">
        <v>107</v>
      </c>
      <c r="C401" s="19" t="s">
        <v>150</v>
      </c>
      <c r="D401" s="20">
        <v>1887496.8266</v>
      </c>
      <c r="E401" s="20">
        <v>2009015.2583000001</v>
      </c>
      <c r="F401" s="10">
        <f t="shared" si="6"/>
        <v>3896512.0849000001</v>
      </c>
    </row>
    <row r="402" spans="1:6" ht="18">
      <c r="A402" s="18">
        <v>397</v>
      </c>
      <c r="B402" s="19" t="s">
        <v>107</v>
      </c>
      <c r="C402" s="19" t="s">
        <v>152</v>
      </c>
      <c r="D402" s="20">
        <v>2259381.5060000001</v>
      </c>
      <c r="E402" s="20">
        <v>2404842.1464</v>
      </c>
      <c r="F402" s="10">
        <f t="shared" si="6"/>
        <v>4664223.6524</v>
      </c>
    </row>
    <row r="403" spans="1:6" ht="18">
      <c r="A403" s="18">
        <v>398</v>
      </c>
      <c r="B403" s="19" t="s">
        <v>107</v>
      </c>
      <c r="C403" s="19" t="s">
        <v>154</v>
      </c>
      <c r="D403" s="20">
        <v>1864207.5149999999</v>
      </c>
      <c r="E403" s="20">
        <v>1984226.5637000001</v>
      </c>
      <c r="F403" s="10">
        <f t="shared" si="6"/>
        <v>3848434.0787</v>
      </c>
    </row>
    <row r="404" spans="1:6" ht="18">
      <c r="A404" s="18">
        <v>399</v>
      </c>
      <c r="B404" s="19" t="s">
        <v>107</v>
      </c>
      <c r="C404" s="19" t="s">
        <v>156</v>
      </c>
      <c r="D404" s="20">
        <v>2359495.3960000002</v>
      </c>
      <c r="E404" s="20">
        <v>2511401.4421000001</v>
      </c>
      <c r="F404" s="10">
        <f t="shared" si="6"/>
        <v>4870896.8381000003</v>
      </c>
    </row>
    <row r="405" spans="1:6" ht="18">
      <c r="A405" s="18">
        <v>400</v>
      </c>
      <c r="B405" s="19" t="s">
        <v>107</v>
      </c>
      <c r="C405" s="19" t="s">
        <v>158</v>
      </c>
      <c r="D405" s="20">
        <v>2072015.2134</v>
      </c>
      <c r="E405" s="20">
        <v>2205413.0743</v>
      </c>
      <c r="F405" s="10">
        <f t="shared" si="6"/>
        <v>4277428.2877000002</v>
      </c>
    </row>
    <row r="406" spans="1:6" ht="18">
      <c r="A406" s="18">
        <v>401</v>
      </c>
      <c r="B406" s="19" t="s">
        <v>107</v>
      </c>
      <c r="C406" s="19" t="s">
        <v>160</v>
      </c>
      <c r="D406" s="20">
        <v>2154592.5460000001</v>
      </c>
      <c r="E406" s="20">
        <v>2293306.7962000002</v>
      </c>
      <c r="F406" s="10">
        <f t="shared" si="6"/>
        <v>4447899.3421999998</v>
      </c>
    </row>
    <row r="407" spans="1:6" ht="18">
      <c r="A407" s="18">
        <v>402</v>
      </c>
      <c r="B407" s="19" t="s">
        <v>107</v>
      </c>
      <c r="C407" s="19" t="s">
        <v>162</v>
      </c>
      <c r="D407" s="20">
        <v>1696210.5693999999</v>
      </c>
      <c r="E407" s="20">
        <v>1805413.8514</v>
      </c>
      <c r="F407" s="10">
        <f t="shared" si="6"/>
        <v>3501624.4208</v>
      </c>
    </row>
    <row r="408" spans="1:6" ht="18">
      <c r="A408" s="18">
        <v>403</v>
      </c>
      <c r="B408" s="19" t="s">
        <v>107</v>
      </c>
      <c r="C408" s="19" t="s">
        <v>164</v>
      </c>
      <c r="D408" s="20">
        <v>1870132.3903000001</v>
      </c>
      <c r="E408" s="20">
        <v>1990532.8868</v>
      </c>
      <c r="F408" s="10">
        <f t="shared" si="6"/>
        <v>3860665.2771000001</v>
      </c>
    </row>
    <row r="409" spans="1:6" ht="18">
      <c r="A409" s="18">
        <v>404</v>
      </c>
      <c r="B409" s="19" t="s">
        <v>107</v>
      </c>
      <c r="C409" s="19" t="s">
        <v>166</v>
      </c>
      <c r="D409" s="20">
        <v>2305939.6534000002</v>
      </c>
      <c r="E409" s="20">
        <v>2454397.7415</v>
      </c>
      <c r="F409" s="10">
        <f t="shared" si="6"/>
        <v>4760337.3948999997</v>
      </c>
    </row>
    <row r="410" spans="1:6" ht="18">
      <c r="A410" s="18">
        <v>405</v>
      </c>
      <c r="B410" s="19" t="s">
        <v>107</v>
      </c>
      <c r="C410" s="19" t="s">
        <v>168</v>
      </c>
      <c r="D410" s="20">
        <v>2696039.3561</v>
      </c>
      <c r="E410" s="20">
        <v>2869612.3495</v>
      </c>
      <c r="F410" s="10">
        <f t="shared" si="6"/>
        <v>5565651.7056</v>
      </c>
    </row>
    <row r="411" spans="1:6" ht="18">
      <c r="A411" s="18">
        <v>406</v>
      </c>
      <c r="B411" s="19" t="s">
        <v>107</v>
      </c>
      <c r="C411" s="19" t="s">
        <v>170</v>
      </c>
      <c r="D411" s="20">
        <v>1759440.5993999999</v>
      </c>
      <c r="E411" s="20">
        <v>1872714.6771</v>
      </c>
      <c r="F411" s="10">
        <f t="shared" si="6"/>
        <v>3632155.2764999997</v>
      </c>
    </row>
    <row r="412" spans="1:6" ht="18">
      <c r="A412" s="18">
        <v>407</v>
      </c>
      <c r="B412" s="19" t="s">
        <v>107</v>
      </c>
      <c r="C412" s="19" t="s">
        <v>173</v>
      </c>
      <c r="D412" s="20">
        <v>2068857.2242999999</v>
      </c>
      <c r="E412" s="20">
        <v>2202051.7716000001</v>
      </c>
      <c r="F412" s="10">
        <f t="shared" si="6"/>
        <v>4270908.9958999995</v>
      </c>
    </row>
    <row r="413" spans="1:6" ht="18">
      <c r="A413" s="18">
        <v>408</v>
      </c>
      <c r="B413" s="19" t="s">
        <v>108</v>
      </c>
      <c r="C413" s="19" t="s">
        <v>177</v>
      </c>
      <c r="D413" s="20">
        <v>2102261.6856999998</v>
      </c>
      <c r="E413" s="20">
        <v>2237606.8366999999</v>
      </c>
      <c r="F413" s="10">
        <f t="shared" si="6"/>
        <v>4339868.5223999992</v>
      </c>
    </row>
    <row r="414" spans="1:6" ht="18">
      <c r="A414" s="18">
        <v>409</v>
      </c>
      <c r="B414" s="19" t="s">
        <v>108</v>
      </c>
      <c r="C414" s="19" t="s">
        <v>179</v>
      </c>
      <c r="D414" s="20">
        <v>2166257.4183999998</v>
      </c>
      <c r="E414" s="20">
        <v>2305722.6616000002</v>
      </c>
      <c r="F414" s="10">
        <f t="shared" si="6"/>
        <v>4471980.08</v>
      </c>
    </row>
    <row r="415" spans="1:6" ht="18">
      <c r="A415" s="18">
        <v>410</v>
      </c>
      <c r="B415" s="19" t="s">
        <v>108</v>
      </c>
      <c r="C415" s="19" t="s">
        <v>181</v>
      </c>
      <c r="D415" s="20">
        <v>2356683.4193000002</v>
      </c>
      <c r="E415" s="20">
        <v>2508408.4282999998</v>
      </c>
      <c r="F415" s="10">
        <f t="shared" si="6"/>
        <v>4865091.8476</v>
      </c>
    </row>
    <row r="416" spans="1:6" ht="18">
      <c r="A416" s="18">
        <v>411</v>
      </c>
      <c r="B416" s="19" t="s">
        <v>108</v>
      </c>
      <c r="C416" s="19" t="s">
        <v>183</v>
      </c>
      <c r="D416" s="20">
        <v>2209625.0847999998</v>
      </c>
      <c r="E416" s="20">
        <v>2351882.3703000001</v>
      </c>
      <c r="F416" s="10">
        <f t="shared" si="6"/>
        <v>4561507.4550999999</v>
      </c>
    </row>
    <row r="417" spans="1:6" ht="18">
      <c r="A417" s="18">
        <v>412</v>
      </c>
      <c r="B417" s="19" t="s">
        <v>108</v>
      </c>
      <c r="C417" s="19" t="s">
        <v>185</v>
      </c>
      <c r="D417" s="20">
        <v>2066481.5873</v>
      </c>
      <c r="E417" s="20">
        <v>2199523.1891999999</v>
      </c>
      <c r="F417" s="10">
        <f t="shared" si="6"/>
        <v>4266004.7764999997</v>
      </c>
    </row>
    <row r="418" spans="1:6" ht="18">
      <c r="A418" s="18">
        <v>413</v>
      </c>
      <c r="B418" s="19" t="s">
        <v>108</v>
      </c>
      <c r="C418" s="19" t="s">
        <v>187</v>
      </c>
      <c r="D418" s="20">
        <v>1932955.3063000001</v>
      </c>
      <c r="E418" s="20">
        <v>2057400.3883</v>
      </c>
      <c r="F418" s="10">
        <f t="shared" si="6"/>
        <v>3990355.6946</v>
      </c>
    </row>
    <row r="419" spans="1:6" ht="18">
      <c r="A419" s="18">
        <v>414</v>
      </c>
      <c r="B419" s="19" t="s">
        <v>108</v>
      </c>
      <c r="C419" s="19" t="s">
        <v>189</v>
      </c>
      <c r="D419" s="20">
        <v>1939280.9652</v>
      </c>
      <c r="E419" s="20">
        <v>2064133.2978000001</v>
      </c>
      <c r="F419" s="10">
        <f t="shared" si="6"/>
        <v>4003414.2630000003</v>
      </c>
    </row>
    <row r="420" spans="1:6" ht="18">
      <c r="A420" s="18">
        <v>415</v>
      </c>
      <c r="B420" s="19" t="s">
        <v>108</v>
      </c>
      <c r="C420" s="19" t="s">
        <v>191</v>
      </c>
      <c r="D420" s="20">
        <v>2076387.8544000001</v>
      </c>
      <c r="E420" s="20">
        <v>2210067.2291999999</v>
      </c>
      <c r="F420" s="10">
        <f t="shared" si="6"/>
        <v>4286455.0835999995</v>
      </c>
    </row>
    <row r="421" spans="1:6" ht="18">
      <c r="A421" s="18">
        <v>416</v>
      </c>
      <c r="B421" s="19" t="s">
        <v>108</v>
      </c>
      <c r="C421" s="19" t="s">
        <v>193</v>
      </c>
      <c r="D421" s="20">
        <v>1947553.0861</v>
      </c>
      <c r="E421" s="20">
        <v>2072937.9838</v>
      </c>
      <c r="F421" s="10">
        <f t="shared" si="6"/>
        <v>4020491.0699</v>
      </c>
    </row>
    <row r="422" spans="1:6" ht="18">
      <c r="A422" s="18">
        <v>417</v>
      </c>
      <c r="B422" s="19" t="s">
        <v>108</v>
      </c>
      <c r="C422" s="19" t="s">
        <v>195</v>
      </c>
      <c r="D422" s="20">
        <v>2348152.1932999999</v>
      </c>
      <c r="E422" s="20">
        <v>2499327.9556999998</v>
      </c>
      <c r="F422" s="10">
        <f t="shared" si="6"/>
        <v>4847480.1490000002</v>
      </c>
    </row>
    <row r="423" spans="1:6" ht="18">
      <c r="A423" s="18">
        <v>418</v>
      </c>
      <c r="B423" s="19" t="s">
        <v>108</v>
      </c>
      <c r="C423" s="19" t="s">
        <v>197</v>
      </c>
      <c r="D423" s="20">
        <v>1937970.1742</v>
      </c>
      <c r="E423" s="20">
        <v>2062738.1170999999</v>
      </c>
      <c r="F423" s="10">
        <f t="shared" si="6"/>
        <v>4000708.2912999997</v>
      </c>
    </row>
    <row r="424" spans="1:6" ht="18">
      <c r="A424" s="18">
        <v>419</v>
      </c>
      <c r="B424" s="19" t="s">
        <v>108</v>
      </c>
      <c r="C424" s="19" t="s">
        <v>199</v>
      </c>
      <c r="D424" s="20">
        <v>2152449.0832000002</v>
      </c>
      <c r="E424" s="20">
        <v>2291025.3357000002</v>
      </c>
      <c r="F424" s="10">
        <f t="shared" si="6"/>
        <v>4443474.4188999999</v>
      </c>
    </row>
    <row r="425" spans="1:6" ht="18">
      <c r="A425" s="18">
        <v>420</v>
      </c>
      <c r="B425" s="19" t="s">
        <v>108</v>
      </c>
      <c r="C425" s="19" t="s">
        <v>201</v>
      </c>
      <c r="D425" s="20">
        <v>2345681.5334000001</v>
      </c>
      <c r="E425" s="20">
        <v>2496698.2329000002</v>
      </c>
      <c r="F425" s="10">
        <f t="shared" si="6"/>
        <v>4842379.7663000003</v>
      </c>
    </row>
    <row r="426" spans="1:6" ht="18">
      <c r="A426" s="18">
        <v>421</v>
      </c>
      <c r="B426" s="19" t="s">
        <v>108</v>
      </c>
      <c r="C426" s="19" t="s">
        <v>203</v>
      </c>
      <c r="D426" s="20">
        <v>2340196.8461000002</v>
      </c>
      <c r="E426" s="20">
        <v>2490860.4374000002</v>
      </c>
      <c r="F426" s="10">
        <f t="shared" si="6"/>
        <v>4831057.2835000008</v>
      </c>
    </row>
    <row r="427" spans="1:6" ht="18">
      <c r="A427" s="18">
        <v>422</v>
      </c>
      <c r="B427" s="19" t="s">
        <v>108</v>
      </c>
      <c r="C427" s="19" t="s">
        <v>205</v>
      </c>
      <c r="D427" s="20">
        <v>2043589.5146999999</v>
      </c>
      <c r="E427" s="20">
        <v>2175157.3083000001</v>
      </c>
      <c r="F427" s="10">
        <f t="shared" si="6"/>
        <v>4218746.8229999999</v>
      </c>
    </row>
    <row r="428" spans="1:6" ht="18">
      <c r="A428" s="18">
        <v>423</v>
      </c>
      <c r="B428" s="19" t="s">
        <v>108</v>
      </c>
      <c r="C428" s="19" t="s">
        <v>207</v>
      </c>
      <c r="D428" s="20">
        <v>2302257.4750999999</v>
      </c>
      <c r="E428" s="20">
        <v>2450478.5018000002</v>
      </c>
      <c r="F428" s="10">
        <f t="shared" si="6"/>
        <v>4752735.9769000001</v>
      </c>
    </row>
    <row r="429" spans="1:6" ht="18">
      <c r="A429" s="18">
        <v>424</v>
      </c>
      <c r="B429" s="19" t="s">
        <v>108</v>
      </c>
      <c r="C429" s="19" t="s">
        <v>209</v>
      </c>
      <c r="D429" s="20">
        <v>2376588.5666</v>
      </c>
      <c r="E429" s="20">
        <v>2529595.0836</v>
      </c>
      <c r="F429" s="10">
        <f t="shared" si="6"/>
        <v>4906183.6502</v>
      </c>
    </row>
    <row r="430" spans="1:6" ht="18">
      <c r="A430" s="18">
        <v>425</v>
      </c>
      <c r="B430" s="19" t="s">
        <v>108</v>
      </c>
      <c r="C430" s="19" t="s">
        <v>211</v>
      </c>
      <c r="D430" s="20">
        <v>2275048.6636999999</v>
      </c>
      <c r="E430" s="20">
        <v>2421517.9671999998</v>
      </c>
      <c r="F430" s="10">
        <f t="shared" si="6"/>
        <v>4696566.6308999993</v>
      </c>
    </row>
    <row r="431" spans="1:6" ht="18">
      <c r="A431" s="18">
        <v>426</v>
      </c>
      <c r="B431" s="19" t="s">
        <v>108</v>
      </c>
      <c r="C431" s="19" t="s">
        <v>213</v>
      </c>
      <c r="D431" s="20">
        <v>2494850.3516000002</v>
      </c>
      <c r="E431" s="20">
        <v>2655470.6491999999</v>
      </c>
      <c r="F431" s="10">
        <f t="shared" si="6"/>
        <v>5150321.0008000005</v>
      </c>
    </row>
    <row r="432" spans="1:6" ht="18">
      <c r="A432" s="18">
        <v>427</v>
      </c>
      <c r="B432" s="19" t="s">
        <v>108</v>
      </c>
      <c r="C432" s="19" t="s">
        <v>215</v>
      </c>
      <c r="D432" s="20">
        <v>1986705.4493</v>
      </c>
      <c r="E432" s="20">
        <v>2114611.0049000001</v>
      </c>
      <c r="F432" s="10">
        <f t="shared" si="6"/>
        <v>4101316.4542</v>
      </c>
    </row>
    <row r="433" spans="1:6" ht="18">
      <c r="A433" s="18">
        <v>428</v>
      </c>
      <c r="B433" s="19" t="s">
        <v>108</v>
      </c>
      <c r="C433" s="19" t="s">
        <v>108</v>
      </c>
      <c r="D433" s="20">
        <v>2736218.4659000002</v>
      </c>
      <c r="E433" s="20">
        <v>2912378.2198999999</v>
      </c>
      <c r="F433" s="10">
        <f t="shared" si="6"/>
        <v>5648596.6858000001</v>
      </c>
    </row>
    <row r="434" spans="1:6" ht="18">
      <c r="A434" s="18">
        <v>429</v>
      </c>
      <c r="B434" s="19" t="s">
        <v>108</v>
      </c>
      <c r="C434" s="19" t="s">
        <v>219</v>
      </c>
      <c r="D434" s="20">
        <v>1925320.9208</v>
      </c>
      <c r="E434" s="20">
        <v>2049274.4955</v>
      </c>
      <c r="F434" s="10">
        <f t="shared" si="6"/>
        <v>3974595.4162999997</v>
      </c>
    </row>
    <row r="435" spans="1:6" ht="18">
      <c r="A435" s="18">
        <v>430</v>
      </c>
      <c r="B435" s="19" t="s">
        <v>108</v>
      </c>
      <c r="C435" s="19" t="s">
        <v>221</v>
      </c>
      <c r="D435" s="20">
        <v>1818917.8909</v>
      </c>
      <c r="E435" s="20">
        <v>1936021.1603000001</v>
      </c>
      <c r="F435" s="10">
        <f t="shared" si="6"/>
        <v>3754939.0512000001</v>
      </c>
    </row>
    <row r="436" spans="1:6" ht="18">
      <c r="A436" s="18">
        <v>431</v>
      </c>
      <c r="B436" s="19" t="s">
        <v>108</v>
      </c>
      <c r="C436" s="19" t="s">
        <v>223</v>
      </c>
      <c r="D436" s="20">
        <v>2212686.3506999998</v>
      </c>
      <c r="E436" s="20">
        <v>2355140.7226999998</v>
      </c>
      <c r="F436" s="10">
        <f t="shared" si="6"/>
        <v>4567827.0734000001</v>
      </c>
    </row>
    <row r="437" spans="1:6" ht="18">
      <c r="A437" s="18">
        <v>432</v>
      </c>
      <c r="B437" s="19" t="s">
        <v>108</v>
      </c>
      <c r="C437" s="19" t="s">
        <v>225</v>
      </c>
      <c r="D437" s="20">
        <v>2201888.6247999999</v>
      </c>
      <c r="E437" s="20">
        <v>2343647.8313000002</v>
      </c>
      <c r="F437" s="10">
        <f t="shared" si="6"/>
        <v>4545536.4561000001</v>
      </c>
    </row>
    <row r="438" spans="1:6" ht="18">
      <c r="A438" s="18">
        <v>433</v>
      </c>
      <c r="B438" s="19" t="s">
        <v>108</v>
      </c>
      <c r="C438" s="19" t="s">
        <v>227</v>
      </c>
      <c r="D438" s="20">
        <v>2088649.5974000001</v>
      </c>
      <c r="E438" s="20">
        <v>2223118.3920999998</v>
      </c>
      <c r="F438" s="10">
        <f t="shared" si="6"/>
        <v>4311767.9895000001</v>
      </c>
    </row>
    <row r="439" spans="1:6" ht="18">
      <c r="A439" s="18">
        <v>434</v>
      </c>
      <c r="B439" s="19" t="s">
        <v>108</v>
      </c>
      <c r="C439" s="19" t="s">
        <v>229</v>
      </c>
      <c r="D439" s="20">
        <v>2132515.9868000001</v>
      </c>
      <c r="E439" s="20">
        <v>2269808.9319000002</v>
      </c>
      <c r="F439" s="10">
        <f t="shared" si="6"/>
        <v>4402324.9187000003</v>
      </c>
    </row>
    <row r="440" spans="1:6" ht="18">
      <c r="A440" s="18">
        <v>435</v>
      </c>
      <c r="B440" s="19" t="s">
        <v>108</v>
      </c>
      <c r="C440" s="19" t="s">
        <v>231</v>
      </c>
      <c r="D440" s="20">
        <v>1796249.3106</v>
      </c>
      <c r="E440" s="20">
        <v>1911893.1601</v>
      </c>
      <c r="F440" s="10">
        <f t="shared" si="6"/>
        <v>3708142.4706999999</v>
      </c>
    </row>
    <row r="441" spans="1:6" ht="18">
      <c r="A441" s="18">
        <v>436</v>
      </c>
      <c r="B441" s="19" t="s">
        <v>108</v>
      </c>
      <c r="C441" s="19" t="s">
        <v>233</v>
      </c>
      <c r="D441" s="20">
        <v>2149325.9441999998</v>
      </c>
      <c r="E441" s="20">
        <v>2287701.1268000002</v>
      </c>
      <c r="F441" s="10">
        <f t="shared" si="6"/>
        <v>4437027.0710000005</v>
      </c>
    </row>
    <row r="442" spans="1:6" ht="18">
      <c r="A442" s="18">
        <v>437</v>
      </c>
      <c r="B442" s="19" t="s">
        <v>108</v>
      </c>
      <c r="C442" s="19" t="s">
        <v>235</v>
      </c>
      <c r="D442" s="20">
        <v>1938821.3677999999</v>
      </c>
      <c r="E442" s="20">
        <v>2063644.1111000001</v>
      </c>
      <c r="F442" s="10">
        <f t="shared" si="6"/>
        <v>4002465.4789</v>
      </c>
    </row>
    <row r="443" spans="1:6" ht="18">
      <c r="A443" s="18">
        <v>438</v>
      </c>
      <c r="B443" s="19" t="s">
        <v>108</v>
      </c>
      <c r="C443" s="19" t="s">
        <v>237</v>
      </c>
      <c r="D443" s="20">
        <v>2008788.8965</v>
      </c>
      <c r="E443" s="20">
        <v>2138116.2006999999</v>
      </c>
      <c r="F443" s="10">
        <f t="shared" si="6"/>
        <v>4146905.0971999997</v>
      </c>
    </row>
    <row r="444" spans="1:6" ht="18">
      <c r="A444" s="18">
        <v>439</v>
      </c>
      <c r="B444" s="19" t="s">
        <v>108</v>
      </c>
      <c r="C444" s="19" t="s">
        <v>239</v>
      </c>
      <c r="D444" s="20">
        <v>2155389.2486</v>
      </c>
      <c r="E444" s="20">
        <v>2294154.7911</v>
      </c>
      <c r="F444" s="10">
        <f t="shared" si="6"/>
        <v>4449544.0396999996</v>
      </c>
    </row>
    <row r="445" spans="1:6" ht="18">
      <c r="A445" s="18">
        <v>440</v>
      </c>
      <c r="B445" s="19" t="s">
        <v>108</v>
      </c>
      <c r="C445" s="19" t="s">
        <v>241</v>
      </c>
      <c r="D445" s="20">
        <v>2088978.2038</v>
      </c>
      <c r="E445" s="20">
        <v>2223468.1543999999</v>
      </c>
      <c r="F445" s="10">
        <f t="shared" si="6"/>
        <v>4312446.3581999997</v>
      </c>
    </row>
    <row r="446" spans="1:6" ht="18">
      <c r="A446" s="18">
        <v>441</v>
      </c>
      <c r="B446" s="19" t="s">
        <v>108</v>
      </c>
      <c r="C446" s="19" t="s">
        <v>243</v>
      </c>
      <c r="D446" s="20">
        <v>2047370.0356000001</v>
      </c>
      <c r="E446" s="20">
        <v>2179181.2218999998</v>
      </c>
      <c r="F446" s="10">
        <f t="shared" si="6"/>
        <v>4226551.2575000003</v>
      </c>
    </row>
    <row r="447" spans="1:6" ht="18">
      <c r="A447" s="18">
        <v>442</v>
      </c>
      <c r="B447" s="19" t="s">
        <v>109</v>
      </c>
      <c r="C447" s="19" t="s">
        <v>248</v>
      </c>
      <c r="D447" s="20">
        <v>1639255.1606999999</v>
      </c>
      <c r="E447" s="20">
        <v>1744791.6115999999</v>
      </c>
      <c r="F447" s="10">
        <f t="shared" si="6"/>
        <v>3384046.7722999998</v>
      </c>
    </row>
    <row r="448" spans="1:6" ht="18">
      <c r="A448" s="18">
        <v>443</v>
      </c>
      <c r="B448" s="19" t="s">
        <v>109</v>
      </c>
      <c r="C448" s="19" t="s">
        <v>250</v>
      </c>
      <c r="D448" s="20">
        <v>2678478.0189</v>
      </c>
      <c r="E448" s="20">
        <v>2850920.4005</v>
      </c>
      <c r="F448" s="10">
        <f t="shared" si="6"/>
        <v>5529398.4194</v>
      </c>
    </row>
    <row r="449" spans="1:6" ht="18">
      <c r="A449" s="18">
        <v>444</v>
      </c>
      <c r="B449" s="19" t="s">
        <v>109</v>
      </c>
      <c r="C449" s="19" t="s">
        <v>252</v>
      </c>
      <c r="D449" s="20">
        <v>2256059.9495999999</v>
      </c>
      <c r="E449" s="20">
        <v>2401306.7458000001</v>
      </c>
      <c r="F449" s="10">
        <f t="shared" si="6"/>
        <v>4657366.6953999996</v>
      </c>
    </row>
    <row r="450" spans="1:6" ht="18">
      <c r="A450" s="18">
        <v>445</v>
      </c>
      <c r="B450" s="19" t="s">
        <v>109</v>
      </c>
      <c r="C450" s="19" t="s">
        <v>254</v>
      </c>
      <c r="D450" s="20">
        <v>1862757.4236000001</v>
      </c>
      <c r="E450" s="20">
        <v>1982683.1143</v>
      </c>
      <c r="F450" s="10">
        <f t="shared" si="6"/>
        <v>3845440.5378999999</v>
      </c>
    </row>
    <row r="451" spans="1:6" ht="18">
      <c r="A451" s="18">
        <v>446</v>
      </c>
      <c r="B451" s="19" t="s">
        <v>109</v>
      </c>
      <c r="C451" s="19" t="s">
        <v>256</v>
      </c>
      <c r="D451" s="20">
        <v>2480829.7722</v>
      </c>
      <c r="E451" s="20">
        <v>2640547.4145999998</v>
      </c>
      <c r="F451" s="10">
        <f t="shared" si="6"/>
        <v>5121377.1867999993</v>
      </c>
    </row>
    <row r="452" spans="1:6" ht="18">
      <c r="A452" s="18">
        <v>447</v>
      </c>
      <c r="B452" s="19" t="s">
        <v>109</v>
      </c>
      <c r="C452" s="19" t="s">
        <v>258</v>
      </c>
      <c r="D452" s="20">
        <v>3035145.1546999998</v>
      </c>
      <c r="E452" s="20">
        <v>3230550.0284000002</v>
      </c>
      <c r="F452" s="10">
        <f t="shared" si="6"/>
        <v>6265695.1831</v>
      </c>
    </row>
    <row r="453" spans="1:6" ht="18">
      <c r="A453" s="18">
        <v>448</v>
      </c>
      <c r="B453" s="19" t="s">
        <v>109</v>
      </c>
      <c r="C453" s="19" t="s">
        <v>260</v>
      </c>
      <c r="D453" s="20">
        <v>2067760.4018999999</v>
      </c>
      <c r="E453" s="20">
        <v>2200884.3349000001</v>
      </c>
      <c r="F453" s="10">
        <f t="shared" si="6"/>
        <v>4268644.7368000001</v>
      </c>
    </row>
    <row r="454" spans="1:6" ht="18">
      <c r="A454" s="18">
        <v>449</v>
      </c>
      <c r="B454" s="19" t="s">
        <v>109</v>
      </c>
      <c r="C454" s="19" t="s">
        <v>262</v>
      </c>
      <c r="D454" s="20">
        <v>2196695.1176</v>
      </c>
      <c r="E454" s="20">
        <v>2338119.9622999998</v>
      </c>
      <c r="F454" s="10">
        <f t="shared" ref="F454:F517" si="7">SUM(D454:E454)</f>
        <v>4534815.0799000002</v>
      </c>
    </row>
    <row r="455" spans="1:6" ht="18">
      <c r="A455" s="18">
        <v>450</v>
      </c>
      <c r="B455" s="19" t="s">
        <v>109</v>
      </c>
      <c r="C455" s="19" t="s">
        <v>264</v>
      </c>
      <c r="D455" s="20">
        <v>2728984.8906999999</v>
      </c>
      <c r="E455" s="20">
        <v>2904678.9419</v>
      </c>
      <c r="F455" s="10">
        <f t="shared" si="7"/>
        <v>5633663.8325999994</v>
      </c>
    </row>
    <row r="456" spans="1:6" ht="18">
      <c r="A456" s="18">
        <v>451</v>
      </c>
      <c r="B456" s="19" t="s">
        <v>109</v>
      </c>
      <c r="C456" s="19" t="s">
        <v>266</v>
      </c>
      <c r="D456" s="20">
        <v>1900212.2711</v>
      </c>
      <c r="E456" s="20">
        <v>2022549.3324</v>
      </c>
      <c r="F456" s="10">
        <f t="shared" si="7"/>
        <v>3922761.6035000002</v>
      </c>
    </row>
    <row r="457" spans="1:6" ht="18">
      <c r="A457" s="18">
        <v>452</v>
      </c>
      <c r="B457" s="19" t="s">
        <v>109</v>
      </c>
      <c r="C457" s="19" t="s">
        <v>268</v>
      </c>
      <c r="D457" s="20">
        <v>2007120.0851</v>
      </c>
      <c r="E457" s="20">
        <v>2136339.9500000002</v>
      </c>
      <c r="F457" s="10">
        <f t="shared" si="7"/>
        <v>4143460.0351</v>
      </c>
    </row>
    <row r="458" spans="1:6" ht="18">
      <c r="A458" s="18">
        <v>453</v>
      </c>
      <c r="B458" s="19" t="s">
        <v>109</v>
      </c>
      <c r="C458" s="19" t="s">
        <v>270</v>
      </c>
      <c r="D458" s="20">
        <v>2214289.7283000001</v>
      </c>
      <c r="E458" s="20">
        <v>2356847.3269000002</v>
      </c>
      <c r="F458" s="10">
        <f t="shared" si="7"/>
        <v>4571137.0552000003</v>
      </c>
    </row>
    <row r="459" spans="1:6" ht="18">
      <c r="A459" s="18">
        <v>454</v>
      </c>
      <c r="B459" s="19" t="s">
        <v>109</v>
      </c>
      <c r="C459" s="19" t="s">
        <v>272</v>
      </c>
      <c r="D459" s="20">
        <v>1842772.7254000001</v>
      </c>
      <c r="E459" s="20">
        <v>1961411.7864999999</v>
      </c>
      <c r="F459" s="10">
        <f t="shared" si="7"/>
        <v>3804184.5119000003</v>
      </c>
    </row>
    <row r="460" spans="1:6" ht="18">
      <c r="A460" s="18">
        <v>455</v>
      </c>
      <c r="B460" s="19" t="s">
        <v>109</v>
      </c>
      <c r="C460" s="19" t="s">
        <v>274</v>
      </c>
      <c r="D460" s="20">
        <v>2114702.1331000002</v>
      </c>
      <c r="E460" s="20">
        <v>2250848.2091999999</v>
      </c>
      <c r="F460" s="10">
        <f t="shared" si="7"/>
        <v>4365550.3422999997</v>
      </c>
    </row>
    <row r="461" spans="1:6" ht="18">
      <c r="A461" s="18">
        <v>456</v>
      </c>
      <c r="B461" s="19" t="s">
        <v>109</v>
      </c>
      <c r="C461" s="19" t="s">
        <v>276</v>
      </c>
      <c r="D461" s="20">
        <v>2446510.1313</v>
      </c>
      <c r="E461" s="20">
        <v>2604018.2499000002</v>
      </c>
      <c r="F461" s="10">
        <f t="shared" si="7"/>
        <v>5050528.3812000006</v>
      </c>
    </row>
    <row r="462" spans="1:6" ht="18">
      <c r="A462" s="18">
        <v>457</v>
      </c>
      <c r="B462" s="19" t="s">
        <v>109</v>
      </c>
      <c r="C462" s="19" t="s">
        <v>278</v>
      </c>
      <c r="D462" s="20">
        <v>1960128.7249</v>
      </c>
      <c r="E462" s="20">
        <v>2086323.2515</v>
      </c>
      <c r="F462" s="10">
        <f t="shared" si="7"/>
        <v>4046451.9764</v>
      </c>
    </row>
    <row r="463" spans="1:6" ht="18">
      <c r="A463" s="18">
        <v>458</v>
      </c>
      <c r="B463" s="19" t="s">
        <v>109</v>
      </c>
      <c r="C463" s="19" t="s">
        <v>280</v>
      </c>
      <c r="D463" s="20">
        <v>1931645.7328999999</v>
      </c>
      <c r="E463" s="20">
        <v>2056006.5035999999</v>
      </c>
      <c r="F463" s="10">
        <f t="shared" si="7"/>
        <v>3987652.2364999996</v>
      </c>
    </row>
    <row r="464" spans="1:6" ht="18">
      <c r="A464" s="18">
        <v>459</v>
      </c>
      <c r="B464" s="19" t="s">
        <v>109</v>
      </c>
      <c r="C464" s="19" t="s">
        <v>283</v>
      </c>
      <c r="D464" s="20">
        <v>2004564.0020000001</v>
      </c>
      <c r="E464" s="20">
        <v>2133619.3043999998</v>
      </c>
      <c r="F464" s="10">
        <f t="shared" si="7"/>
        <v>4138183.3064000001</v>
      </c>
    </row>
    <row r="465" spans="1:6" ht="18">
      <c r="A465" s="18">
        <v>460</v>
      </c>
      <c r="B465" s="19" t="s">
        <v>109</v>
      </c>
      <c r="C465" s="19" t="s">
        <v>285</v>
      </c>
      <c r="D465" s="20">
        <v>2425254.2741999999</v>
      </c>
      <c r="E465" s="20">
        <v>2581393.9251999999</v>
      </c>
      <c r="F465" s="10">
        <f t="shared" si="7"/>
        <v>5006648.1994000003</v>
      </c>
    </row>
    <row r="466" spans="1:6" ht="18">
      <c r="A466" s="18">
        <v>461</v>
      </c>
      <c r="B466" s="19" t="s">
        <v>109</v>
      </c>
      <c r="C466" s="19" t="s">
        <v>287</v>
      </c>
      <c r="D466" s="20">
        <v>1863640.2418</v>
      </c>
      <c r="E466" s="20">
        <v>1983622.7690000001</v>
      </c>
      <c r="F466" s="10">
        <f t="shared" si="7"/>
        <v>3847263.0108000003</v>
      </c>
    </row>
    <row r="467" spans="1:6" ht="18">
      <c r="A467" s="18">
        <v>462</v>
      </c>
      <c r="B467" s="19" t="s">
        <v>109</v>
      </c>
      <c r="C467" s="19" t="s">
        <v>289</v>
      </c>
      <c r="D467" s="20">
        <v>2226021.1124999998</v>
      </c>
      <c r="E467" s="20">
        <v>2369333.9862000002</v>
      </c>
      <c r="F467" s="10">
        <f t="shared" si="7"/>
        <v>4595355.0987</v>
      </c>
    </row>
    <row r="468" spans="1:6" ht="18">
      <c r="A468" s="18">
        <v>463</v>
      </c>
      <c r="B468" s="19" t="s">
        <v>110</v>
      </c>
      <c r="C468" s="19" t="s">
        <v>292</v>
      </c>
      <c r="D468" s="20">
        <v>2377710.1046000002</v>
      </c>
      <c r="E468" s="20">
        <v>2530788.827</v>
      </c>
      <c r="F468" s="10">
        <f t="shared" si="7"/>
        <v>4908498.9316000007</v>
      </c>
    </row>
    <row r="469" spans="1:6" ht="18">
      <c r="A469" s="18">
        <v>464</v>
      </c>
      <c r="B469" s="19" t="s">
        <v>110</v>
      </c>
      <c r="C469" s="19" t="s">
        <v>294</v>
      </c>
      <c r="D469" s="20">
        <v>2102432.2993000001</v>
      </c>
      <c r="E469" s="20">
        <v>2237788.4345</v>
      </c>
      <c r="F469" s="10">
        <f t="shared" si="7"/>
        <v>4340220.7337999996</v>
      </c>
    </row>
    <row r="470" spans="1:6" ht="18">
      <c r="A470" s="18">
        <v>465</v>
      </c>
      <c r="B470" s="19" t="s">
        <v>110</v>
      </c>
      <c r="C470" s="19" t="s">
        <v>296</v>
      </c>
      <c r="D470" s="20">
        <v>2653371.4495000001</v>
      </c>
      <c r="E470" s="20">
        <v>2824197.4517999999</v>
      </c>
      <c r="F470" s="10">
        <f t="shared" si="7"/>
        <v>5477568.9013</v>
      </c>
    </row>
    <row r="471" spans="1:6" ht="18">
      <c r="A471" s="18">
        <v>466</v>
      </c>
      <c r="B471" s="19" t="s">
        <v>110</v>
      </c>
      <c r="C471" s="19" t="s">
        <v>298</v>
      </c>
      <c r="D471" s="20">
        <v>2100912.3387000002</v>
      </c>
      <c r="E471" s="20">
        <v>2236170.6176999998</v>
      </c>
      <c r="F471" s="10">
        <f t="shared" si="7"/>
        <v>4337082.9563999996</v>
      </c>
    </row>
    <row r="472" spans="1:6" ht="18">
      <c r="A472" s="18">
        <v>467</v>
      </c>
      <c r="B472" s="19" t="s">
        <v>110</v>
      </c>
      <c r="C472" s="19" t="s">
        <v>300</v>
      </c>
      <c r="D472" s="20">
        <v>2872599.7278</v>
      </c>
      <c r="E472" s="20">
        <v>3057539.8075999999</v>
      </c>
      <c r="F472" s="10">
        <f t="shared" si="7"/>
        <v>5930139.5353999995</v>
      </c>
    </row>
    <row r="473" spans="1:6" ht="18">
      <c r="A473" s="18">
        <v>468</v>
      </c>
      <c r="B473" s="19" t="s">
        <v>110</v>
      </c>
      <c r="C473" s="19" t="s">
        <v>302</v>
      </c>
      <c r="D473" s="20">
        <v>2233467.3117</v>
      </c>
      <c r="E473" s="20">
        <v>2377259.5773</v>
      </c>
      <c r="F473" s="10">
        <f t="shared" si="7"/>
        <v>4610726.8890000004</v>
      </c>
    </row>
    <row r="474" spans="1:6" ht="18">
      <c r="A474" s="18">
        <v>469</v>
      </c>
      <c r="B474" s="19" t="s">
        <v>110</v>
      </c>
      <c r="C474" s="19" t="s">
        <v>304</v>
      </c>
      <c r="D474" s="20">
        <v>1874081.9114000001</v>
      </c>
      <c r="E474" s="20">
        <v>1994736.6810000001</v>
      </c>
      <c r="F474" s="10">
        <f t="shared" si="7"/>
        <v>3868818.5924000004</v>
      </c>
    </row>
    <row r="475" spans="1:6" ht="18">
      <c r="A475" s="18">
        <v>470</v>
      </c>
      <c r="B475" s="19" t="s">
        <v>110</v>
      </c>
      <c r="C475" s="19" t="s">
        <v>306</v>
      </c>
      <c r="D475" s="20">
        <v>2196052.2688000002</v>
      </c>
      <c r="E475" s="20">
        <v>2337435.7264</v>
      </c>
      <c r="F475" s="10">
        <f t="shared" si="7"/>
        <v>4533487.9952000007</v>
      </c>
    </row>
    <row r="476" spans="1:6" ht="18">
      <c r="A476" s="18">
        <v>471</v>
      </c>
      <c r="B476" s="19" t="s">
        <v>110</v>
      </c>
      <c r="C476" s="19" t="s">
        <v>308</v>
      </c>
      <c r="D476" s="20">
        <v>2153676.9871999999</v>
      </c>
      <c r="E476" s="20">
        <v>2292332.2930000001</v>
      </c>
      <c r="F476" s="10">
        <f t="shared" si="7"/>
        <v>4446009.2801999999</v>
      </c>
    </row>
    <row r="477" spans="1:6" ht="18">
      <c r="A477" s="18">
        <v>472</v>
      </c>
      <c r="B477" s="19" t="s">
        <v>110</v>
      </c>
      <c r="C477" s="19" t="s">
        <v>310</v>
      </c>
      <c r="D477" s="20">
        <v>2276925.196</v>
      </c>
      <c r="E477" s="20">
        <v>2423515.3119999999</v>
      </c>
      <c r="F477" s="10">
        <f t="shared" si="7"/>
        <v>4700440.5079999994</v>
      </c>
    </row>
    <row r="478" spans="1:6" ht="18">
      <c r="A478" s="18">
        <v>473</v>
      </c>
      <c r="B478" s="19" t="s">
        <v>110</v>
      </c>
      <c r="C478" s="19" t="s">
        <v>110</v>
      </c>
      <c r="D478" s="20">
        <v>2004351.3448999999</v>
      </c>
      <c r="E478" s="20">
        <v>2133392.9561999999</v>
      </c>
      <c r="F478" s="10">
        <f t="shared" si="7"/>
        <v>4137744.3010999998</v>
      </c>
    </row>
    <row r="479" spans="1:6" ht="18">
      <c r="A479" s="18">
        <v>474</v>
      </c>
      <c r="B479" s="19" t="s">
        <v>110</v>
      </c>
      <c r="C479" s="19" t="s">
        <v>313</v>
      </c>
      <c r="D479" s="20">
        <v>2558969.9537999998</v>
      </c>
      <c r="E479" s="20">
        <v>2723718.3185000001</v>
      </c>
      <c r="F479" s="10">
        <f t="shared" si="7"/>
        <v>5282688.2722999994</v>
      </c>
    </row>
    <row r="480" spans="1:6" ht="18">
      <c r="A480" s="18">
        <v>475</v>
      </c>
      <c r="B480" s="19" t="s">
        <v>110</v>
      </c>
      <c r="C480" s="19" t="s">
        <v>315</v>
      </c>
      <c r="D480" s="20">
        <v>1689072.8928</v>
      </c>
      <c r="E480" s="20">
        <v>1797816.6458999999</v>
      </c>
      <c r="F480" s="10">
        <f t="shared" si="7"/>
        <v>3486889.5386999999</v>
      </c>
    </row>
    <row r="481" spans="1:6" ht="18">
      <c r="A481" s="18">
        <v>476</v>
      </c>
      <c r="B481" s="19" t="s">
        <v>110</v>
      </c>
      <c r="C481" s="19" t="s">
        <v>317</v>
      </c>
      <c r="D481" s="20">
        <v>2455658.3705000002</v>
      </c>
      <c r="E481" s="20">
        <v>2613755.4596000002</v>
      </c>
      <c r="F481" s="10">
        <f t="shared" si="7"/>
        <v>5069413.8300999999</v>
      </c>
    </row>
    <row r="482" spans="1:6" ht="36">
      <c r="A482" s="18">
        <v>477</v>
      </c>
      <c r="B482" s="19" t="s">
        <v>110</v>
      </c>
      <c r="C482" s="19" t="s">
        <v>319</v>
      </c>
      <c r="D482" s="20">
        <v>1639791.3428</v>
      </c>
      <c r="E482" s="20">
        <v>1745362.3134999999</v>
      </c>
      <c r="F482" s="10">
        <f t="shared" si="7"/>
        <v>3385153.6562999999</v>
      </c>
    </row>
    <row r="483" spans="1:6" ht="18">
      <c r="A483" s="18">
        <v>478</v>
      </c>
      <c r="B483" s="19" t="s">
        <v>110</v>
      </c>
      <c r="C483" s="19" t="s">
        <v>321</v>
      </c>
      <c r="D483" s="20">
        <v>2377323.7348000002</v>
      </c>
      <c r="E483" s="20">
        <v>2530377.5825</v>
      </c>
      <c r="F483" s="10">
        <f t="shared" si="7"/>
        <v>4907701.3173000002</v>
      </c>
    </row>
    <row r="484" spans="1:6" ht="18">
      <c r="A484" s="18">
        <v>479</v>
      </c>
      <c r="B484" s="19" t="s">
        <v>110</v>
      </c>
      <c r="C484" s="19" t="s">
        <v>323</v>
      </c>
      <c r="D484" s="20">
        <v>2973228.4912999999</v>
      </c>
      <c r="E484" s="20">
        <v>3164647.1247999999</v>
      </c>
      <c r="F484" s="10">
        <f t="shared" si="7"/>
        <v>6137875.6161000002</v>
      </c>
    </row>
    <row r="485" spans="1:6" ht="18">
      <c r="A485" s="18">
        <v>480</v>
      </c>
      <c r="B485" s="19" t="s">
        <v>110</v>
      </c>
      <c r="C485" s="19" t="s">
        <v>326</v>
      </c>
      <c r="D485" s="20">
        <v>2245906.9559999998</v>
      </c>
      <c r="E485" s="20">
        <v>2390500.0950000002</v>
      </c>
      <c r="F485" s="10">
        <f t="shared" si="7"/>
        <v>4636407.051</v>
      </c>
    </row>
    <row r="486" spans="1:6" ht="18">
      <c r="A486" s="18">
        <v>481</v>
      </c>
      <c r="B486" s="19" t="s">
        <v>110</v>
      </c>
      <c r="C486" s="19" t="s">
        <v>327</v>
      </c>
      <c r="D486" s="20">
        <v>2126527.8919000002</v>
      </c>
      <c r="E486" s="20">
        <v>2263435.3190000001</v>
      </c>
      <c r="F486" s="10">
        <f t="shared" si="7"/>
        <v>4389963.2109000003</v>
      </c>
    </row>
    <row r="487" spans="1:6" ht="18">
      <c r="A487" s="18">
        <v>482</v>
      </c>
      <c r="B487" s="19" t="s">
        <v>110</v>
      </c>
      <c r="C487" s="19" t="s">
        <v>329</v>
      </c>
      <c r="D487" s="20">
        <v>2280152.0255</v>
      </c>
      <c r="E487" s="20">
        <v>2426949.8872000002</v>
      </c>
      <c r="F487" s="10">
        <f t="shared" si="7"/>
        <v>4707101.9127000002</v>
      </c>
    </row>
    <row r="488" spans="1:6" ht="18">
      <c r="A488" s="18">
        <v>483</v>
      </c>
      <c r="B488" s="19" t="s">
        <v>110</v>
      </c>
      <c r="C488" s="19" t="s">
        <v>331</v>
      </c>
      <c r="D488" s="20">
        <v>2231050.0082999999</v>
      </c>
      <c r="E488" s="20">
        <v>2374686.6461</v>
      </c>
      <c r="F488" s="10">
        <f t="shared" si="7"/>
        <v>4605736.6544000003</v>
      </c>
    </row>
    <row r="489" spans="1:6" ht="18">
      <c r="A489" s="18">
        <v>484</v>
      </c>
      <c r="B489" s="19" t="s">
        <v>111</v>
      </c>
      <c r="C489" s="19" t="s">
        <v>335</v>
      </c>
      <c r="D489" s="20">
        <v>1926851.9291999999</v>
      </c>
      <c r="E489" s="20">
        <v>2050904.0713</v>
      </c>
      <c r="F489" s="10">
        <f t="shared" si="7"/>
        <v>3977756.0005000001</v>
      </c>
    </row>
    <row r="490" spans="1:6" ht="18">
      <c r="A490" s="18">
        <v>485</v>
      </c>
      <c r="B490" s="19" t="s">
        <v>111</v>
      </c>
      <c r="C490" s="19" t="s">
        <v>337</v>
      </c>
      <c r="D490" s="20">
        <v>3168596.2952000001</v>
      </c>
      <c r="E490" s="20">
        <v>3372592.8513000002</v>
      </c>
      <c r="F490" s="10">
        <f t="shared" si="7"/>
        <v>6541189.1465000007</v>
      </c>
    </row>
    <row r="491" spans="1:6" ht="18">
      <c r="A491" s="18">
        <v>486</v>
      </c>
      <c r="B491" s="19" t="s">
        <v>111</v>
      </c>
      <c r="C491" s="19" t="s">
        <v>339</v>
      </c>
      <c r="D491" s="20">
        <v>2428530.1647999999</v>
      </c>
      <c r="E491" s="20">
        <v>2584880.7200000002</v>
      </c>
      <c r="F491" s="10">
        <f t="shared" si="7"/>
        <v>5013410.8848000001</v>
      </c>
    </row>
    <row r="492" spans="1:6" ht="18">
      <c r="A492" s="18">
        <v>487</v>
      </c>
      <c r="B492" s="19" t="s">
        <v>111</v>
      </c>
      <c r="C492" s="19" t="s">
        <v>101</v>
      </c>
      <c r="D492" s="20">
        <v>1478920.8444999999</v>
      </c>
      <c r="E492" s="20">
        <v>1574134.8544000001</v>
      </c>
      <c r="F492" s="10">
        <f t="shared" si="7"/>
        <v>3053055.6989000002</v>
      </c>
    </row>
    <row r="493" spans="1:6" ht="18">
      <c r="A493" s="18">
        <v>488</v>
      </c>
      <c r="B493" s="19" t="s">
        <v>111</v>
      </c>
      <c r="C493" s="19" t="s">
        <v>342</v>
      </c>
      <c r="D493" s="20">
        <v>2566082.0024999999</v>
      </c>
      <c r="E493" s="20">
        <v>2731288.2461000001</v>
      </c>
      <c r="F493" s="10">
        <f t="shared" si="7"/>
        <v>5297370.2486000005</v>
      </c>
    </row>
    <row r="494" spans="1:6" ht="18">
      <c r="A494" s="18">
        <v>489</v>
      </c>
      <c r="B494" s="19" t="s">
        <v>111</v>
      </c>
      <c r="C494" s="19" t="s">
        <v>344</v>
      </c>
      <c r="D494" s="20">
        <v>2205514.8453000002</v>
      </c>
      <c r="E494" s="20">
        <v>2347507.5104999999</v>
      </c>
      <c r="F494" s="10">
        <f t="shared" si="7"/>
        <v>4553022.3558</v>
      </c>
    </row>
    <row r="495" spans="1:6" ht="18">
      <c r="A495" s="18">
        <v>490</v>
      </c>
      <c r="B495" s="19" t="s">
        <v>111</v>
      </c>
      <c r="C495" s="19" t="s">
        <v>346</v>
      </c>
      <c r="D495" s="20">
        <v>2229284.1612</v>
      </c>
      <c r="E495" s="20">
        <v>2372807.1124</v>
      </c>
      <c r="F495" s="10">
        <f t="shared" si="7"/>
        <v>4602091.2736</v>
      </c>
    </row>
    <row r="496" spans="1:6" ht="18">
      <c r="A496" s="18">
        <v>491</v>
      </c>
      <c r="B496" s="19" t="s">
        <v>111</v>
      </c>
      <c r="C496" s="19" t="s">
        <v>348</v>
      </c>
      <c r="D496" s="20">
        <v>2628815.1236</v>
      </c>
      <c r="E496" s="20">
        <v>2798060.1716</v>
      </c>
      <c r="F496" s="10">
        <f t="shared" si="7"/>
        <v>5426875.2951999996</v>
      </c>
    </row>
    <row r="497" spans="1:6" ht="18">
      <c r="A497" s="18">
        <v>492</v>
      </c>
      <c r="B497" s="19" t="s">
        <v>111</v>
      </c>
      <c r="C497" s="19" t="s">
        <v>350</v>
      </c>
      <c r="D497" s="20">
        <v>1900460.9864000001</v>
      </c>
      <c r="E497" s="20">
        <v>2022814.0601999999</v>
      </c>
      <c r="F497" s="10">
        <f t="shared" si="7"/>
        <v>3923275.0466</v>
      </c>
    </row>
    <row r="498" spans="1:6" ht="18">
      <c r="A498" s="18">
        <v>493</v>
      </c>
      <c r="B498" s="19" t="s">
        <v>111</v>
      </c>
      <c r="C498" s="19" t="s">
        <v>352</v>
      </c>
      <c r="D498" s="20">
        <v>2527284.4909999999</v>
      </c>
      <c r="E498" s="20">
        <v>2689992.9221999999</v>
      </c>
      <c r="F498" s="10">
        <f t="shared" si="7"/>
        <v>5217277.4132000003</v>
      </c>
    </row>
    <row r="499" spans="1:6" ht="18">
      <c r="A499" s="18">
        <v>494</v>
      </c>
      <c r="B499" s="19" t="s">
        <v>111</v>
      </c>
      <c r="C499" s="19" t="s">
        <v>354</v>
      </c>
      <c r="D499" s="20">
        <v>2003452.6015999999</v>
      </c>
      <c r="E499" s="20">
        <v>2132436.3511999999</v>
      </c>
      <c r="F499" s="10">
        <f t="shared" si="7"/>
        <v>4135888.9528000001</v>
      </c>
    </row>
    <row r="500" spans="1:6" ht="18">
      <c r="A500" s="18">
        <v>495</v>
      </c>
      <c r="B500" s="19" t="s">
        <v>111</v>
      </c>
      <c r="C500" s="19" t="s">
        <v>356</v>
      </c>
      <c r="D500" s="20">
        <v>1779532.3683</v>
      </c>
      <c r="E500" s="20">
        <v>1894099.9689</v>
      </c>
      <c r="F500" s="10">
        <f t="shared" si="7"/>
        <v>3673632.3372</v>
      </c>
    </row>
    <row r="501" spans="1:6" ht="18">
      <c r="A501" s="18">
        <v>496</v>
      </c>
      <c r="B501" s="19" t="s">
        <v>111</v>
      </c>
      <c r="C501" s="19" t="s">
        <v>358</v>
      </c>
      <c r="D501" s="20">
        <v>1488964.6884999999</v>
      </c>
      <c r="E501" s="20">
        <v>1584825.3285000001</v>
      </c>
      <c r="F501" s="10">
        <f t="shared" si="7"/>
        <v>3073790.017</v>
      </c>
    </row>
    <row r="502" spans="1:6" ht="18">
      <c r="A502" s="18">
        <v>497</v>
      </c>
      <c r="B502" s="19" t="s">
        <v>111</v>
      </c>
      <c r="C502" s="19" t="s">
        <v>360</v>
      </c>
      <c r="D502" s="20">
        <v>1482650.7618</v>
      </c>
      <c r="E502" s="20">
        <v>1578104.9065</v>
      </c>
      <c r="F502" s="10">
        <f t="shared" si="7"/>
        <v>3060755.6683</v>
      </c>
    </row>
    <row r="503" spans="1:6" ht="18">
      <c r="A503" s="18">
        <v>498</v>
      </c>
      <c r="B503" s="19" t="s">
        <v>111</v>
      </c>
      <c r="C503" s="19" t="s">
        <v>362</v>
      </c>
      <c r="D503" s="20">
        <v>1692940.5212999999</v>
      </c>
      <c r="E503" s="20">
        <v>1801933.2752</v>
      </c>
      <c r="F503" s="10">
        <f t="shared" si="7"/>
        <v>3494873.7965000002</v>
      </c>
    </row>
    <row r="504" spans="1:6" ht="18">
      <c r="A504" s="18">
        <v>499</v>
      </c>
      <c r="B504" s="19" t="s">
        <v>111</v>
      </c>
      <c r="C504" s="19" t="s">
        <v>364</v>
      </c>
      <c r="D504" s="20">
        <v>2049043.8555000001</v>
      </c>
      <c r="E504" s="20">
        <v>2180962.8034999999</v>
      </c>
      <c r="F504" s="10">
        <f t="shared" si="7"/>
        <v>4230006.659</v>
      </c>
    </row>
    <row r="505" spans="1:6" ht="18">
      <c r="A505" s="18">
        <v>500</v>
      </c>
      <c r="B505" s="19" t="s">
        <v>112</v>
      </c>
      <c r="C505" s="19" t="s">
        <v>369</v>
      </c>
      <c r="D505" s="20">
        <v>2875448.5964000002</v>
      </c>
      <c r="E505" s="20">
        <v>3060572.0883999998</v>
      </c>
      <c r="F505" s="10">
        <f t="shared" si="7"/>
        <v>5936020.6847999999</v>
      </c>
    </row>
    <row r="506" spans="1:6" ht="36">
      <c r="A506" s="18">
        <v>501</v>
      </c>
      <c r="B506" s="19" t="s">
        <v>112</v>
      </c>
      <c r="C506" s="19" t="s">
        <v>371</v>
      </c>
      <c r="D506" s="20">
        <v>3696009.1257000002</v>
      </c>
      <c r="E506" s="20">
        <v>3933960.9071</v>
      </c>
      <c r="F506" s="10">
        <f t="shared" si="7"/>
        <v>7629970.0328000002</v>
      </c>
    </row>
    <row r="507" spans="1:6" ht="18">
      <c r="A507" s="18">
        <v>502</v>
      </c>
      <c r="B507" s="19" t="s">
        <v>112</v>
      </c>
      <c r="C507" s="19" t="s">
        <v>373</v>
      </c>
      <c r="D507" s="20">
        <v>5960519.5281999996</v>
      </c>
      <c r="E507" s="20">
        <v>6344262.1522000004</v>
      </c>
      <c r="F507" s="10">
        <f t="shared" si="7"/>
        <v>12304781.680399999</v>
      </c>
    </row>
    <row r="508" spans="1:6" ht="18">
      <c r="A508" s="18">
        <v>503</v>
      </c>
      <c r="B508" s="19" t="s">
        <v>112</v>
      </c>
      <c r="C508" s="19" t="s">
        <v>375</v>
      </c>
      <c r="D508" s="20">
        <v>2329630.3489999999</v>
      </c>
      <c r="E508" s="20">
        <v>2479613.6614999999</v>
      </c>
      <c r="F508" s="10">
        <f t="shared" si="7"/>
        <v>4809244.0104999999</v>
      </c>
    </row>
    <row r="509" spans="1:6" ht="18">
      <c r="A509" s="18">
        <v>504</v>
      </c>
      <c r="B509" s="19" t="s">
        <v>112</v>
      </c>
      <c r="C509" s="19" t="s">
        <v>377</v>
      </c>
      <c r="D509" s="20">
        <v>1958627.5499</v>
      </c>
      <c r="E509" s="20">
        <v>2084725.4298</v>
      </c>
      <c r="F509" s="10">
        <f t="shared" si="7"/>
        <v>4043352.9797</v>
      </c>
    </row>
    <row r="510" spans="1:6" ht="18">
      <c r="A510" s="18">
        <v>505</v>
      </c>
      <c r="B510" s="19" t="s">
        <v>112</v>
      </c>
      <c r="C510" s="19" t="s">
        <v>379</v>
      </c>
      <c r="D510" s="20">
        <v>2189673.3404000001</v>
      </c>
      <c r="E510" s="20">
        <v>2330646.1179</v>
      </c>
      <c r="F510" s="10">
        <f t="shared" si="7"/>
        <v>4520319.4583000001</v>
      </c>
    </row>
    <row r="511" spans="1:6" ht="18">
      <c r="A511" s="18">
        <v>506</v>
      </c>
      <c r="B511" s="19" t="s">
        <v>112</v>
      </c>
      <c r="C511" s="19" t="s">
        <v>381</v>
      </c>
      <c r="D511" s="20">
        <v>2010454.6599000001</v>
      </c>
      <c r="E511" s="20">
        <v>2139889.2072000001</v>
      </c>
      <c r="F511" s="10">
        <f t="shared" si="7"/>
        <v>4150343.8671000004</v>
      </c>
    </row>
    <row r="512" spans="1:6" ht="18">
      <c r="A512" s="18">
        <v>507</v>
      </c>
      <c r="B512" s="19" t="s">
        <v>112</v>
      </c>
      <c r="C512" s="19" t="s">
        <v>383</v>
      </c>
      <c r="D512" s="20">
        <v>2425399.6655000001</v>
      </c>
      <c r="E512" s="20">
        <v>2581548.6768999998</v>
      </c>
      <c r="F512" s="10">
        <f t="shared" si="7"/>
        <v>5006948.3423999995</v>
      </c>
    </row>
    <row r="513" spans="1:6" ht="18">
      <c r="A513" s="18">
        <v>508</v>
      </c>
      <c r="B513" s="19" t="s">
        <v>112</v>
      </c>
      <c r="C513" s="19" t="s">
        <v>386</v>
      </c>
      <c r="D513" s="20">
        <v>1619528.0604999999</v>
      </c>
      <c r="E513" s="20">
        <v>1723794.4661999999</v>
      </c>
      <c r="F513" s="10">
        <f t="shared" si="7"/>
        <v>3343322.5266999998</v>
      </c>
    </row>
    <row r="514" spans="1:6" ht="18">
      <c r="A514" s="18">
        <v>509</v>
      </c>
      <c r="B514" s="19" t="s">
        <v>112</v>
      </c>
      <c r="C514" s="19" t="s">
        <v>388</v>
      </c>
      <c r="D514" s="20">
        <v>2761458.4013</v>
      </c>
      <c r="E514" s="20">
        <v>2939243.1209</v>
      </c>
      <c r="F514" s="10">
        <f t="shared" si="7"/>
        <v>5700701.5221999995</v>
      </c>
    </row>
    <row r="515" spans="1:6" ht="18">
      <c r="A515" s="18">
        <v>510</v>
      </c>
      <c r="B515" s="19" t="s">
        <v>112</v>
      </c>
      <c r="C515" s="19" t="s">
        <v>390</v>
      </c>
      <c r="D515" s="20">
        <v>2387144.1789000002</v>
      </c>
      <c r="E515" s="20">
        <v>2540830.2738999999</v>
      </c>
      <c r="F515" s="10">
        <f t="shared" si="7"/>
        <v>4927974.4528000001</v>
      </c>
    </row>
    <row r="516" spans="1:6" ht="18">
      <c r="A516" s="18">
        <v>511</v>
      </c>
      <c r="B516" s="19" t="s">
        <v>112</v>
      </c>
      <c r="C516" s="19" t="s">
        <v>392</v>
      </c>
      <c r="D516" s="20">
        <v>3282204.8454</v>
      </c>
      <c r="E516" s="20">
        <v>3493515.6033999999</v>
      </c>
      <c r="F516" s="10">
        <f t="shared" si="7"/>
        <v>6775720.4487999994</v>
      </c>
    </row>
    <row r="517" spans="1:6" ht="18">
      <c r="A517" s="18">
        <v>512</v>
      </c>
      <c r="B517" s="19" t="s">
        <v>112</v>
      </c>
      <c r="C517" s="19" t="s">
        <v>394</v>
      </c>
      <c r="D517" s="20">
        <v>3551133.5644999999</v>
      </c>
      <c r="E517" s="20">
        <v>3779758.1508999998</v>
      </c>
      <c r="F517" s="10">
        <f t="shared" si="7"/>
        <v>7330891.7153999992</v>
      </c>
    </row>
    <row r="518" spans="1:6" ht="18">
      <c r="A518" s="18">
        <v>513</v>
      </c>
      <c r="B518" s="19" t="s">
        <v>112</v>
      </c>
      <c r="C518" s="19" t="s">
        <v>396</v>
      </c>
      <c r="D518" s="20">
        <v>1911630.1051</v>
      </c>
      <c r="E518" s="20">
        <v>2034702.2549000001</v>
      </c>
      <c r="F518" s="10">
        <f t="shared" ref="F518:F581" si="8">SUM(D518:E518)</f>
        <v>3946332.3600000003</v>
      </c>
    </row>
    <row r="519" spans="1:6" ht="36">
      <c r="A519" s="18">
        <v>514</v>
      </c>
      <c r="B519" s="19" t="s">
        <v>112</v>
      </c>
      <c r="C519" s="19" t="s">
        <v>398</v>
      </c>
      <c r="D519" s="20">
        <v>2306688.7338</v>
      </c>
      <c r="E519" s="20">
        <v>2455195.0482000001</v>
      </c>
      <c r="F519" s="10">
        <f t="shared" si="8"/>
        <v>4761883.7819999997</v>
      </c>
    </row>
    <row r="520" spans="1:6" ht="18">
      <c r="A520" s="18">
        <v>515</v>
      </c>
      <c r="B520" s="19" t="s">
        <v>112</v>
      </c>
      <c r="C520" s="19" t="s">
        <v>400</v>
      </c>
      <c r="D520" s="20">
        <v>3453286.3357000002</v>
      </c>
      <c r="E520" s="20">
        <v>3675611.4456000002</v>
      </c>
      <c r="F520" s="10">
        <f t="shared" si="8"/>
        <v>7128897.7813000008</v>
      </c>
    </row>
    <row r="521" spans="1:6" ht="18">
      <c r="A521" s="18">
        <v>516</v>
      </c>
      <c r="B521" s="19" t="s">
        <v>112</v>
      </c>
      <c r="C521" s="19" t="s">
        <v>402</v>
      </c>
      <c r="D521" s="20">
        <v>3350789.3577000001</v>
      </c>
      <c r="E521" s="20">
        <v>3566515.6370000001</v>
      </c>
      <c r="F521" s="10">
        <f t="shared" si="8"/>
        <v>6917304.9946999997</v>
      </c>
    </row>
    <row r="522" spans="1:6" ht="18">
      <c r="A522" s="18">
        <v>517</v>
      </c>
      <c r="B522" s="19" t="s">
        <v>112</v>
      </c>
      <c r="C522" s="19" t="s">
        <v>404</v>
      </c>
      <c r="D522" s="20">
        <v>3421436.1546999998</v>
      </c>
      <c r="E522" s="20">
        <v>3641710.7266000002</v>
      </c>
      <c r="F522" s="10">
        <f t="shared" si="8"/>
        <v>7063146.8813000005</v>
      </c>
    </row>
    <row r="523" spans="1:6" ht="18">
      <c r="A523" s="18">
        <v>518</v>
      </c>
      <c r="B523" s="19" t="s">
        <v>112</v>
      </c>
      <c r="C523" s="19" t="s">
        <v>406</v>
      </c>
      <c r="D523" s="20">
        <v>2646160.9454999999</v>
      </c>
      <c r="E523" s="20">
        <v>2816522.7302000001</v>
      </c>
      <c r="F523" s="10">
        <f t="shared" si="8"/>
        <v>5462683.6756999996</v>
      </c>
    </row>
    <row r="524" spans="1:6" ht="18">
      <c r="A524" s="18">
        <v>519</v>
      </c>
      <c r="B524" s="19" t="s">
        <v>112</v>
      </c>
      <c r="C524" s="19" t="s">
        <v>408</v>
      </c>
      <c r="D524" s="20">
        <v>3026871.4158999999</v>
      </c>
      <c r="E524" s="20">
        <v>3221743.6201999998</v>
      </c>
      <c r="F524" s="10">
        <f t="shared" si="8"/>
        <v>6248615.0361000001</v>
      </c>
    </row>
    <row r="525" spans="1:6" ht="18">
      <c r="A525" s="18">
        <v>520</v>
      </c>
      <c r="B525" s="19" t="s">
        <v>113</v>
      </c>
      <c r="C525" s="19" t="s">
        <v>411</v>
      </c>
      <c r="D525" s="20">
        <v>1980485.8759000001</v>
      </c>
      <c r="E525" s="20">
        <v>2107991.0109000001</v>
      </c>
      <c r="F525" s="10">
        <f t="shared" si="8"/>
        <v>4088476.8868000004</v>
      </c>
    </row>
    <row r="526" spans="1:6" ht="18">
      <c r="A526" s="18">
        <v>521</v>
      </c>
      <c r="B526" s="19" t="s">
        <v>113</v>
      </c>
      <c r="C526" s="19" t="s">
        <v>413</v>
      </c>
      <c r="D526" s="20">
        <v>2232365.1790999998</v>
      </c>
      <c r="E526" s="20">
        <v>2376086.4885</v>
      </c>
      <c r="F526" s="10">
        <f t="shared" si="8"/>
        <v>4608451.6676000003</v>
      </c>
    </row>
    <row r="527" spans="1:6" ht="18">
      <c r="A527" s="18">
        <v>522</v>
      </c>
      <c r="B527" s="19" t="s">
        <v>113</v>
      </c>
      <c r="C527" s="19" t="s">
        <v>415</v>
      </c>
      <c r="D527" s="20">
        <v>2285743.7769999998</v>
      </c>
      <c r="E527" s="20">
        <v>2432901.6398</v>
      </c>
      <c r="F527" s="10">
        <f t="shared" si="8"/>
        <v>4718645.4167999998</v>
      </c>
    </row>
    <row r="528" spans="1:6" ht="18">
      <c r="A528" s="18">
        <v>523</v>
      </c>
      <c r="B528" s="19" t="s">
        <v>113</v>
      </c>
      <c r="C528" s="19" t="s">
        <v>417</v>
      </c>
      <c r="D528" s="20">
        <v>2696866.1675999998</v>
      </c>
      <c r="E528" s="20">
        <v>2870492.3917</v>
      </c>
      <c r="F528" s="10">
        <f t="shared" si="8"/>
        <v>5567358.5592999998</v>
      </c>
    </row>
    <row r="529" spans="1:6" ht="18">
      <c r="A529" s="18">
        <v>524</v>
      </c>
      <c r="B529" s="19" t="s">
        <v>113</v>
      </c>
      <c r="C529" s="19" t="s">
        <v>419</v>
      </c>
      <c r="D529" s="20">
        <v>1925678.5015</v>
      </c>
      <c r="E529" s="20">
        <v>2049655.0974000001</v>
      </c>
      <c r="F529" s="10">
        <f t="shared" si="8"/>
        <v>3975333.5989000001</v>
      </c>
    </row>
    <row r="530" spans="1:6" ht="18">
      <c r="A530" s="18">
        <v>525</v>
      </c>
      <c r="B530" s="19" t="s">
        <v>113</v>
      </c>
      <c r="C530" s="19" t="s">
        <v>421</v>
      </c>
      <c r="D530" s="20">
        <v>1810781.5660999999</v>
      </c>
      <c r="E530" s="20">
        <v>1927361.013</v>
      </c>
      <c r="F530" s="10">
        <f t="shared" si="8"/>
        <v>3738142.5790999997</v>
      </c>
    </row>
    <row r="531" spans="1:6" ht="18">
      <c r="A531" s="18">
        <v>526</v>
      </c>
      <c r="B531" s="19" t="s">
        <v>113</v>
      </c>
      <c r="C531" s="19" t="s">
        <v>423</v>
      </c>
      <c r="D531" s="20">
        <v>2068980.5789000001</v>
      </c>
      <c r="E531" s="20">
        <v>2202183.0677999998</v>
      </c>
      <c r="F531" s="10">
        <f t="shared" si="8"/>
        <v>4271163.6467000004</v>
      </c>
    </row>
    <row r="532" spans="1:6" ht="18">
      <c r="A532" s="18">
        <v>527</v>
      </c>
      <c r="B532" s="19" t="s">
        <v>113</v>
      </c>
      <c r="C532" s="19" t="s">
        <v>425</v>
      </c>
      <c r="D532" s="20">
        <v>3237455.6853</v>
      </c>
      <c r="E532" s="20">
        <v>3445885.4594999999</v>
      </c>
      <c r="F532" s="10">
        <f t="shared" si="8"/>
        <v>6683341.1447999999</v>
      </c>
    </row>
    <row r="533" spans="1:6" ht="18">
      <c r="A533" s="18">
        <v>528</v>
      </c>
      <c r="B533" s="19" t="s">
        <v>113</v>
      </c>
      <c r="C533" s="19" t="s">
        <v>427</v>
      </c>
      <c r="D533" s="20">
        <v>3000294.4079999998</v>
      </c>
      <c r="E533" s="20">
        <v>3193455.5650999998</v>
      </c>
      <c r="F533" s="10">
        <f t="shared" si="8"/>
        <v>6193749.9730999991</v>
      </c>
    </row>
    <row r="534" spans="1:6" ht="36">
      <c r="A534" s="18">
        <v>529</v>
      </c>
      <c r="B534" s="19" t="s">
        <v>113</v>
      </c>
      <c r="C534" s="19" t="s">
        <v>429</v>
      </c>
      <c r="D534" s="20">
        <v>2295179.5425</v>
      </c>
      <c r="E534" s="20">
        <v>2442944.8868</v>
      </c>
      <c r="F534" s="10">
        <f t="shared" si="8"/>
        <v>4738124.4293</v>
      </c>
    </row>
    <row r="535" spans="1:6" ht="18">
      <c r="A535" s="18">
        <v>530</v>
      </c>
      <c r="B535" s="19" t="s">
        <v>113</v>
      </c>
      <c r="C535" s="19" t="s">
        <v>410</v>
      </c>
      <c r="D535" s="20">
        <v>2196930.358</v>
      </c>
      <c r="E535" s="20">
        <v>2338370.3476999998</v>
      </c>
      <c r="F535" s="10">
        <f t="shared" si="8"/>
        <v>4535300.7056999998</v>
      </c>
    </row>
    <row r="536" spans="1:6" ht="18">
      <c r="A536" s="18">
        <v>531</v>
      </c>
      <c r="B536" s="19" t="s">
        <v>113</v>
      </c>
      <c r="C536" s="19" t="s">
        <v>433</v>
      </c>
      <c r="D536" s="20">
        <v>2334080.8188</v>
      </c>
      <c r="E536" s="20">
        <v>2484350.6557999998</v>
      </c>
      <c r="F536" s="10">
        <f t="shared" si="8"/>
        <v>4818431.4746000003</v>
      </c>
    </row>
    <row r="537" spans="1:6" ht="18">
      <c r="A537" s="18">
        <v>532</v>
      </c>
      <c r="B537" s="19" t="s">
        <v>113</v>
      </c>
      <c r="C537" s="19" t="s">
        <v>435</v>
      </c>
      <c r="D537" s="20">
        <v>1873718.8955999999</v>
      </c>
      <c r="E537" s="20">
        <v>1994350.2938999999</v>
      </c>
      <c r="F537" s="10">
        <f t="shared" si="8"/>
        <v>3868069.1894999999</v>
      </c>
    </row>
    <row r="538" spans="1:6" ht="18">
      <c r="A538" s="18">
        <v>533</v>
      </c>
      <c r="B538" s="19" t="s">
        <v>114</v>
      </c>
      <c r="C538" s="19" t="s">
        <v>438</v>
      </c>
      <c r="D538" s="20">
        <v>2060293.1761</v>
      </c>
      <c r="E538" s="20">
        <v>2192936.3635999998</v>
      </c>
      <c r="F538" s="10">
        <f t="shared" si="8"/>
        <v>4253229.5396999996</v>
      </c>
    </row>
    <row r="539" spans="1:6" ht="18">
      <c r="A539" s="18">
        <v>534</v>
      </c>
      <c r="B539" s="19" t="s">
        <v>114</v>
      </c>
      <c r="C539" s="19" t="s">
        <v>440</v>
      </c>
      <c r="D539" s="20">
        <v>1768902.1695999999</v>
      </c>
      <c r="E539" s="20">
        <v>1882785.3901</v>
      </c>
      <c r="F539" s="10">
        <f t="shared" si="8"/>
        <v>3651687.5597000001</v>
      </c>
    </row>
    <row r="540" spans="1:6" ht="18">
      <c r="A540" s="18">
        <v>535</v>
      </c>
      <c r="B540" s="19" t="s">
        <v>114</v>
      </c>
      <c r="C540" s="19" t="s">
        <v>442</v>
      </c>
      <c r="D540" s="20">
        <v>2025760.2163</v>
      </c>
      <c r="E540" s="20">
        <v>2156180.1464999998</v>
      </c>
      <c r="F540" s="10">
        <f t="shared" si="8"/>
        <v>4181940.3627999998</v>
      </c>
    </row>
    <row r="541" spans="1:6" ht="18">
      <c r="A541" s="18">
        <v>536</v>
      </c>
      <c r="B541" s="19" t="s">
        <v>114</v>
      </c>
      <c r="C541" s="19" t="s">
        <v>444</v>
      </c>
      <c r="D541" s="20">
        <v>3297640.054</v>
      </c>
      <c r="E541" s="20">
        <v>3509944.5421000002</v>
      </c>
      <c r="F541" s="10">
        <f t="shared" si="8"/>
        <v>6807584.5961000007</v>
      </c>
    </row>
    <row r="542" spans="1:6" ht="18">
      <c r="A542" s="18">
        <v>537</v>
      </c>
      <c r="B542" s="19" t="s">
        <v>114</v>
      </c>
      <c r="C542" s="19" t="s">
        <v>446</v>
      </c>
      <c r="D542" s="20">
        <v>1979427.2466</v>
      </c>
      <c r="E542" s="20">
        <v>2106864.2261999999</v>
      </c>
      <c r="F542" s="10">
        <f t="shared" si="8"/>
        <v>4086291.4727999996</v>
      </c>
    </row>
    <row r="543" spans="1:6" ht="18">
      <c r="A543" s="18">
        <v>538</v>
      </c>
      <c r="B543" s="19" t="s">
        <v>114</v>
      </c>
      <c r="C543" s="19" t="s">
        <v>448</v>
      </c>
      <c r="D543" s="20">
        <v>2084756.4136000001</v>
      </c>
      <c r="E543" s="20">
        <v>2218974.5622999999</v>
      </c>
      <c r="F543" s="10">
        <f t="shared" si="8"/>
        <v>4303730.9759</v>
      </c>
    </row>
    <row r="544" spans="1:6" ht="18">
      <c r="A544" s="18">
        <v>539</v>
      </c>
      <c r="B544" s="19" t="s">
        <v>114</v>
      </c>
      <c r="C544" s="19" t="s">
        <v>450</v>
      </c>
      <c r="D544" s="20">
        <v>1974655.5906</v>
      </c>
      <c r="E544" s="20">
        <v>2101785.3675000002</v>
      </c>
      <c r="F544" s="10">
        <f t="shared" si="8"/>
        <v>4076440.9581000004</v>
      </c>
    </row>
    <row r="545" spans="1:6" ht="18">
      <c r="A545" s="18">
        <v>540</v>
      </c>
      <c r="B545" s="19" t="s">
        <v>114</v>
      </c>
      <c r="C545" s="19" t="s">
        <v>452</v>
      </c>
      <c r="D545" s="20">
        <v>1764479.8796999999</v>
      </c>
      <c r="E545" s="20">
        <v>1878078.3899000001</v>
      </c>
      <c r="F545" s="10">
        <f t="shared" si="8"/>
        <v>3642558.2696000002</v>
      </c>
    </row>
    <row r="546" spans="1:6" ht="18">
      <c r="A546" s="18">
        <v>541</v>
      </c>
      <c r="B546" s="19" t="s">
        <v>114</v>
      </c>
      <c r="C546" s="19" t="s">
        <v>454</v>
      </c>
      <c r="D546" s="20">
        <v>1903975.3655999999</v>
      </c>
      <c r="E546" s="20">
        <v>2026554.6976999999</v>
      </c>
      <c r="F546" s="10">
        <f t="shared" si="8"/>
        <v>3930530.0632999996</v>
      </c>
    </row>
    <row r="547" spans="1:6" ht="18">
      <c r="A547" s="18">
        <v>542</v>
      </c>
      <c r="B547" s="19" t="s">
        <v>114</v>
      </c>
      <c r="C547" s="19" t="s">
        <v>456</v>
      </c>
      <c r="D547" s="20">
        <v>2096811.7180999999</v>
      </c>
      <c r="E547" s="20">
        <v>2231805.9961000001</v>
      </c>
      <c r="F547" s="10">
        <f t="shared" si="8"/>
        <v>4328617.7142000003</v>
      </c>
    </row>
    <row r="548" spans="1:6" ht="18">
      <c r="A548" s="18">
        <v>543</v>
      </c>
      <c r="B548" s="19" t="s">
        <v>114</v>
      </c>
      <c r="C548" s="19" t="s">
        <v>458</v>
      </c>
      <c r="D548" s="20">
        <v>2048154.5858</v>
      </c>
      <c r="E548" s="20">
        <v>2180016.2820000001</v>
      </c>
      <c r="F548" s="10">
        <f t="shared" si="8"/>
        <v>4228170.8678000001</v>
      </c>
    </row>
    <row r="549" spans="1:6" ht="18">
      <c r="A549" s="18">
        <v>544</v>
      </c>
      <c r="B549" s="19" t="s">
        <v>114</v>
      </c>
      <c r="C549" s="19" t="s">
        <v>460</v>
      </c>
      <c r="D549" s="20">
        <v>2383275.3325999998</v>
      </c>
      <c r="E549" s="20">
        <v>2536712.3484999998</v>
      </c>
      <c r="F549" s="10">
        <f t="shared" si="8"/>
        <v>4919987.6810999997</v>
      </c>
    </row>
    <row r="550" spans="1:6" ht="18">
      <c r="A550" s="18">
        <v>545</v>
      </c>
      <c r="B550" s="19" t="s">
        <v>114</v>
      </c>
      <c r="C550" s="19" t="s">
        <v>462</v>
      </c>
      <c r="D550" s="20">
        <v>2441358.2873</v>
      </c>
      <c r="E550" s="20">
        <v>2598534.7264999999</v>
      </c>
      <c r="F550" s="10">
        <f t="shared" si="8"/>
        <v>5039893.0137999998</v>
      </c>
    </row>
    <row r="551" spans="1:6" ht="18">
      <c r="A551" s="18">
        <v>546</v>
      </c>
      <c r="B551" s="19" t="s">
        <v>114</v>
      </c>
      <c r="C551" s="19" t="s">
        <v>464</v>
      </c>
      <c r="D551" s="20">
        <v>2703231.5583000001</v>
      </c>
      <c r="E551" s="20">
        <v>2877267.591</v>
      </c>
      <c r="F551" s="10">
        <f t="shared" si="8"/>
        <v>5580499.1492999997</v>
      </c>
    </row>
    <row r="552" spans="1:6" ht="18">
      <c r="A552" s="18">
        <v>547</v>
      </c>
      <c r="B552" s="19" t="s">
        <v>114</v>
      </c>
      <c r="C552" s="19" t="s">
        <v>466</v>
      </c>
      <c r="D552" s="20">
        <v>3189645.1647999999</v>
      </c>
      <c r="E552" s="20">
        <v>3394996.8626000001</v>
      </c>
      <c r="F552" s="10">
        <f t="shared" si="8"/>
        <v>6584642.0274</v>
      </c>
    </row>
    <row r="553" spans="1:6" ht="18">
      <c r="A553" s="18">
        <v>548</v>
      </c>
      <c r="B553" s="19" t="s">
        <v>114</v>
      </c>
      <c r="C553" s="19" t="s">
        <v>468</v>
      </c>
      <c r="D553" s="20">
        <v>2020105.0075000001</v>
      </c>
      <c r="E553" s="20">
        <v>2150160.8511999999</v>
      </c>
      <c r="F553" s="10">
        <f t="shared" si="8"/>
        <v>4170265.8586999997</v>
      </c>
    </row>
    <row r="554" spans="1:6" ht="18">
      <c r="A554" s="18">
        <v>549</v>
      </c>
      <c r="B554" s="19" t="s">
        <v>114</v>
      </c>
      <c r="C554" s="19" t="s">
        <v>470</v>
      </c>
      <c r="D554" s="20">
        <v>2741890.3182999999</v>
      </c>
      <c r="E554" s="20">
        <v>2918415.2303999998</v>
      </c>
      <c r="F554" s="10">
        <f t="shared" si="8"/>
        <v>5660305.5486999992</v>
      </c>
    </row>
    <row r="555" spans="1:6" ht="18">
      <c r="A555" s="18">
        <v>550</v>
      </c>
      <c r="B555" s="19" t="s">
        <v>114</v>
      </c>
      <c r="C555" s="19" t="s">
        <v>472</v>
      </c>
      <c r="D555" s="20">
        <v>1852087.9983999999</v>
      </c>
      <c r="E555" s="20">
        <v>1971326.7837</v>
      </c>
      <c r="F555" s="10">
        <f t="shared" si="8"/>
        <v>3823414.7821</v>
      </c>
    </row>
    <row r="556" spans="1:6" ht="18">
      <c r="A556" s="18">
        <v>551</v>
      </c>
      <c r="B556" s="19" t="s">
        <v>114</v>
      </c>
      <c r="C556" s="19" t="s">
        <v>474</v>
      </c>
      <c r="D556" s="20">
        <v>2131539.9700000002</v>
      </c>
      <c r="E556" s="20">
        <v>2268770.0784</v>
      </c>
      <c r="F556" s="10">
        <f t="shared" si="8"/>
        <v>4400310.0483999997</v>
      </c>
    </row>
    <row r="557" spans="1:6" ht="18">
      <c r="A557" s="18">
        <v>552</v>
      </c>
      <c r="B557" s="19" t="s">
        <v>114</v>
      </c>
      <c r="C557" s="19" t="s">
        <v>476</v>
      </c>
      <c r="D557" s="20">
        <v>2458492.6368999998</v>
      </c>
      <c r="E557" s="20">
        <v>2616772.1981000002</v>
      </c>
      <c r="F557" s="10">
        <f t="shared" si="8"/>
        <v>5075264.835</v>
      </c>
    </row>
    <row r="558" spans="1:6" ht="18">
      <c r="A558" s="18">
        <v>553</v>
      </c>
      <c r="B558" s="19" t="s">
        <v>114</v>
      </c>
      <c r="C558" s="19" t="s">
        <v>478</v>
      </c>
      <c r="D558" s="20">
        <v>2312779.0129999998</v>
      </c>
      <c r="E558" s="20">
        <v>2461677.4240999999</v>
      </c>
      <c r="F558" s="10">
        <f t="shared" si="8"/>
        <v>4774456.4370999997</v>
      </c>
    </row>
    <row r="559" spans="1:6" ht="18">
      <c r="A559" s="18">
        <v>554</v>
      </c>
      <c r="B559" s="19" t="s">
        <v>114</v>
      </c>
      <c r="C559" s="19" t="s">
        <v>480</v>
      </c>
      <c r="D559" s="20">
        <v>2734059.1532000001</v>
      </c>
      <c r="E559" s="20">
        <v>2910079.8890999998</v>
      </c>
      <c r="F559" s="10">
        <f t="shared" si="8"/>
        <v>5644139.0422999999</v>
      </c>
    </row>
    <row r="560" spans="1:6" ht="18">
      <c r="A560" s="18">
        <v>555</v>
      </c>
      <c r="B560" s="19" t="s">
        <v>114</v>
      </c>
      <c r="C560" s="19" t="s">
        <v>482</v>
      </c>
      <c r="D560" s="20">
        <v>1999486.1126999999</v>
      </c>
      <c r="E560" s="20">
        <v>2128214.4969000001</v>
      </c>
      <c r="F560" s="10">
        <f t="shared" si="8"/>
        <v>4127700.6096000001</v>
      </c>
    </row>
    <row r="561" spans="1:6" ht="18">
      <c r="A561" s="18">
        <v>556</v>
      </c>
      <c r="B561" s="19" t="s">
        <v>114</v>
      </c>
      <c r="C561" s="19" t="s">
        <v>484</v>
      </c>
      <c r="D561" s="20">
        <v>1627264.3226000001</v>
      </c>
      <c r="E561" s="20">
        <v>1732028.7945999999</v>
      </c>
      <c r="F561" s="10">
        <f t="shared" si="8"/>
        <v>3359293.1172000002</v>
      </c>
    </row>
    <row r="562" spans="1:6" ht="18">
      <c r="A562" s="18">
        <v>557</v>
      </c>
      <c r="B562" s="19" t="s">
        <v>114</v>
      </c>
      <c r="C562" s="19" t="s">
        <v>486</v>
      </c>
      <c r="D562" s="20">
        <v>1813896.4006000001</v>
      </c>
      <c r="E562" s="20">
        <v>1930676.3828</v>
      </c>
      <c r="F562" s="10">
        <f t="shared" si="8"/>
        <v>3744572.7834000001</v>
      </c>
    </row>
    <row r="563" spans="1:6" ht="36">
      <c r="A563" s="18">
        <v>558</v>
      </c>
      <c r="B563" s="19" t="s">
        <v>115</v>
      </c>
      <c r="C563" s="19" t="s">
        <v>490</v>
      </c>
      <c r="D563" s="20">
        <v>2036488.2433</v>
      </c>
      <c r="E563" s="20">
        <v>2167598.8517999998</v>
      </c>
      <c r="F563" s="10">
        <f t="shared" si="8"/>
        <v>4204087.0950999996</v>
      </c>
    </row>
    <row r="564" spans="1:6" ht="36">
      <c r="A564" s="18">
        <v>559</v>
      </c>
      <c r="B564" s="19" t="s">
        <v>115</v>
      </c>
      <c r="C564" s="19" t="s">
        <v>492</v>
      </c>
      <c r="D564" s="20">
        <v>2102362.5062000002</v>
      </c>
      <c r="E564" s="20">
        <v>2237714.1480999999</v>
      </c>
      <c r="F564" s="10">
        <f t="shared" si="8"/>
        <v>4340076.6543000005</v>
      </c>
    </row>
    <row r="565" spans="1:6" ht="18">
      <c r="A565" s="18">
        <v>560</v>
      </c>
      <c r="B565" s="19" t="s">
        <v>115</v>
      </c>
      <c r="C565" s="19" t="s">
        <v>494</v>
      </c>
      <c r="D565" s="20">
        <v>3231400.7697999999</v>
      </c>
      <c r="E565" s="20">
        <v>3439440.7241000002</v>
      </c>
      <c r="F565" s="10">
        <f t="shared" si="8"/>
        <v>6670841.4939000001</v>
      </c>
    </row>
    <row r="566" spans="1:6" ht="18">
      <c r="A566" s="18">
        <v>561</v>
      </c>
      <c r="B566" s="19" t="s">
        <v>115</v>
      </c>
      <c r="C566" s="19" t="s">
        <v>496</v>
      </c>
      <c r="D566" s="20">
        <v>2124673.1331000002</v>
      </c>
      <c r="E566" s="20">
        <v>2261461.1494999998</v>
      </c>
      <c r="F566" s="10">
        <f t="shared" si="8"/>
        <v>4386134.2826000005</v>
      </c>
    </row>
    <row r="567" spans="1:6" ht="18">
      <c r="A567" s="18">
        <v>562</v>
      </c>
      <c r="B567" s="19" t="s">
        <v>115</v>
      </c>
      <c r="C567" s="19" t="s">
        <v>498</v>
      </c>
      <c r="D567" s="20">
        <v>1904086.7302000001</v>
      </c>
      <c r="E567" s="20">
        <v>2026673.2320000001</v>
      </c>
      <c r="F567" s="10">
        <f t="shared" si="8"/>
        <v>3930759.9622</v>
      </c>
    </row>
    <row r="568" spans="1:6" ht="18">
      <c r="A568" s="18">
        <v>563</v>
      </c>
      <c r="B568" s="19" t="s">
        <v>115</v>
      </c>
      <c r="C568" s="19" t="s">
        <v>500</v>
      </c>
      <c r="D568" s="20">
        <v>1448390.7753000001</v>
      </c>
      <c r="E568" s="20">
        <v>1541639.237</v>
      </c>
      <c r="F568" s="10">
        <f t="shared" si="8"/>
        <v>2990030.0123000001</v>
      </c>
    </row>
    <row r="569" spans="1:6" ht="18">
      <c r="A569" s="18">
        <v>564</v>
      </c>
      <c r="B569" s="19" t="s">
        <v>115</v>
      </c>
      <c r="C569" s="19" t="s">
        <v>502</v>
      </c>
      <c r="D569" s="20">
        <v>1410988.5637000001</v>
      </c>
      <c r="E569" s="20">
        <v>1501829.0434999999</v>
      </c>
      <c r="F569" s="10">
        <f t="shared" si="8"/>
        <v>2912817.6072</v>
      </c>
    </row>
    <row r="570" spans="1:6" ht="18">
      <c r="A570" s="18">
        <v>565</v>
      </c>
      <c r="B570" s="19" t="s">
        <v>115</v>
      </c>
      <c r="C570" s="19" t="s">
        <v>504</v>
      </c>
      <c r="D570" s="20">
        <v>3168315.0236999998</v>
      </c>
      <c r="E570" s="20">
        <v>3372293.4714000002</v>
      </c>
      <c r="F570" s="10">
        <f t="shared" si="8"/>
        <v>6540608.4950999999</v>
      </c>
    </row>
    <row r="571" spans="1:6" ht="18">
      <c r="A571" s="18">
        <v>566</v>
      </c>
      <c r="B571" s="19" t="s">
        <v>115</v>
      </c>
      <c r="C571" s="19" t="s">
        <v>506</v>
      </c>
      <c r="D571" s="20">
        <v>1885541.4125000001</v>
      </c>
      <c r="E571" s="20">
        <v>2006933.9531</v>
      </c>
      <c r="F571" s="10">
        <f t="shared" si="8"/>
        <v>3892475.3656000001</v>
      </c>
    </row>
    <row r="572" spans="1:6" ht="18">
      <c r="A572" s="18">
        <v>567</v>
      </c>
      <c r="B572" s="19" t="s">
        <v>115</v>
      </c>
      <c r="C572" s="19" t="s">
        <v>508</v>
      </c>
      <c r="D572" s="20">
        <v>2355799.6246000002</v>
      </c>
      <c r="E572" s="20">
        <v>2507467.7341999998</v>
      </c>
      <c r="F572" s="10">
        <f t="shared" si="8"/>
        <v>4863267.3587999996</v>
      </c>
    </row>
    <row r="573" spans="1:6" ht="18">
      <c r="A573" s="18">
        <v>568</v>
      </c>
      <c r="B573" s="19" t="s">
        <v>115</v>
      </c>
      <c r="C573" s="19" t="s">
        <v>510</v>
      </c>
      <c r="D573" s="20">
        <v>1817500.4413000001</v>
      </c>
      <c r="E573" s="20">
        <v>1934512.4543000001</v>
      </c>
      <c r="F573" s="10">
        <f t="shared" si="8"/>
        <v>3752012.8956000004</v>
      </c>
    </row>
    <row r="574" spans="1:6" ht="18">
      <c r="A574" s="18">
        <v>569</v>
      </c>
      <c r="B574" s="19" t="s">
        <v>115</v>
      </c>
      <c r="C574" s="19" t="s">
        <v>512</v>
      </c>
      <c r="D574" s="20">
        <v>1642032.1457</v>
      </c>
      <c r="E574" s="20">
        <v>1747747.3810000001</v>
      </c>
      <c r="F574" s="10">
        <f t="shared" si="8"/>
        <v>3389779.5267000003</v>
      </c>
    </row>
    <row r="575" spans="1:6" ht="36">
      <c r="A575" s="18">
        <v>570</v>
      </c>
      <c r="B575" s="19" t="s">
        <v>115</v>
      </c>
      <c r="C575" s="19" t="s">
        <v>514</v>
      </c>
      <c r="D575" s="20">
        <v>1480715.5903</v>
      </c>
      <c r="E575" s="20">
        <v>1576045.1473000001</v>
      </c>
      <c r="F575" s="10">
        <f t="shared" si="8"/>
        <v>3056760.7376000001</v>
      </c>
    </row>
    <row r="576" spans="1:6" ht="18">
      <c r="A576" s="18">
        <v>571</v>
      </c>
      <c r="B576" s="19" t="s">
        <v>115</v>
      </c>
      <c r="C576" s="19" t="s">
        <v>516</v>
      </c>
      <c r="D576" s="20">
        <v>1702270.6133999999</v>
      </c>
      <c r="E576" s="20">
        <v>1811864.0455</v>
      </c>
      <c r="F576" s="10">
        <f t="shared" si="8"/>
        <v>3514134.6589000002</v>
      </c>
    </row>
    <row r="577" spans="1:6" ht="18">
      <c r="A577" s="18">
        <v>572</v>
      </c>
      <c r="B577" s="19" t="s">
        <v>115</v>
      </c>
      <c r="C577" s="19" t="s">
        <v>518</v>
      </c>
      <c r="D577" s="20">
        <v>1782989.1169</v>
      </c>
      <c r="E577" s="20">
        <v>1897779.2655</v>
      </c>
      <c r="F577" s="10">
        <f t="shared" si="8"/>
        <v>3680768.3824</v>
      </c>
    </row>
    <row r="578" spans="1:6" ht="18">
      <c r="A578" s="18">
        <v>573</v>
      </c>
      <c r="B578" s="19" t="s">
        <v>115</v>
      </c>
      <c r="C578" s="19" t="s">
        <v>520</v>
      </c>
      <c r="D578" s="20">
        <v>2161879.6674000002</v>
      </c>
      <c r="E578" s="20">
        <v>2301063.0677999998</v>
      </c>
      <c r="F578" s="10">
        <f t="shared" si="8"/>
        <v>4462942.7352</v>
      </c>
    </row>
    <row r="579" spans="1:6" ht="18">
      <c r="A579" s="18">
        <v>574</v>
      </c>
      <c r="B579" s="19" t="s">
        <v>115</v>
      </c>
      <c r="C579" s="19" t="s">
        <v>522</v>
      </c>
      <c r="D579" s="20">
        <v>1814854.8062</v>
      </c>
      <c r="E579" s="20">
        <v>1931696.4913000001</v>
      </c>
      <c r="F579" s="10">
        <f t="shared" si="8"/>
        <v>3746551.2975000003</v>
      </c>
    </row>
    <row r="580" spans="1:6" ht="18">
      <c r="A580" s="18">
        <v>575</v>
      </c>
      <c r="B580" s="19" t="s">
        <v>115</v>
      </c>
      <c r="C580" s="19" t="s">
        <v>524</v>
      </c>
      <c r="D580" s="20">
        <v>1686718.7479999999</v>
      </c>
      <c r="E580" s="20">
        <v>1795310.9395000001</v>
      </c>
      <c r="F580" s="10">
        <f t="shared" si="8"/>
        <v>3482029.6875</v>
      </c>
    </row>
    <row r="581" spans="1:6" ht="36">
      <c r="A581" s="18">
        <v>576</v>
      </c>
      <c r="B581" s="19" t="s">
        <v>115</v>
      </c>
      <c r="C581" s="19" t="s">
        <v>527</v>
      </c>
      <c r="D581" s="20">
        <v>1602116.6443</v>
      </c>
      <c r="E581" s="20">
        <v>1705262.0903</v>
      </c>
      <c r="F581" s="10">
        <f t="shared" si="8"/>
        <v>3307378.7346000001</v>
      </c>
    </row>
    <row r="582" spans="1:6" ht="18">
      <c r="A582" s="18">
        <v>577</v>
      </c>
      <c r="B582" s="19" t="s">
        <v>115</v>
      </c>
      <c r="C582" s="19" t="s">
        <v>529</v>
      </c>
      <c r="D582" s="20">
        <v>2172999.6389000001</v>
      </c>
      <c r="E582" s="20">
        <v>2312898.9512</v>
      </c>
      <c r="F582" s="10">
        <f t="shared" ref="F582:F645" si="9">SUM(D582:E582)</f>
        <v>4485898.5900999997</v>
      </c>
    </row>
    <row r="583" spans="1:6" ht="36">
      <c r="A583" s="18">
        <v>578</v>
      </c>
      <c r="B583" s="19" t="s">
        <v>116</v>
      </c>
      <c r="C583" s="19" t="s">
        <v>532</v>
      </c>
      <c r="D583" s="20">
        <v>2094596.9568</v>
      </c>
      <c r="E583" s="20">
        <v>2229448.6469000001</v>
      </c>
      <c r="F583" s="10">
        <f t="shared" si="9"/>
        <v>4324045.6036999999</v>
      </c>
    </row>
    <row r="584" spans="1:6" ht="36">
      <c r="A584" s="18">
        <v>579</v>
      </c>
      <c r="B584" s="19" t="s">
        <v>116</v>
      </c>
      <c r="C584" s="19" t="s">
        <v>534</v>
      </c>
      <c r="D584" s="20">
        <v>2215747.6559000001</v>
      </c>
      <c r="E584" s="20">
        <v>2358399.1170000001</v>
      </c>
      <c r="F584" s="10">
        <f t="shared" si="9"/>
        <v>4574146.7729000002</v>
      </c>
    </row>
    <row r="585" spans="1:6" ht="36">
      <c r="A585" s="18">
        <v>580</v>
      </c>
      <c r="B585" s="19" t="s">
        <v>116</v>
      </c>
      <c r="C585" s="19" t="s">
        <v>536</v>
      </c>
      <c r="D585" s="20">
        <v>2255813.4947000002</v>
      </c>
      <c r="E585" s="20">
        <v>2401044.4238999998</v>
      </c>
      <c r="F585" s="10">
        <f t="shared" si="9"/>
        <v>4656857.9186000004</v>
      </c>
    </row>
    <row r="586" spans="1:6" ht="36">
      <c r="A586" s="18">
        <v>581</v>
      </c>
      <c r="B586" s="19" t="s">
        <v>116</v>
      </c>
      <c r="C586" s="19" t="s">
        <v>538</v>
      </c>
      <c r="D586" s="20">
        <v>1673175.5734999999</v>
      </c>
      <c r="E586" s="20">
        <v>1780895.8455000001</v>
      </c>
      <c r="F586" s="10">
        <f t="shared" si="9"/>
        <v>3454071.4189999998</v>
      </c>
    </row>
    <row r="587" spans="1:6" ht="18">
      <c r="A587" s="18">
        <v>582</v>
      </c>
      <c r="B587" s="19" t="s">
        <v>116</v>
      </c>
      <c r="C587" s="19" t="s">
        <v>540</v>
      </c>
      <c r="D587" s="20">
        <v>1753285.5097000001</v>
      </c>
      <c r="E587" s="20">
        <v>1866163.3182000001</v>
      </c>
      <c r="F587" s="10">
        <f t="shared" si="9"/>
        <v>3619448.8278999999</v>
      </c>
    </row>
    <row r="588" spans="1:6" ht="18">
      <c r="A588" s="18">
        <v>583</v>
      </c>
      <c r="B588" s="19" t="s">
        <v>116</v>
      </c>
      <c r="C588" s="19" t="s">
        <v>542</v>
      </c>
      <c r="D588" s="20">
        <v>2694387.5211999998</v>
      </c>
      <c r="E588" s="20">
        <v>2867854.1683</v>
      </c>
      <c r="F588" s="10">
        <f t="shared" si="9"/>
        <v>5562241.6895000003</v>
      </c>
    </row>
    <row r="589" spans="1:6" ht="18">
      <c r="A589" s="18">
        <v>584</v>
      </c>
      <c r="B589" s="19" t="s">
        <v>116</v>
      </c>
      <c r="C589" s="19" t="s">
        <v>544</v>
      </c>
      <c r="D589" s="20">
        <v>1897607.4750999999</v>
      </c>
      <c r="E589" s="20">
        <v>2019776.8377</v>
      </c>
      <c r="F589" s="10">
        <f t="shared" si="9"/>
        <v>3917384.3128</v>
      </c>
    </row>
    <row r="590" spans="1:6" ht="18">
      <c r="A590" s="18">
        <v>585</v>
      </c>
      <c r="B590" s="19" t="s">
        <v>116</v>
      </c>
      <c r="C590" s="19" t="s">
        <v>546</v>
      </c>
      <c r="D590" s="20">
        <v>1911848.2220000001</v>
      </c>
      <c r="E590" s="20">
        <v>2034934.4143000001</v>
      </c>
      <c r="F590" s="10">
        <f t="shared" si="9"/>
        <v>3946782.6363000004</v>
      </c>
    </row>
    <row r="591" spans="1:6" ht="18">
      <c r="A591" s="18">
        <v>586</v>
      </c>
      <c r="B591" s="19" t="s">
        <v>116</v>
      </c>
      <c r="C591" s="19" t="s">
        <v>548</v>
      </c>
      <c r="D591" s="20">
        <v>2298508.4013</v>
      </c>
      <c r="E591" s="20">
        <v>2446488.0599000002</v>
      </c>
      <c r="F591" s="10">
        <f t="shared" si="9"/>
        <v>4744996.4612000007</v>
      </c>
    </row>
    <row r="592" spans="1:6" ht="18">
      <c r="A592" s="18">
        <v>587</v>
      </c>
      <c r="B592" s="19" t="s">
        <v>116</v>
      </c>
      <c r="C592" s="19" t="s">
        <v>550</v>
      </c>
      <c r="D592" s="20">
        <v>2494163.6793</v>
      </c>
      <c r="E592" s="20">
        <v>2654739.7683999999</v>
      </c>
      <c r="F592" s="10">
        <f t="shared" si="9"/>
        <v>5148903.4476999994</v>
      </c>
    </row>
    <row r="593" spans="1:6" ht="18">
      <c r="A593" s="18">
        <v>588</v>
      </c>
      <c r="B593" s="19" t="s">
        <v>116</v>
      </c>
      <c r="C593" s="19" t="s">
        <v>552</v>
      </c>
      <c r="D593" s="20">
        <v>1908407.5358</v>
      </c>
      <c r="E593" s="20">
        <v>2031272.2143000001</v>
      </c>
      <c r="F593" s="10">
        <f t="shared" si="9"/>
        <v>3939679.7500999998</v>
      </c>
    </row>
    <row r="594" spans="1:6" ht="36">
      <c r="A594" s="18">
        <v>589</v>
      </c>
      <c r="B594" s="19" t="s">
        <v>116</v>
      </c>
      <c r="C594" s="19" t="s">
        <v>554</v>
      </c>
      <c r="D594" s="20">
        <v>1975326.8925000001</v>
      </c>
      <c r="E594" s="20">
        <v>2102499.8883000002</v>
      </c>
      <c r="F594" s="10">
        <f t="shared" si="9"/>
        <v>4077826.7808000003</v>
      </c>
    </row>
    <row r="595" spans="1:6" ht="18">
      <c r="A595" s="18">
        <v>590</v>
      </c>
      <c r="B595" s="19" t="s">
        <v>116</v>
      </c>
      <c r="C595" s="19" t="s">
        <v>556</v>
      </c>
      <c r="D595" s="20">
        <v>1835703.6595000001</v>
      </c>
      <c r="E595" s="20">
        <v>1953887.6089999999</v>
      </c>
      <c r="F595" s="10">
        <f t="shared" si="9"/>
        <v>3789591.2685000002</v>
      </c>
    </row>
    <row r="596" spans="1:6" ht="18">
      <c r="A596" s="18">
        <v>591</v>
      </c>
      <c r="B596" s="19" t="s">
        <v>116</v>
      </c>
      <c r="C596" s="19" t="s">
        <v>558</v>
      </c>
      <c r="D596" s="20">
        <v>2295797.926</v>
      </c>
      <c r="E596" s="20">
        <v>2443603.0822000001</v>
      </c>
      <c r="F596" s="10">
        <f t="shared" si="9"/>
        <v>4739401.0082</v>
      </c>
    </row>
    <row r="597" spans="1:6" ht="18">
      <c r="A597" s="18">
        <v>592</v>
      </c>
      <c r="B597" s="19" t="s">
        <v>116</v>
      </c>
      <c r="C597" s="19" t="s">
        <v>560</v>
      </c>
      <c r="D597" s="20">
        <v>1523648.7353999999</v>
      </c>
      <c r="E597" s="20">
        <v>1621742.3598</v>
      </c>
      <c r="F597" s="10">
        <f t="shared" si="9"/>
        <v>3145391.0951999999</v>
      </c>
    </row>
    <row r="598" spans="1:6" ht="18">
      <c r="A598" s="18">
        <v>593</v>
      </c>
      <c r="B598" s="19" t="s">
        <v>116</v>
      </c>
      <c r="C598" s="19" t="s">
        <v>562</v>
      </c>
      <c r="D598" s="20">
        <v>2518176.6403999999</v>
      </c>
      <c r="E598" s="20">
        <v>2680298.7015999998</v>
      </c>
      <c r="F598" s="10">
        <f t="shared" si="9"/>
        <v>5198475.3420000002</v>
      </c>
    </row>
    <row r="599" spans="1:6" ht="18">
      <c r="A599" s="18">
        <v>594</v>
      </c>
      <c r="B599" s="19" t="s">
        <v>116</v>
      </c>
      <c r="C599" s="19" t="s">
        <v>564</v>
      </c>
      <c r="D599" s="20">
        <v>2028967.2098999999</v>
      </c>
      <c r="E599" s="20">
        <v>2159593.6087000002</v>
      </c>
      <c r="F599" s="10">
        <f t="shared" si="9"/>
        <v>4188560.8185999999</v>
      </c>
    </row>
    <row r="600" spans="1:6" ht="18">
      <c r="A600" s="18">
        <v>595</v>
      </c>
      <c r="B600" s="19" t="s">
        <v>116</v>
      </c>
      <c r="C600" s="19" t="s">
        <v>566</v>
      </c>
      <c r="D600" s="20">
        <v>2380516.0994000002</v>
      </c>
      <c r="E600" s="20">
        <v>2533775.4739000001</v>
      </c>
      <c r="F600" s="10">
        <f t="shared" si="9"/>
        <v>4914291.5733000003</v>
      </c>
    </row>
    <row r="601" spans="1:6" ht="36">
      <c r="A601" s="18">
        <v>596</v>
      </c>
      <c r="B601" s="19" t="s">
        <v>117</v>
      </c>
      <c r="C601" s="19" t="s">
        <v>569</v>
      </c>
      <c r="D601" s="20">
        <v>1487711.2098999999</v>
      </c>
      <c r="E601" s="20">
        <v>1583491.15</v>
      </c>
      <c r="F601" s="10">
        <f t="shared" si="9"/>
        <v>3071202.3598999996</v>
      </c>
    </row>
    <row r="602" spans="1:6" ht="36">
      <c r="A602" s="18">
        <v>597</v>
      </c>
      <c r="B602" s="19" t="s">
        <v>117</v>
      </c>
      <c r="C602" s="19" t="s">
        <v>571</v>
      </c>
      <c r="D602" s="20">
        <v>1491884.4458000001</v>
      </c>
      <c r="E602" s="20">
        <v>1587933.0619000001</v>
      </c>
      <c r="F602" s="10">
        <f t="shared" si="9"/>
        <v>3079817.5077</v>
      </c>
    </row>
    <row r="603" spans="1:6" ht="18">
      <c r="A603" s="18">
        <v>598</v>
      </c>
      <c r="B603" s="19" t="s">
        <v>117</v>
      </c>
      <c r="C603" s="19" t="s">
        <v>573</v>
      </c>
      <c r="D603" s="20">
        <v>1858637.4217000001</v>
      </c>
      <c r="E603" s="20">
        <v>1978297.8636</v>
      </c>
      <c r="F603" s="10">
        <f t="shared" si="9"/>
        <v>3836935.2853000001</v>
      </c>
    </row>
    <row r="604" spans="1:6" ht="18">
      <c r="A604" s="18">
        <v>599</v>
      </c>
      <c r="B604" s="19" t="s">
        <v>117</v>
      </c>
      <c r="C604" s="19" t="s">
        <v>575</v>
      </c>
      <c r="D604" s="20">
        <v>1642994.3988999999</v>
      </c>
      <c r="E604" s="20">
        <v>1748771.5847</v>
      </c>
      <c r="F604" s="10">
        <f t="shared" si="9"/>
        <v>3391765.9835999999</v>
      </c>
    </row>
    <row r="605" spans="1:6" ht="18">
      <c r="A605" s="18">
        <v>600</v>
      </c>
      <c r="B605" s="19" t="s">
        <v>117</v>
      </c>
      <c r="C605" s="19" t="s">
        <v>578</v>
      </c>
      <c r="D605" s="20">
        <v>1554788.2143999999</v>
      </c>
      <c r="E605" s="20">
        <v>1654886.6213</v>
      </c>
      <c r="F605" s="10">
        <f t="shared" si="9"/>
        <v>3209674.8356999997</v>
      </c>
    </row>
    <row r="606" spans="1:6" ht="18">
      <c r="A606" s="18">
        <v>601</v>
      </c>
      <c r="B606" s="19" t="s">
        <v>117</v>
      </c>
      <c r="C606" s="19" t="s">
        <v>580</v>
      </c>
      <c r="D606" s="20">
        <v>1770827.4095000001</v>
      </c>
      <c r="E606" s="20">
        <v>1884834.5784</v>
      </c>
      <c r="F606" s="10">
        <f t="shared" si="9"/>
        <v>3655661.9879000001</v>
      </c>
    </row>
    <row r="607" spans="1:6" ht="18">
      <c r="A607" s="18">
        <v>602</v>
      </c>
      <c r="B607" s="19" t="s">
        <v>117</v>
      </c>
      <c r="C607" s="19" t="s">
        <v>582</v>
      </c>
      <c r="D607" s="20">
        <v>1484216.4724999999</v>
      </c>
      <c r="E607" s="20">
        <v>1579771.4188000001</v>
      </c>
      <c r="F607" s="10">
        <f t="shared" si="9"/>
        <v>3063987.8913000003</v>
      </c>
    </row>
    <row r="608" spans="1:6" ht="18">
      <c r="A608" s="18">
        <v>603</v>
      </c>
      <c r="B608" s="19" t="s">
        <v>117</v>
      </c>
      <c r="C608" s="19" t="s">
        <v>583</v>
      </c>
      <c r="D608" s="20">
        <v>1541435.0035000001</v>
      </c>
      <c r="E608" s="20">
        <v>1640673.7208</v>
      </c>
      <c r="F608" s="10">
        <f t="shared" si="9"/>
        <v>3182108.7242999999</v>
      </c>
    </row>
    <row r="609" spans="1:6" ht="18">
      <c r="A609" s="18">
        <v>604</v>
      </c>
      <c r="B609" s="19" t="s">
        <v>117</v>
      </c>
      <c r="C609" s="19" t="s">
        <v>585</v>
      </c>
      <c r="D609" s="20">
        <v>1516077.8097999999</v>
      </c>
      <c r="E609" s="20">
        <v>1613684.0123999999</v>
      </c>
      <c r="F609" s="10">
        <f t="shared" si="9"/>
        <v>3129761.8221999998</v>
      </c>
    </row>
    <row r="610" spans="1:6" ht="18">
      <c r="A610" s="18">
        <v>605</v>
      </c>
      <c r="B610" s="19" t="s">
        <v>117</v>
      </c>
      <c r="C610" s="19" t="s">
        <v>587</v>
      </c>
      <c r="D610" s="20">
        <v>1721047.9021000001</v>
      </c>
      <c r="E610" s="20">
        <v>1831850.2298000001</v>
      </c>
      <c r="F610" s="10">
        <f t="shared" si="9"/>
        <v>3552898.1319000004</v>
      </c>
    </row>
    <row r="611" spans="1:6" ht="18">
      <c r="A611" s="18">
        <v>606</v>
      </c>
      <c r="B611" s="19" t="s">
        <v>117</v>
      </c>
      <c r="C611" s="19" t="s">
        <v>589</v>
      </c>
      <c r="D611" s="20">
        <v>1822298.2115</v>
      </c>
      <c r="E611" s="20">
        <v>1939619.1085000001</v>
      </c>
      <c r="F611" s="10">
        <f t="shared" si="9"/>
        <v>3761917.3200000003</v>
      </c>
    </row>
    <row r="612" spans="1:6" ht="18">
      <c r="A612" s="18">
        <v>607</v>
      </c>
      <c r="B612" s="19" t="s">
        <v>117</v>
      </c>
      <c r="C612" s="19" t="s">
        <v>591</v>
      </c>
      <c r="D612" s="20">
        <v>2106156.7891000002</v>
      </c>
      <c r="E612" s="20">
        <v>2241752.7097</v>
      </c>
      <c r="F612" s="10">
        <f t="shared" si="9"/>
        <v>4347909.4988000002</v>
      </c>
    </row>
    <row r="613" spans="1:6" ht="18">
      <c r="A613" s="18">
        <v>608</v>
      </c>
      <c r="B613" s="19" t="s">
        <v>117</v>
      </c>
      <c r="C613" s="19" t="s">
        <v>593</v>
      </c>
      <c r="D613" s="20">
        <v>1963241.9224</v>
      </c>
      <c r="E613" s="20">
        <v>2089636.879</v>
      </c>
      <c r="F613" s="10">
        <f t="shared" si="9"/>
        <v>4052878.8014000002</v>
      </c>
    </row>
    <row r="614" spans="1:6" ht="18">
      <c r="A614" s="18">
        <v>609</v>
      </c>
      <c r="B614" s="19" t="s">
        <v>117</v>
      </c>
      <c r="C614" s="19" t="s">
        <v>595</v>
      </c>
      <c r="D614" s="20">
        <v>1711338.9129000001</v>
      </c>
      <c r="E614" s="20">
        <v>1821516.1688000001</v>
      </c>
      <c r="F614" s="10">
        <f t="shared" si="9"/>
        <v>3532855.0817</v>
      </c>
    </row>
    <row r="615" spans="1:6" ht="18">
      <c r="A615" s="18">
        <v>610</v>
      </c>
      <c r="B615" s="19" t="s">
        <v>117</v>
      </c>
      <c r="C615" s="19" t="s">
        <v>597</v>
      </c>
      <c r="D615" s="20">
        <v>1344806.4934</v>
      </c>
      <c r="E615" s="20">
        <v>1431386.1229999999</v>
      </c>
      <c r="F615" s="10">
        <f t="shared" si="9"/>
        <v>2776192.6163999997</v>
      </c>
    </row>
    <row r="616" spans="1:6" ht="18">
      <c r="A616" s="18">
        <v>611</v>
      </c>
      <c r="B616" s="19" t="s">
        <v>117</v>
      </c>
      <c r="C616" s="19" t="s">
        <v>342</v>
      </c>
      <c r="D616" s="20">
        <v>1732910.4421000001</v>
      </c>
      <c r="E616" s="20">
        <v>1844476.4887999999</v>
      </c>
      <c r="F616" s="10">
        <f t="shared" si="9"/>
        <v>3577386.9309</v>
      </c>
    </row>
    <row r="617" spans="1:6" ht="18">
      <c r="A617" s="18">
        <v>612</v>
      </c>
      <c r="B617" s="19" t="s">
        <v>117</v>
      </c>
      <c r="C617" s="19" t="s">
        <v>600</v>
      </c>
      <c r="D617" s="20">
        <v>1527797.487</v>
      </c>
      <c r="E617" s="20">
        <v>1626158.2111</v>
      </c>
      <c r="F617" s="10">
        <f t="shared" si="9"/>
        <v>3153955.6980999997</v>
      </c>
    </row>
    <row r="618" spans="1:6" ht="18">
      <c r="A618" s="18">
        <v>613</v>
      </c>
      <c r="B618" s="19" t="s">
        <v>117</v>
      </c>
      <c r="C618" s="19" t="s">
        <v>602</v>
      </c>
      <c r="D618" s="20">
        <v>1592745.4203000001</v>
      </c>
      <c r="E618" s="20">
        <v>1695287.5399</v>
      </c>
      <c r="F618" s="10">
        <f t="shared" si="9"/>
        <v>3288032.9602000001</v>
      </c>
    </row>
    <row r="619" spans="1:6" ht="18">
      <c r="A619" s="18">
        <v>614</v>
      </c>
      <c r="B619" s="19" t="s">
        <v>117</v>
      </c>
      <c r="C619" s="19" t="s">
        <v>605</v>
      </c>
      <c r="D619" s="20">
        <v>1687823.3873000001</v>
      </c>
      <c r="E619" s="20">
        <v>1796486.6963</v>
      </c>
      <c r="F619" s="10">
        <f t="shared" si="9"/>
        <v>3484310.0836</v>
      </c>
    </row>
    <row r="620" spans="1:6" ht="18">
      <c r="A620" s="18">
        <v>615</v>
      </c>
      <c r="B620" s="19" t="s">
        <v>117</v>
      </c>
      <c r="C620" s="19" t="s">
        <v>350</v>
      </c>
      <c r="D620" s="20">
        <v>1670350.6617000001</v>
      </c>
      <c r="E620" s="20">
        <v>1777889.0637999999</v>
      </c>
      <c r="F620" s="10">
        <f t="shared" si="9"/>
        <v>3448239.7254999997</v>
      </c>
    </row>
    <row r="621" spans="1:6" ht="18">
      <c r="A621" s="18">
        <v>616</v>
      </c>
      <c r="B621" s="19" t="s">
        <v>117</v>
      </c>
      <c r="C621" s="19" t="s">
        <v>608</v>
      </c>
      <c r="D621" s="20">
        <v>1807256.4637</v>
      </c>
      <c r="E621" s="20">
        <v>1923608.9617999999</v>
      </c>
      <c r="F621" s="10">
        <f t="shared" si="9"/>
        <v>3730865.4254999999</v>
      </c>
    </row>
    <row r="622" spans="1:6" ht="18">
      <c r="A622" s="18">
        <v>617</v>
      </c>
      <c r="B622" s="19" t="s">
        <v>117</v>
      </c>
      <c r="C622" s="19" t="s">
        <v>610</v>
      </c>
      <c r="D622" s="20">
        <v>1640384.9831000001</v>
      </c>
      <c r="E622" s="20">
        <v>1745994.1728000001</v>
      </c>
      <c r="F622" s="10">
        <f t="shared" si="9"/>
        <v>3386379.1559000001</v>
      </c>
    </row>
    <row r="623" spans="1:6" ht="18">
      <c r="A623" s="18">
        <v>618</v>
      </c>
      <c r="B623" s="19" t="s">
        <v>117</v>
      </c>
      <c r="C623" s="19" t="s">
        <v>612</v>
      </c>
      <c r="D623" s="20">
        <v>2017083.5330999999</v>
      </c>
      <c r="E623" s="20">
        <v>2146944.8520999998</v>
      </c>
      <c r="F623" s="10">
        <f t="shared" si="9"/>
        <v>4164028.3851999994</v>
      </c>
    </row>
    <row r="624" spans="1:6" ht="18">
      <c r="A624" s="18">
        <v>619</v>
      </c>
      <c r="B624" s="19" t="s">
        <v>117</v>
      </c>
      <c r="C624" s="19" t="s">
        <v>614</v>
      </c>
      <c r="D624" s="20">
        <v>1672693.7615</v>
      </c>
      <c r="E624" s="20">
        <v>1780383.0141</v>
      </c>
      <c r="F624" s="10">
        <f t="shared" si="9"/>
        <v>3453076.7756000003</v>
      </c>
    </row>
    <row r="625" spans="1:6" ht="18">
      <c r="A625" s="18">
        <v>620</v>
      </c>
      <c r="B625" s="19" t="s">
        <v>117</v>
      </c>
      <c r="C625" s="19" t="s">
        <v>616</v>
      </c>
      <c r="D625" s="20">
        <v>2203753.2165000001</v>
      </c>
      <c r="E625" s="20">
        <v>2345632.4667000002</v>
      </c>
      <c r="F625" s="10">
        <f t="shared" si="9"/>
        <v>4549385.6831999999</v>
      </c>
    </row>
    <row r="626" spans="1:6" ht="18">
      <c r="A626" s="18">
        <v>621</v>
      </c>
      <c r="B626" s="19" t="s">
        <v>117</v>
      </c>
      <c r="C626" s="19" t="s">
        <v>618</v>
      </c>
      <c r="D626" s="20">
        <v>1508417.6927</v>
      </c>
      <c r="E626" s="20">
        <v>1605530.7313999999</v>
      </c>
      <c r="F626" s="10">
        <f t="shared" si="9"/>
        <v>3113948.4240999999</v>
      </c>
    </row>
    <row r="627" spans="1:6" ht="18">
      <c r="A627" s="18">
        <v>622</v>
      </c>
      <c r="B627" s="19" t="s">
        <v>117</v>
      </c>
      <c r="C627" s="19" t="s">
        <v>620</v>
      </c>
      <c r="D627" s="20">
        <v>1824503.122</v>
      </c>
      <c r="E627" s="20">
        <v>1941965.9727</v>
      </c>
      <c r="F627" s="10">
        <f t="shared" si="9"/>
        <v>3766469.0947000002</v>
      </c>
    </row>
    <row r="628" spans="1:6" ht="18">
      <c r="A628" s="18">
        <v>623</v>
      </c>
      <c r="B628" s="19" t="s">
        <v>117</v>
      </c>
      <c r="C628" s="19" t="s">
        <v>622</v>
      </c>
      <c r="D628" s="20">
        <v>1830353.1265</v>
      </c>
      <c r="E628" s="20">
        <v>1948192.6048000001</v>
      </c>
      <c r="F628" s="10">
        <f t="shared" si="9"/>
        <v>3778545.7313000001</v>
      </c>
    </row>
    <row r="629" spans="1:6" ht="18">
      <c r="A629" s="18">
        <v>624</v>
      </c>
      <c r="B629" s="19" t="s">
        <v>117</v>
      </c>
      <c r="C629" s="19" t="s">
        <v>624</v>
      </c>
      <c r="D629" s="20">
        <v>1612954.0190000001</v>
      </c>
      <c r="E629" s="20">
        <v>1716797.1831</v>
      </c>
      <c r="F629" s="10">
        <f t="shared" si="9"/>
        <v>3329751.2021000003</v>
      </c>
    </row>
    <row r="630" spans="1:6" ht="18">
      <c r="A630" s="18">
        <v>625</v>
      </c>
      <c r="B630" s="19" t="s">
        <v>117</v>
      </c>
      <c r="C630" s="19" t="s">
        <v>626</v>
      </c>
      <c r="D630" s="20">
        <v>1794532.1118000001</v>
      </c>
      <c r="E630" s="20">
        <v>1910065.4069000001</v>
      </c>
      <c r="F630" s="10">
        <f t="shared" si="9"/>
        <v>3704597.5186999999</v>
      </c>
    </row>
    <row r="631" spans="1:6" ht="18">
      <c r="A631" s="18">
        <v>626</v>
      </c>
      <c r="B631" s="19" t="s">
        <v>118</v>
      </c>
      <c r="C631" s="19" t="s">
        <v>629</v>
      </c>
      <c r="D631" s="20">
        <v>1766160.746</v>
      </c>
      <c r="E631" s="20">
        <v>1879867.4717000001</v>
      </c>
      <c r="F631" s="10">
        <f t="shared" si="9"/>
        <v>3646028.2176999999</v>
      </c>
    </row>
    <row r="632" spans="1:6" ht="18">
      <c r="A632" s="18">
        <v>627</v>
      </c>
      <c r="B632" s="19" t="s">
        <v>118</v>
      </c>
      <c r="C632" s="19" t="s">
        <v>631</v>
      </c>
      <c r="D632" s="20">
        <v>2051039.5064000001</v>
      </c>
      <c r="E632" s="20">
        <v>2183086.9358999999</v>
      </c>
      <c r="F632" s="10">
        <f t="shared" si="9"/>
        <v>4234126.4423000002</v>
      </c>
    </row>
    <row r="633" spans="1:6" ht="18">
      <c r="A633" s="18">
        <v>628</v>
      </c>
      <c r="B633" s="19" t="s">
        <v>118</v>
      </c>
      <c r="C633" s="19" t="s">
        <v>633</v>
      </c>
      <c r="D633" s="20">
        <v>2043059.4639999999</v>
      </c>
      <c r="E633" s="20">
        <v>2174593.1324999998</v>
      </c>
      <c r="F633" s="10">
        <f t="shared" si="9"/>
        <v>4217652.5965</v>
      </c>
    </row>
    <row r="634" spans="1:6" ht="18">
      <c r="A634" s="18">
        <v>629</v>
      </c>
      <c r="B634" s="19" t="s">
        <v>118</v>
      </c>
      <c r="C634" s="19" t="s">
        <v>635</v>
      </c>
      <c r="D634" s="20">
        <v>2188897.8385999999</v>
      </c>
      <c r="E634" s="20">
        <v>2329820.6886999998</v>
      </c>
      <c r="F634" s="10">
        <f t="shared" si="9"/>
        <v>4518718.5273000002</v>
      </c>
    </row>
    <row r="635" spans="1:6" ht="18">
      <c r="A635" s="18">
        <v>630</v>
      </c>
      <c r="B635" s="19" t="s">
        <v>118</v>
      </c>
      <c r="C635" s="19" t="s">
        <v>637</v>
      </c>
      <c r="D635" s="20">
        <v>2220856.4378</v>
      </c>
      <c r="E635" s="20">
        <v>2363836.8059999999</v>
      </c>
      <c r="F635" s="10">
        <f t="shared" si="9"/>
        <v>4584693.2437999994</v>
      </c>
    </row>
    <row r="636" spans="1:6" ht="18">
      <c r="A636" s="18">
        <v>631</v>
      </c>
      <c r="B636" s="19" t="s">
        <v>118</v>
      </c>
      <c r="C636" s="19" t="s">
        <v>638</v>
      </c>
      <c r="D636" s="20">
        <v>2282588.3594999998</v>
      </c>
      <c r="E636" s="20">
        <v>2429543.0742000001</v>
      </c>
      <c r="F636" s="10">
        <f t="shared" si="9"/>
        <v>4712131.4336999999</v>
      </c>
    </row>
    <row r="637" spans="1:6" ht="36">
      <c r="A637" s="18">
        <v>632</v>
      </c>
      <c r="B637" s="19" t="s">
        <v>118</v>
      </c>
      <c r="C637" s="19" t="s">
        <v>641</v>
      </c>
      <c r="D637" s="20">
        <v>2474646.1241000001</v>
      </c>
      <c r="E637" s="20">
        <v>2633965.6587</v>
      </c>
      <c r="F637" s="10">
        <f t="shared" si="9"/>
        <v>5108611.7828000002</v>
      </c>
    </row>
    <row r="638" spans="1:6" ht="36">
      <c r="A638" s="18">
        <v>633</v>
      </c>
      <c r="B638" s="19" t="s">
        <v>118</v>
      </c>
      <c r="C638" s="19" t="s">
        <v>643</v>
      </c>
      <c r="D638" s="20">
        <v>1821248.7309999999</v>
      </c>
      <c r="E638" s="20">
        <v>1938502.0615999999</v>
      </c>
      <c r="F638" s="10">
        <f t="shared" si="9"/>
        <v>3759750.7925999998</v>
      </c>
    </row>
    <row r="639" spans="1:6" ht="36">
      <c r="A639" s="18">
        <v>634</v>
      </c>
      <c r="B639" s="19" t="s">
        <v>118</v>
      </c>
      <c r="C639" s="19" t="s">
        <v>645</v>
      </c>
      <c r="D639" s="20">
        <v>2161437.8865</v>
      </c>
      <c r="E639" s="20">
        <v>2300592.8446999998</v>
      </c>
      <c r="F639" s="10">
        <f t="shared" si="9"/>
        <v>4462030.7312000003</v>
      </c>
    </row>
    <row r="640" spans="1:6" ht="36">
      <c r="A640" s="18">
        <v>635</v>
      </c>
      <c r="B640" s="19" t="s">
        <v>118</v>
      </c>
      <c r="C640" s="19" t="s">
        <v>647</v>
      </c>
      <c r="D640" s="20">
        <v>2262926.1444999999</v>
      </c>
      <c r="E640" s="20">
        <v>2408614.9912999999</v>
      </c>
      <c r="F640" s="10">
        <f t="shared" si="9"/>
        <v>4671541.1358000003</v>
      </c>
    </row>
    <row r="641" spans="1:6" ht="36">
      <c r="A641" s="18">
        <v>636</v>
      </c>
      <c r="B641" s="19" t="s">
        <v>118</v>
      </c>
      <c r="C641" s="19" t="s">
        <v>649</v>
      </c>
      <c r="D641" s="20">
        <v>1636629.1732999999</v>
      </c>
      <c r="E641" s="20">
        <v>1741996.5612000001</v>
      </c>
      <c r="F641" s="10">
        <f t="shared" si="9"/>
        <v>3378625.7345000003</v>
      </c>
    </row>
    <row r="642" spans="1:6" ht="18">
      <c r="A642" s="18">
        <v>637</v>
      </c>
      <c r="B642" s="19" t="s">
        <v>118</v>
      </c>
      <c r="C642" s="19" t="s">
        <v>651</v>
      </c>
      <c r="D642" s="20">
        <v>1706808.4767</v>
      </c>
      <c r="E642" s="20">
        <v>1816694.0597000001</v>
      </c>
      <c r="F642" s="10">
        <f t="shared" si="9"/>
        <v>3523502.5364000001</v>
      </c>
    </row>
    <row r="643" spans="1:6" ht="18">
      <c r="A643" s="18">
        <v>638</v>
      </c>
      <c r="B643" s="19" t="s">
        <v>118</v>
      </c>
      <c r="C643" s="19" t="s">
        <v>653</v>
      </c>
      <c r="D643" s="20">
        <v>1673189.784</v>
      </c>
      <c r="E643" s="20">
        <v>1780910.9709000001</v>
      </c>
      <c r="F643" s="10">
        <f t="shared" si="9"/>
        <v>3454100.7549000001</v>
      </c>
    </row>
    <row r="644" spans="1:6" ht="18">
      <c r="A644" s="18">
        <v>639</v>
      </c>
      <c r="B644" s="19" t="s">
        <v>118</v>
      </c>
      <c r="C644" s="19" t="s">
        <v>655</v>
      </c>
      <c r="D644" s="20">
        <v>2485128.4846000001</v>
      </c>
      <c r="E644" s="20">
        <v>2645122.8813</v>
      </c>
      <c r="F644" s="10">
        <f t="shared" si="9"/>
        <v>5130251.3659000006</v>
      </c>
    </row>
    <row r="645" spans="1:6" ht="18">
      <c r="A645" s="18">
        <v>640</v>
      </c>
      <c r="B645" s="19" t="s">
        <v>118</v>
      </c>
      <c r="C645" s="19" t="s">
        <v>657</v>
      </c>
      <c r="D645" s="20">
        <v>1694625.4587999999</v>
      </c>
      <c r="E645" s="20">
        <v>1803726.6902000001</v>
      </c>
      <c r="F645" s="10">
        <f t="shared" si="9"/>
        <v>3498352.1490000002</v>
      </c>
    </row>
    <row r="646" spans="1:6" ht="18">
      <c r="A646" s="18">
        <v>641</v>
      </c>
      <c r="B646" s="19" t="s">
        <v>118</v>
      </c>
      <c r="C646" s="19" t="s">
        <v>659</v>
      </c>
      <c r="D646" s="20">
        <v>1778268.8809</v>
      </c>
      <c r="E646" s="20">
        <v>1892755.1372</v>
      </c>
      <c r="F646" s="10">
        <f t="shared" ref="F646:F709" si="10">SUM(D646:E646)</f>
        <v>3671024.0181</v>
      </c>
    </row>
    <row r="647" spans="1:6" ht="18">
      <c r="A647" s="18">
        <v>642</v>
      </c>
      <c r="B647" s="19" t="s">
        <v>118</v>
      </c>
      <c r="C647" s="19" t="s">
        <v>661</v>
      </c>
      <c r="D647" s="20">
        <v>2323338.2853999999</v>
      </c>
      <c r="E647" s="20">
        <v>2472916.5101999999</v>
      </c>
      <c r="F647" s="10">
        <f t="shared" si="10"/>
        <v>4796254.7955999998</v>
      </c>
    </row>
    <row r="648" spans="1:6" ht="18">
      <c r="A648" s="18">
        <v>643</v>
      </c>
      <c r="B648" s="19" t="s">
        <v>118</v>
      </c>
      <c r="C648" s="19" t="s">
        <v>663</v>
      </c>
      <c r="D648" s="20">
        <v>2008932.9632999999</v>
      </c>
      <c r="E648" s="20">
        <v>2138269.5425999998</v>
      </c>
      <c r="F648" s="10">
        <f t="shared" si="10"/>
        <v>4147202.5058999998</v>
      </c>
    </row>
    <row r="649" spans="1:6" ht="18">
      <c r="A649" s="18">
        <v>644</v>
      </c>
      <c r="B649" s="19" t="s">
        <v>118</v>
      </c>
      <c r="C649" s="19" t="s">
        <v>665</v>
      </c>
      <c r="D649" s="20">
        <v>1844229.8330000001</v>
      </c>
      <c r="E649" s="20">
        <v>1962962.7038</v>
      </c>
      <c r="F649" s="10">
        <f t="shared" si="10"/>
        <v>3807192.5367999999</v>
      </c>
    </row>
    <row r="650" spans="1:6" ht="18">
      <c r="A650" s="18">
        <v>645</v>
      </c>
      <c r="B650" s="19" t="s">
        <v>118</v>
      </c>
      <c r="C650" s="19" t="s">
        <v>667</v>
      </c>
      <c r="D650" s="20">
        <v>1665234.3796999999</v>
      </c>
      <c r="E650" s="20">
        <v>1772443.3918999999</v>
      </c>
      <c r="F650" s="10">
        <f t="shared" si="10"/>
        <v>3437677.7715999996</v>
      </c>
    </row>
    <row r="651" spans="1:6" ht="18">
      <c r="A651" s="18">
        <v>646</v>
      </c>
      <c r="B651" s="19" t="s">
        <v>118</v>
      </c>
      <c r="C651" s="19" t="s">
        <v>669</v>
      </c>
      <c r="D651" s="20">
        <v>2056554.6514999999</v>
      </c>
      <c r="E651" s="20">
        <v>2188957.1501000002</v>
      </c>
      <c r="F651" s="10">
        <f t="shared" si="10"/>
        <v>4245511.8015999999</v>
      </c>
    </row>
    <row r="652" spans="1:6" ht="18">
      <c r="A652" s="18">
        <v>647</v>
      </c>
      <c r="B652" s="19" t="s">
        <v>118</v>
      </c>
      <c r="C652" s="19" t="s">
        <v>671</v>
      </c>
      <c r="D652" s="20">
        <v>1904913.8307</v>
      </c>
      <c r="E652" s="20">
        <v>2027553.5819000001</v>
      </c>
      <c r="F652" s="10">
        <f t="shared" si="10"/>
        <v>3932467.4126000004</v>
      </c>
    </row>
    <row r="653" spans="1:6" ht="36">
      <c r="A653" s="18">
        <v>648</v>
      </c>
      <c r="B653" s="19" t="s">
        <v>118</v>
      </c>
      <c r="C653" s="19" t="s">
        <v>673</v>
      </c>
      <c r="D653" s="20">
        <v>1972064.3543</v>
      </c>
      <c r="E653" s="20">
        <v>2099027.3054999998</v>
      </c>
      <c r="F653" s="10">
        <f t="shared" si="10"/>
        <v>4071091.6597999996</v>
      </c>
    </row>
    <row r="654" spans="1:6" ht="36">
      <c r="A654" s="18">
        <v>649</v>
      </c>
      <c r="B654" s="19" t="s">
        <v>118</v>
      </c>
      <c r="C654" s="19" t="s">
        <v>675</v>
      </c>
      <c r="D654" s="20">
        <v>1688230.9057</v>
      </c>
      <c r="E654" s="20">
        <v>1796920.4510999999</v>
      </c>
      <c r="F654" s="10">
        <f t="shared" si="10"/>
        <v>3485151.3568000002</v>
      </c>
    </row>
    <row r="655" spans="1:6" ht="18">
      <c r="A655" s="18">
        <v>650</v>
      </c>
      <c r="B655" s="19" t="s">
        <v>118</v>
      </c>
      <c r="C655" s="19" t="s">
        <v>677</v>
      </c>
      <c r="D655" s="20">
        <v>1544897.5482999999</v>
      </c>
      <c r="E655" s="20">
        <v>1644359.1869000001</v>
      </c>
      <c r="F655" s="10">
        <f t="shared" si="10"/>
        <v>3189256.7352</v>
      </c>
    </row>
    <row r="656" spans="1:6" ht="18">
      <c r="A656" s="18">
        <v>651</v>
      </c>
      <c r="B656" s="19" t="s">
        <v>118</v>
      </c>
      <c r="C656" s="19" t="s">
        <v>679</v>
      </c>
      <c r="D656" s="20">
        <v>2047849.6943999999</v>
      </c>
      <c r="E656" s="20">
        <v>2179691.7615</v>
      </c>
      <c r="F656" s="10">
        <f t="shared" si="10"/>
        <v>4227541.4559000004</v>
      </c>
    </row>
    <row r="657" spans="1:6" ht="18">
      <c r="A657" s="18">
        <v>652</v>
      </c>
      <c r="B657" s="19" t="s">
        <v>118</v>
      </c>
      <c r="C657" s="19" t="s">
        <v>681</v>
      </c>
      <c r="D657" s="20">
        <v>2231189.4789999998</v>
      </c>
      <c r="E657" s="20">
        <v>2374835.0959999999</v>
      </c>
      <c r="F657" s="10">
        <f t="shared" si="10"/>
        <v>4606024.5749999993</v>
      </c>
    </row>
    <row r="658" spans="1:6" ht="18">
      <c r="A658" s="18">
        <v>653</v>
      </c>
      <c r="B658" s="19" t="s">
        <v>118</v>
      </c>
      <c r="C658" s="19" t="s">
        <v>683</v>
      </c>
      <c r="D658" s="20">
        <v>1708879.0179999999</v>
      </c>
      <c r="E658" s="20">
        <v>1818897.9040000001</v>
      </c>
      <c r="F658" s="10">
        <f t="shared" si="10"/>
        <v>3527776.9220000003</v>
      </c>
    </row>
    <row r="659" spans="1:6" ht="18">
      <c r="A659" s="18">
        <v>654</v>
      </c>
      <c r="B659" s="19" t="s">
        <v>118</v>
      </c>
      <c r="C659" s="19" t="s">
        <v>685</v>
      </c>
      <c r="D659" s="20">
        <v>2055125.0622</v>
      </c>
      <c r="E659" s="20">
        <v>2187435.5227999999</v>
      </c>
      <c r="F659" s="10">
        <f t="shared" si="10"/>
        <v>4242560.585</v>
      </c>
    </row>
    <row r="660" spans="1:6" ht="18">
      <c r="A660" s="18">
        <v>655</v>
      </c>
      <c r="B660" s="19" t="s">
        <v>118</v>
      </c>
      <c r="C660" s="19" t="s">
        <v>687</v>
      </c>
      <c r="D660" s="20">
        <v>1735211.2736</v>
      </c>
      <c r="E660" s="20">
        <v>1846925.4495000001</v>
      </c>
      <c r="F660" s="10">
        <f t="shared" si="10"/>
        <v>3582136.7231000001</v>
      </c>
    </row>
    <row r="661" spans="1:6" ht="18">
      <c r="A661" s="18">
        <v>656</v>
      </c>
      <c r="B661" s="19" t="s">
        <v>118</v>
      </c>
      <c r="C661" s="19" t="s">
        <v>689</v>
      </c>
      <c r="D661" s="20">
        <v>1742786.246</v>
      </c>
      <c r="E661" s="20">
        <v>1854988.1041999999</v>
      </c>
      <c r="F661" s="10">
        <f t="shared" si="10"/>
        <v>3597774.3502000002</v>
      </c>
    </row>
    <row r="662" spans="1:6" ht="18">
      <c r="A662" s="18">
        <v>657</v>
      </c>
      <c r="B662" s="19" t="s">
        <v>118</v>
      </c>
      <c r="C662" s="19" t="s">
        <v>691</v>
      </c>
      <c r="D662" s="20">
        <v>1734323.3936999999</v>
      </c>
      <c r="E662" s="20">
        <v>1845980.4072</v>
      </c>
      <c r="F662" s="10">
        <f t="shared" si="10"/>
        <v>3580303.8009000001</v>
      </c>
    </row>
    <row r="663" spans="1:6" ht="18">
      <c r="A663" s="18">
        <v>658</v>
      </c>
      <c r="B663" s="19" t="s">
        <v>118</v>
      </c>
      <c r="C663" s="19" t="s">
        <v>693</v>
      </c>
      <c r="D663" s="20">
        <v>1999136.6510999999</v>
      </c>
      <c r="E663" s="20">
        <v>2127842.5367000001</v>
      </c>
      <c r="F663" s="10">
        <f t="shared" si="10"/>
        <v>4126979.1878</v>
      </c>
    </row>
    <row r="664" spans="1:6" ht="18">
      <c r="A664" s="18">
        <v>659</v>
      </c>
      <c r="B664" s="19" t="s">
        <v>119</v>
      </c>
      <c r="C664" s="19" t="s">
        <v>696</v>
      </c>
      <c r="D664" s="20">
        <v>2358155.0806999998</v>
      </c>
      <c r="E664" s="20">
        <v>2509974.8363999999</v>
      </c>
      <c r="F664" s="10">
        <f t="shared" si="10"/>
        <v>4868129.9170999993</v>
      </c>
    </row>
    <row r="665" spans="1:6" ht="18">
      <c r="A665" s="18">
        <v>660</v>
      </c>
      <c r="B665" s="19" t="s">
        <v>119</v>
      </c>
      <c r="C665" s="19" t="s">
        <v>298</v>
      </c>
      <c r="D665" s="20">
        <v>2378797.8758999999</v>
      </c>
      <c r="E665" s="20">
        <v>2531946.6298000002</v>
      </c>
      <c r="F665" s="10">
        <f t="shared" si="10"/>
        <v>4910744.5056999996</v>
      </c>
    </row>
    <row r="666" spans="1:6" ht="18">
      <c r="A666" s="18">
        <v>661</v>
      </c>
      <c r="B666" s="19" t="s">
        <v>119</v>
      </c>
      <c r="C666" s="19" t="s">
        <v>699</v>
      </c>
      <c r="D666" s="20">
        <v>2368432.0060000001</v>
      </c>
      <c r="E666" s="20">
        <v>2520913.3977000001</v>
      </c>
      <c r="F666" s="10">
        <f t="shared" si="10"/>
        <v>4889345.4036999997</v>
      </c>
    </row>
    <row r="667" spans="1:6" ht="18">
      <c r="A667" s="18">
        <v>662</v>
      </c>
      <c r="B667" s="19" t="s">
        <v>119</v>
      </c>
      <c r="C667" s="19" t="s">
        <v>701</v>
      </c>
      <c r="D667" s="20">
        <v>1798095.8554</v>
      </c>
      <c r="E667" s="20">
        <v>1913858.5867999999</v>
      </c>
      <c r="F667" s="10">
        <f t="shared" si="10"/>
        <v>3711954.4421999999</v>
      </c>
    </row>
    <row r="668" spans="1:6" ht="18">
      <c r="A668" s="18">
        <v>663</v>
      </c>
      <c r="B668" s="19" t="s">
        <v>119</v>
      </c>
      <c r="C668" s="19" t="s">
        <v>703</v>
      </c>
      <c r="D668" s="20">
        <v>3128441.3895999999</v>
      </c>
      <c r="E668" s="20">
        <v>3329852.7434999999</v>
      </c>
      <c r="F668" s="10">
        <f t="shared" si="10"/>
        <v>6458294.1330999993</v>
      </c>
    </row>
    <row r="669" spans="1:6" ht="18">
      <c r="A669" s="18">
        <v>664</v>
      </c>
      <c r="B669" s="19" t="s">
        <v>119</v>
      </c>
      <c r="C669" s="19" t="s">
        <v>705</v>
      </c>
      <c r="D669" s="20">
        <v>2705305.8498</v>
      </c>
      <c r="E669" s="20">
        <v>2879475.4268</v>
      </c>
      <c r="F669" s="10">
        <f t="shared" si="10"/>
        <v>5584781.2765999995</v>
      </c>
    </row>
    <row r="670" spans="1:6" ht="18">
      <c r="A670" s="18">
        <v>665</v>
      </c>
      <c r="B670" s="19" t="s">
        <v>119</v>
      </c>
      <c r="C670" s="19" t="s">
        <v>707</v>
      </c>
      <c r="D670" s="20">
        <v>2374835.1562000001</v>
      </c>
      <c r="E670" s="20">
        <v>2527728.7873</v>
      </c>
      <c r="F670" s="10">
        <f t="shared" si="10"/>
        <v>4902563.9435000001</v>
      </c>
    </row>
    <row r="671" spans="1:6" ht="18">
      <c r="A671" s="18">
        <v>666</v>
      </c>
      <c r="B671" s="19" t="s">
        <v>119</v>
      </c>
      <c r="C671" s="19" t="s">
        <v>710</v>
      </c>
      <c r="D671" s="20">
        <v>2097362.5343999998</v>
      </c>
      <c r="E671" s="20">
        <v>2232392.2744999998</v>
      </c>
      <c r="F671" s="10">
        <f t="shared" si="10"/>
        <v>4329754.8088999996</v>
      </c>
    </row>
    <row r="672" spans="1:6" ht="36">
      <c r="A672" s="18">
        <v>667</v>
      </c>
      <c r="B672" s="19" t="s">
        <v>119</v>
      </c>
      <c r="C672" s="19" t="s">
        <v>712</v>
      </c>
      <c r="D672" s="20">
        <v>2151213.8346000002</v>
      </c>
      <c r="E672" s="20">
        <v>2289710.5608999999</v>
      </c>
      <c r="F672" s="10">
        <f t="shared" si="10"/>
        <v>4440924.3955000006</v>
      </c>
    </row>
    <row r="673" spans="1:6" ht="36">
      <c r="A673" s="18">
        <v>668</v>
      </c>
      <c r="B673" s="19" t="s">
        <v>119</v>
      </c>
      <c r="C673" s="19" t="s">
        <v>714</v>
      </c>
      <c r="D673" s="20">
        <v>2040738.0826999999</v>
      </c>
      <c r="E673" s="20">
        <v>2172122.2988999998</v>
      </c>
      <c r="F673" s="10">
        <f t="shared" si="10"/>
        <v>4212860.3816</v>
      </c>
    </row>
    <row r="674" spans="1:6" ht="18">
      <c r="A674" s="18">
        <v>669</v>
      </c>
      <c r="B674" s="19" t="s">
        <v>119</v>
      </c>
      <c r="C674" s="19" t="s">
        <v>716</v>
      </c>
      <c r="D674" s="20">
        <v>2819544.3294000002</v>
      </c>
      <c r="E674" s="20">
        <v>3001068.6636000001</v>
      </c>
      <c r="F674" s="10">
        <f t="shared" si="10"/>
        <v>5820612.9930000007</v>
      </c>
    </row>
    <row r="675" spans="1:6" ht="18">
      <c r="A675" s="18">
        <v>670</v>
      </c>
      <c r="B675" s="19" t="s">
        <v>119</v>
      </c>
      <c r="C675" s="19" t="s">
        <v>718</v>
      </c>
      <c r="D675" s="20">
        <v>1898264.8044</v>
      </c>
      <c r="E675" s="20">
        <v>2020476.4864000001</v>
      </c>
      <c r="F675" s="10">
        <f t="shared" si="10"/>
        <v>3918741.2908000001</v>
      </c>
    </row>
    <row r="676" spans="1:6" ht="18">
      <c r="A676" s="18">
        <v>671</v>
      </c>
      <c r="B676" s="19" t="s">
        <v>119</v>
      </c>
      <c r="C676" s="19" t="s">
        <v>719</v>
      </c>
      <c r="D676" s="20">
        <v>2534220.2461000001</v>
      </c>
      <c r="E676" s="20">
        <v>2697375.2064</v>
      </c>
      <c r="F676" s="10">
        <f t="shared" si="10"/>
        <v>5231595.4525000006</v>
      </c>
    </row>
    <row r="677" spans="1:6" ht="18">
      <c r="A677" s="18">
        <v>672</v>
      </c>
      <c r="B677" s="19" t="s">
        <v>119</v>
      </c>
      <c r="C677" s="19" t="s">
        <v>721</v>
      </c>
      <c r="D677" s="20">
        <v>2530554.9256000002</v>
      </c>
      <c r="E677" s="20">
        <v>2693473.9098</v>
      </c>
      <c r="F677" s="10">
        <f t="shared" si="10"/>
        <v>5224028.8354000002</v>
      </c>
    </row>
    <row r="678" spans="1:6" ht="18">
      <c r="A678" s="18">
        <v>673</v>
      </c>
      <c r="B678" s="19" t="s">
        <v>119</v>
      </c>
      <c r="C678" s="19" t="s">
        <v>723</v>
      </c>
      <c r="D678" s="20">
        <v>1999837.5052</v>
      </c>
      <c r="E678" s="20">
        <v>2128588.5122000002</v>
      </c>
      <c r="F678" s="10">
        <f t="shared" si="10"/>
        <v>4128426.0174000002</v>
      </c>
    </row>
    <row r="679" spans="1:6" ht="18">
      <c r="A679" s="18">
        <v>674</v>
      </c>
      <c r="B679" s="19" t="s">
        <v>119</v>
      </c>
      <c r="C679" s="19" t="s">
        <v>725</v>
      </c>
      <c r="D679" s="20">
        <v>2548156.2071000002</v>
      </c>
      <c r="E679" s="20">
        <v>2712208.3747999999</v>
      </c>
      <c r="F679" s="10">
        <f t="shared" si="10"/>
        <v>5260364.5819000006</v>
      </c>
    </row>
    <row r="680" spans="1:6" ht="18">
      <c r="A680" s="18">
        <v>675</v>
      </c>
      <c r="B680" s="19" t="s">
        <v>119</v>
      </c>
      <c r="C680" s="19" t="s">
        <v>727</v>
      </c>
      <c r="D680" s="20">
        <v>2707427.3133</v>
      </c>
      <c r="E680" s="20">
        <v>2881733.4717999999</v>
      </c>
      <c r="F680" s="10">
        <f t="shared" si="10"/>
        <v>5589160.7851</v>
      </c>
    </row>
    <row r="681" spans="1:6" ht="18">
      <c r="A681" s="18">
        <v>676</v>
      </c>
      <c r="B681" s="19" t="s">
        <v>120</v>
      </c>
      <c r="C681" s="19" t="s">
        <v>730</v>
      </c>
      <c r="D681" s="20">
        <v>1801404.5589000001</v>
      </c>
      <c r="E681" s="20">
        <v>1917380.3071000001</v>
      </c>
      <c r="F681" s="10">
        <f t="shared" si="10"/>
        <v>3718784.8660000004</v>
      </c>
    </row>
    <row r="682" spans="1:6" ht="18">
      <c r="A682" s="18">
        <v>677</v>
      </c>
      <c r="B682" s="19" t="s">
        <v>120</v>
      </c>
      <c r="C682" s="19" t="s">
        <v>733</v>
      </c>
      <c r="D682" s="20">
        <v>2250715.0946999998</v>
      </c>
      <c r="E682" s="20">
        <v>2395617.7851</v>
      </c>
      <c r="F682" s="10">
        <f t="shared" si="10"/>
        <v>4646332.8797999993</v>
      </c>
    </row>
    <row r="683" spans="1:6" ht="18">
      <c r="A683" s="18">
        <v>678</v>
      </c>
      <c r="B683" s="19" t="s">
        <v>120</v>
      </c>
      <c r="C683" s="19" t="s">
        <v>735</v>
      </c>
      <c r="D683" s="20">
        <v>2073380.7068</v>
      </c>
      <c r="E683" s="20">
        <v>2206866.4791000001</v>
      </c>
      <c r="F683" s="10">
        <f t="shared" si="10"/>
        <v>4280247.1858999999</v>
      </c>
    </row>
    <row r="684" spans="1:6" ht="18">
      <c r="A684" s="18">
        <v>679</v>
      </c>
      <c r="B684" s="19" t="s">
        <v>120</v>
      </c>
      <c r="C684" s="19" t="s">
        <v>737</v>
      </c>
      <c r="D684" s="20">
        <v>2213292.3618999999</v>
      </c>
      <c r="E684" s="20">
        <v>2355785.7494000001</v>
      </c>
      <c r="F684" s="10">
        <f t="shared" si="10"/>
        <v>4569078.1113</v>
      </c>
    </row>
    <row r="685" spans="1:6" ht="18">
      <c r="A685" s="18">
        <v>680</v>
      </c>
      <c r="B685" s="19" t="s">
        <v>120</v>
      </c>
      <c r="C685" s="19" t="s">
        <v>739</v>
      </c>
      <c r="D685" s="20">
        <v>2054489.0371000001</v>
      </c>
      <c r="E685" s="20">
        <v>2186758.5499</v>
      </c>
      <c r="F685" s="10">
        <f t="shared" si="10"/>
        <v>4241247.5870000003</v>
      </c>
    </row>
    <row r="686" spans="1:6" ht="18">
      <c r="A686" s="18">
        <v>681</v>
      </c>
      <c r="B686" s="19" t="s">
        <v>120</v>
      </c>
      <c r="C686" s="19" t="s">
        <v>741</v>
      </c>
      <c r="D686" s="20">
        <v>2054145.7353999999</v>
      </c>
      <c r="E686" s="20">
        <v>2186393.1461999998</v>
      </c>
      <c r="F686" s="10">
        <f t="shared" si="10"/>
        <v>4240538.8816</v>
      </c>
    </row>
    <row r="687" spans="1:6" ht="18">
      <c r="A687" s="18">
        <v>682</v>
      </c>
      <c r="B687" s="19" t="s">
        <v>120</v>
      </c>
      <c r="C687" s="19" t="s">
        <v>743</v>
      </c>
      <c r="D687" s="20">
        <v>2226223.9457999999</v>
      </c>
      <c r="E687" s="20">
        <v>2369549.8780999999</v>
      </c>
      <c r="F687" s="10">
        <f t="shared" si="10"/>
        <v>4595773.8238999993</v>
      </c>
    </row>
    <row r="688" spans="1:6" ht="18">
      <c r="A688" s="18">
        <v>683</v>
      </c>
      <c r="B688" s="19" t="s">
        <v>120</v>
      </c>
      <c r="C688" s="19" t="s">
        <v>745</v>
      </c>
      <c r="D688" s="20">
        <v>2156789.8879999998</v>
      </c>
      <c r="E688" s="20">
        <v>2295645.6047</v>
      </c>
      <c r="F688" s="10">
        <f t="shared" si="10"/>
        <v>4452435.4926999994</v>
      </c>
    </row>
    <row r="689" spans="1:6" ht="18">
      <c r="A689" s="18">
        <v>684</v>
      </c>
      <c r="B689" s="19" t="s">
        <v>120</v>
      </c>
      <c r="C689" s="19" t="s">
        <v>747</v>
      </c>
      <c r="D689" s="20">
        <v>2057203.8254</v>
      </c>
      <c r="E689" s="20">
        <v>2189648.1181999999</v>
      </c>
      <c r="F689" s="10">
        <f t="shared" si="10"/>
        <v>4246851.9435999999</v>
      </c>
    </row>
    <row r="690" spans="1:6" ht="18">
      <c r="A690" s="18">
        <v>685</v>
      </c>
      <c r="B690" s="19" t="s">
        <v>120</v>
      </c>
      <c r="C690" s="19" t="s">
        <v>749</v>
      </c>
      <c r="D690" s="20">
        <v>2412402.5858</v>
      </c>
      <c r="E690" s="20">
        <v>2567714.8355999999</v>
      </c>
      <c r="F690" s="10">
        <f t="shared" si="10"/>
        <v>4980117.4213999994</v>
      </c>
    </row>
    <row r="691" spans="1:6" ht="18">
      <c r="A691" s="18">
        <v>686</v>
      </c>
      <c r="B691" s="19" t="s">
        <v>120</v>
      </c>
      <c r="C691" s="19" t="s">
        <v>751</v>
      </c>
      <c r="D691" s="20">
        <v>2148486.4456000002</v>
      </c>
      <c r="E691" s="20">
        <v>2286807.5806</v>
      </c>
      <c r="F691" s="10">
        <f t="shared" si="10"/>
        <v>4435294.0262000002</v>
      </c>
    </row>
    <row r="692" spans="1:6" ht="18">
      <c r="A692" s="18">
        <v>687</v>
      </c>
      <c r="B692" s="19" t="s">
        <v>120</v>
      </c>
      <c r="C692" s="19" t="s">
        <v>753</v>
      </c>
      <c r="D692" s="20">
        <v>2056285.8356000001</v>
      </c>
      <c r="E692" s="20">
        <v>2188671.0276000001</v>
      </c>
      <c r="F692" s="10">
        <f t="shared" si="10"/>
        <v>4244956.8632000005</v>
      </c>
    </row>
    <row r="693" spans="1:6" ht="18">
      <c r="A693" s="18">
        <v>688</v>
      </c>
      <c r="B693" s="19" t="s">
        <v>120</v>
      </c>
      <c r="C693" s="19" t="s">
        <v>755</v>
      </c>
      <c r="D693" s="20">
        <v>2441168.6976999999</v>
      </c>
      <c r="E693" s="20">
        <v>2598332.9309999999</v>
      </c>
      <c r="F693" s="10">
        <f t="shared" si="10"/>
        <v>5039501.6286999993</v>
      </c>
    </row>
    <row r="694" spans="1:6" ht="18">
      <c r="A694" s="18">
        <v>689</v>
      </c>
      <c r="B694" s="19" t="s">
        <v>120</v>
      </c>
      <c r="C694" s="19" t="s">
        <v>757</v>
      </c>
      <c r="D694" s="20">
        <v>2989475.8341999999</v>
      </c>
      <c r="E694" s="20">
        <v>3181940.4835999999</v>
      </c>
      <c r="F694" s="10">
        <f t="shared" si="10"/>
        <v>6171416.3178000003</v>
      </c>
    </row>
    <row r="695" spans="1:6" ht="18">
      <c r="A695" s="18">
        <v>690</v>
      </c>
      <c r="B695" s="19" t="s">
        <v>120</v>
      </c>
      <c r="C695" s="19" t="s">
        <v>759</v>
      </c>
      <c r="D695" s="20">
        <v>2413533.2379000001</v>
      </c>
      <c r="E695" s="20">
        <v>2568918.2799999998</v>
      </c>
      <c r="F695" s="10">
        <f t="shared" si="10"/>
        <v>4982451.5178999994</v>
      </c>
    </row>
    <row r="696" spans="1:6" ht="36">
      <c r="A696" s="18">
        <v>691</v>
      </c>
      <c r="B696" s="19" t="s">
        <v>120</v>
      </c>
      <c r="C696" s="19" t="s">
        <v>761</v>
      </c>
      <c r="D696" s="20">
        <v>2435466.6568999998</v>
      </c>
      <c r="E696" s="20">
        <v>2592263.7886000001</v>
      </c>
      <c r="F696" s="10">
        <f t="shared" si="10"/>
        <v>5027730.4454999994</v>
      </c>
    </row>
    <row r="697" spans="1:6" ht="18">
      <c r="A697" s="18">
        <v>692</v>
      </c>
      <c r="B697" s="19" t="s">
        <v>120</v>
      </c>
      <c r="C697" s="19" t="s">
        <v>763</v>
      </c>
      <c r="D697" s="20">
        <v>1673274.38</v>
      </c>
      <c r="E697" s="20">
        <v>1781001.0133</v>
      </c>
      <c r="F697" s="10">
        <f t="shared" si="10"/>
        <v>3454275.3932999996</v>
      </c>
    </row>
    <row r="698" spans="1:6" ht="18">
      <c r="A698" s="18">
        <v>693</v>
      </c>
      <c r="B698" s="19" t="s">
        <v>120</v>
      </c>
      <c r="C698" s="19" t="s">
        <v>765</v>
      </c>
      <c r="D698" s="20">
        <v>2058971.2720000001</v>
      </c>
      <c r="E698" s="20">
        <v>2191529.3542999998</v>
      </c>
      <c r="F698" s="10">
        <f t="shared" si="10"/>
        <v>4250500.6262999997</v>
      </c>
    </row>
    <row r="699" spans="1:6" ht="18">
      <c r="A699" s="18">
        <v>694</v>
      </c>
      <c r="B699" s="19" t="s">
        <v>120</v>
      </c>
      <c r="C699" s="19" t="s">
        <v>767</v>
      </c>
      <c r="D699" s="20">
        <v>1631937.7429</v>
      </c>
      <c r="E699" s="20">
        <v>1737003.0930000001</v>
      </c>
      <c r="F699" s="10">
        <f t="shared" si="10"/>
        <v>3368940.8359000003</v>
      </c>
    </row>
    <row r="700" spans="1:6" ht="18">
      <c r="A700" s="18">
        <v>695</v>
      </c>
      <c r="B700" s="19" t="s">
        <v>120</v>
      </c>
      <c r="C700" s="19" t="s">
        <v>769</v>
      </c>
      <c r="D700" s="20">
        <v>1765217.1173</v>
      </c>
      <c r="E700" s="20">
        <v>1878863.0914</v>
      </c>
      <c r="F700" s="10">
        <f t="shared" si="10"/>
        <v>3644080.2087000003</v>
      </c>
    </row>
    <row r="701" spans="1:6" ht="18">
      <c r="A701" s="18">
        <v>696</v>
      </c>
      <c r="B701" s="19" t="s">
        <v>120</v>
      </c>
      <c r="C701" s="19" t="s">
        <v>771</v>
      </c>
      <c r="D701" s="20">
        <v>1823147.9916000001</v>
      </c>
      <c r="E701" s="20">
        <v>1940523.598</v>
      </c>
      <c r="F701" s="10">
        <f t="shared" si="10"/>
        <v>3763671.5896000001</v>
      </c>
    </row>
    <row r="702" spans="1:6" ht="18">
      <c r="A702" s="18">
        <v>697</v>
      </c>
      <c r="B702" s="19" t="s">
        <v>120</v>
      </c>
      <c r="C702" s="19" t="s">
        <v>773</v>
      </c>
      <c r="D702" s="20">
        <v>3385822.5399000002</v>
      </c>
      <c r="E702" s="20">
        <v>3603804.2812000001</v>
      </c>
      <c r="F702" s="10">
        <f t="shared" si="10"/>
        <v>6989626.8211000003</v>
      </c>
    </row>
    <row r="703" spans="1:6" ht="18">
      <c r="A703" s="18">
        <v>698</v>
      </c>
      <c r="B703" s="19" t="s">
        <v>120</v>
      </c>
      <c r="C703" s="19" t="s">
        <v>775</v>
      </c>
      <c r="D703" s="20">
        <v>2004021.5669</v>
      </c>
      <c r="E703" s="20">
        <v>2133041.9468999999</v>
      </c>
      <c r="F703" s="10">
        <f t="shared" si="10"/>
        <v>4137063.5137999998</v>
      </c>
    </row>
    <row r="704" spans="1:6" ht="18">
      <c r="A704" s="18">
        <v>699</v>
      </c>
      <c r="B704" s="19" t="s">
        <v>121</v>
      </c>
      <c r="C704" s="19" t="s">
        <v>778</v>
      </c>
      <c r="D704" s="20">
        <v>1877593.9295000001</v>
      </c>
      <c r="E704" s="20">
        <v>1998474.8054</v>
      </c>
      <c r="F704" s="10">
        <f t="shared" si="10"/>
        <v>3876068.7349</v>
      </c>
    </row>
    <row r="705" spans="1:6" ht="18">
      <c r="A705" s="18">
        <v>700</v>
      </c>
      <c r="B705" s="19" t="s">
        <v>121</v>
      </c>
      <c r="C705" s="19" t="s">
        <v>780</v>
      </c>
      <c r="D705" s="20">
        <v>2137331.0301000001</v>
      </c>
      <c r="E705" s="20">
        <v>2274933.9712</v>
      </c>
      <c r="F705" s="10">
        <f t="shared" si="10"/>
        <v>4412265.0012999997</v>
      </c>
    </row>
    <row r="706" spans="1:6" ht="18">
      <c r="A706" s="18">
        <v>701</v>
      </c>
      <c r="B706" s="19" t="s">
        <v>121</v>
      </c>
      <c r="C706" s="19" t="s">
        <v>782</v>
      </c>
      <c r="D706" s="20">
        <v>2303329.4723999999</v>
      </c>
      <c r="E706" s="20">
        <v>2451619.5151999998</v>
      </c>
      <c r="F706" s="10">
        <f t="shared" si="10"/>
        <v>4754948.9875999996</v>
      </c>
    </row>
    <row r="707" spans="1:6" ht="18">
      <c r="A707" s="18">
        <v>702</v>
      </c>
      <c r="B707" s="19" t="s">
        <v>121</v>
      </c>
      <c r="C707" s="19" t="s">
        <v>784</v>
      </c>
      <c r="D707" s="20">
        <v>2500868.3393999999</v>
      </c>
      <c r="E707" s="20">
        <v>2661876.0795</v>
      </c>
      <c r="F707" s="10">
        <f t="shared" si="10"/>
        <v>5162744.4188999999</v>
      </c>
    </row>
    <row r="708" spans="1:6" ht="18">
      <c r="A708" s="18">
        <v>703</v>
      </c>
      <c r="B708" s="19" t="s">
        <v>121</v>
      </c>
      <c r="C708" s="19" t="s">
        <v>786</v>
      </c>
      <c r="D708" s="20">
        <v>2352579.1394000002</v>
      </c>
      <c r="E708" s="20">
        <v>2504039.9117999999</v>
      </c>
      <c r="F708" s="10">
        <f t="shared" si="10"/>
        <v>4856619.0512000006</v>
      </c>
    </row>
    <row r="709" spans="1:6" ht="18">
      <c r="A709" s="18">
        <v>704</v>
      </c>
      <c r="B709" s="19" t="s">
        <v>121</v>
      </c>
      <c r="C709" s="19" t="s">
        <v>789</v>
      </c>
      <c r="D709" s="20">
        <v>2131702.9906000001</v>
      </c>
      <c r="E709" s="20">
        <v>2268943.5943999998</v>
      </c>
      <c r="F709" s="10">
        <f t="shared" si="10"/>
        <v>4400646.585</v>
      </c>
    </row>
    <row r="710" spans="1:6" ht="18">
      <c r="A710" s="18">
        <v>705</v>
      </c>
      <c r="B710" s="19" t="s">
        <v>121</v>
      </c>
      <c r="C710" s="19" t="s">
        <v>791</v>
      </c>
      <c r="D710" s="20">
        <v>2434708.9951999998</v>
      </c>
      <c r="E710" s="20">
        <v>2591457.3481000001</v>
      </c>
      <c r="F710" s="10">
        <f t="shared" ref="F710:F773" si="11">SUM(D710:E710)</f>
        <v>5026166.3432999998</v>
      </c>
    </row>
    <row r="711" spans="1:6" ht="18">
      <c r="A711" s="18">
        <v>706</v>
      </c>
      <c r="B711" s="19" t="s">
        <v>121</v>
      </c>
      <c r="C711" s="19" t="s">
        <v>793</v>
      </c>
      <c r="D711" s="20">
        <v>2077563.2888</v>
      </c>
      <c r="E711" s="20">
        <v>2211318.3388</v>
      </c>
      <c r="F711" s="10">
        <f t="shared" si="11"/>
        <v>4288881.6276000002</v>
      </c>
    </row>
    <row r="712" spans="1:6" ht="18">
      <c r="A712" s="18">
        <v>707</v>
      </c>
      <c r="B712" s="19" t="s">
        <v>121</v>
      </c>
      <c r="C712" s="19" t="s">
        <v>795</v>
      </c>
      <c r="D712" s="20">
        <v>2351646.8952000001</v>
      </c>
      <c r="E712" s="20">
        <v>2503047.6491</v>
      </c>
      <c r="F712" s="10">
        <f t="shared" si="11"/>
        <v>4854694.5443000002</v>
      </c>
    </row>
    <row r="713" spans="1:6" ht="18">
      <c r="A713" s="18">
        <v>708</v>
      </c>
      <c r="B713" s="19" t="s">
        <v>121</v>
      </c>
      <c r="C713" s="19" t="s">
        <v>797</v>
      </c>
      <c r="D713" s="20">
        <v>2123209.7470999998</v>
      </c>
      <c r="E713" s="20">
        <v>2259903.5496999999</v>
      </c>
      <c r="F713" s="10">
        <f t="shared" si="11"/>
        <v>4383113.2967999997</v>
      </c>
    </row>
    <row r="714" spans="1:6" ht="18">
      <c r="A714" s="18">
        <v>709</v>
      </c>
      <c r="B714" s="19" t="s">
        <v>121</v>
      </c>
      <c r="C714" s="19" t="s">
        <v>799</v>
      </c>
      <c r="D714" s="20">
        <v>1968867.5114</v>
      </c>
      <c r="E714" s="20">
        <v>2095624.6475</v>
      </c>
      <c r="F714" s="10">
        <f t="shared" si="11"/>
        <v>4064492.1589000002</v>
      </c>
    </row>
    <row r="715" spans="1:6" ht="18">
      <c r="A715" s="18">
        <v>710</v>
      </c>
      <c r="B715" s="19" t="s">
        <v>121</v>
      </c>
      <c r="C715" s="19" t="s">
        <v>801</v>
      </c>
      <c r="D715" s="20">
        <v>2344176.3229</v>
      </c>
      <c r="E715" s="20">
        <v>2495096.1159000001</v>
      </c>
      <c r="F715" s="10">
        <f t="shared" si="11"/>
        <v>4839272.4387999997</v>
      </c>
    </row>
    <row r="716" spans="1:6" ht="18">
      <c r="A716" s="18">
        <v>711</v>
      </c>
      <c r="B716" s="19" t="s">
        <v>121</v>
      </c>
      <c r="C716" s="19" t="s">
        <v>803</v>
      </c>
      <c r="D716" s="20">
        <v>2459514.0024000001</v>
      </c>
      <c r="E716" s="20">
        <v>2617859.3198000002</v>
      </c>
      <c r="F716" s="10">
        <f t="shared" si="11"/>
        <v>5077373.3222000003</v>
      </c>
    </row>
    <row r="717" spans="1:6" ht="18">
      <c r="A717" s="18">
        <v>712</v>
      </c>
      <c r="B717" s="19" t="s">
        <v>121</v>
      </c>
      <c r="C717" s="19" t="s">
        <v>805</v>
      </c>
      <c r="D717" s="20">
        <v>2216152.4130000002</v>
      </c>
      <c r="E717" s="20">
        <v>2358829.9325999999</v>
      </c>
      <c r="F717" s="10">
        <f t="shared" si="11"/>
        <v>4574982.3455999997</v>
      </c>
    </row>
    <row r="718" spans="1:6" ht="18">
      <c r="A718" s="18">
        <v>713</v>
      </c>
      <c r="B718" s="19" t="s">
        <v>121</v>
      </c>
      <c r="C718" s="19" t="s">
        <v>807</v>
      </c>
      <c r="D718" s="20">
        <v>1984428.7257000001</v>
      </c>
      <c r="E718" s="20">
        <v>2112187.7042</v>
      </c>
      <c r="F718" s="10">
        <f t="shared" si="11"/>
        <v>4096616.4298999999</v>
      </c>
    </row>
    <row r="719" spans="1:6" ht="18">
      <c r="A719" s="18">
        <v>714</v>
      </c>
      <c r="B719" s="19" t="s">
        <v>121</v>
      </c>
      <c r="C719" s="19" t="s">
        <v>809</v>
      </c>
      <c r="D719" s="20">
        <v>2205172.3961</v>
      </c>
      <c r="E719" s="20">
        <v>2347143.0142000001</v>
      </c>
      <c r="F719" s="10">
        <f t="shared" si="11"/>
        <v>4552315.4102999996</v>
      </c>
    </row>
    <row r="720" spans="1:6" ht="18">
      <c r="A720" s="18">
        <v>715</v>
      </c>
      <c r="B720" s="19" t="s">
        <v>121</v>
      </c>
      <c r="C720" s="19" t="s">
        <v>811</v>
      </c>
      <c r="D720" s="20">
        <v>2187357.9142999998</v>
      </c>
      <c r="E720" s="20">
        <v>2328181.6230000001</v>
      </c>
      <c r="F720" s="10">
        <f t="shared" si="11"/>
        <v>4515539.5373</v>
      </c>
    </row>
    <row r="721" spans="1:6" ht="18">
      <c r="A721" s="18">
        <v>716</v>
      </c>
      <c r="B721" s="19" t="s">
        <v>121</v>
      </c>
      <c r="C721" s="19" t="s">
        <v>813</v>
      </c>
      <c r="D721" s="20">
        <v>2449220.7736999998</v>
      </c>
      <c r="E721" s="20">
        <v>2606903.4054999999</v>
      </c>
      <c r="F721" s="10">
        <f t="shared" si="11"/>
        <v>5056124.1791999992</v>
      </c>
    </row>
    <row r="722" spans="1:6" ht="18">
      <c r="A722" s="18">
        <v>717</v>
      </c>
      <c r="B722" s="19" t="s">
        <v>121</v>
      </c>
      <c r="C722" s="19" t="s">
        <v>815</v>
      </c>
      <c r="D722" s="20">
        <v>2258082.8495</v>
      </c>
      <c r="E722" s="20">
        <v>2403459.8813999998</v>
      </c>
      <c r="F722" s="10">
        <f t="shared" si="11"/>
        <v>4661542.7308999998</v>
      </c>
    </row>
    <row r="723" spans="1:6" ht="18">
      <c r="A723" s="18">
        <v>718</v>
      </c>
      <c r="B723" s="19" t="s">
        <v>121</v>
      </c>
      <c r="C723" s="19" t="s">
        <v>817</v>
      </c>
      <c r="D723" s="20">
        <v>2054888.3404000001</v>
      </c>
      <c r="E723" s="20">
        <v>2187183.5606999998</v>
      </c>
      <c r="F723" s="10">
        <f t="shared" si="11"/>
        <v>4242071.9011000004</v>
      </c>
    </row>
    <row r="724" spans="1:6" ht="18">
      <c r="A724" s="18">
        <v>719</v>
      </c>
      <c r="B724" s="19" t="s">
        <v>121</v>
      </c>
      <c r="C724" s="19" t="s">
        <v>819</v>
      </c>
      <c r="D724" s="20">
        <v>2118273.7152</v>
      </c>
      <c r="E724" s="20">
        <v>2254649.7324000001</v>
      </c>
      <c r="F724" s="10">
        <f t="shared" si="11"/>
        <v>4372923.4475999996</v>
      </c>
    </row>
    <row r="725" spans="1:6" ht="18">
      <c r="A725" s="18">
        <v>720</v>
      </c>
      <c r="B725" s="19" t="s">
        <v>121</v>
      </c>
      <c r="C725" s="19" t="s">
        <v>821</v>
      </c>
      <c r="D725" s="20">
        <v>2038108.4619</v>
      </c>
      <c r="E725" s="20">
        <v>2169323.3812000002</v>
      </c>
      <c r="F725" s="10">
        <f t="shared" si="11"/>
        <v>4207431.8431000002</v>
      </c>
    </row>
    <row r="726" spans="1:6" ht="18">
      <c r="A726" s="18">
        <v>721</v>
      </c>
      <c r="B726" s="19" t="s">
        <v>121</v>
      </c>
      <c r="C726" s="19" t="s">
        <v>823</v>
      </c>
      <c r="D726" s="20">
        <v>1910726.2344</v>
      </c>
      <c r="E726" s="20">
        <v>2033740.1924000001</v>
      </c>
      <c r="F726" s="10">
        <f t="shared" si="11"/>
        <v>3944466.4268</v>
      </c>
    </row>
    <row r="727" spans="1:6" ht="18">
      <c r="A727" s="18">
        <v>722</v>
      </c>
      <c r="B727" s="19" t="s">
        <v>122</v>
      </c>
      <c r="C727" s="19" t="s">
        <v>826</v>
      </c>
      <c r="D727" s="20">
        <v>1896534.2830999999</v>
      </c>
      <c r="E727" s="20">
        <v>2018634.5527999999</v>
      </c>
      <c r="F727" s="10">
        <f t="shared" si="11"/>
        <v>3915168.8358999998</v>
      </c>
    </row>
    <row r="728" spans="1:6" ht="18">
      <c r="A728" s="18">
        <v>723</v>
      </c>
      <c r="B728" s="19" t="s">
        <v>122</v>
      </c>
      <c r="C728" s="19" t="s">
        <v>828</v>
      </c>
      <c r="D728" s="20">
        <v>3245406.9084999999</v>
      </c>
      <c r="E728" s="20">
        <v>3454348.5883999998</v>
      </c>
      <c r="F728" s="10">
        <f t="shared" si="11"/>
        <v>6699755.4968999997</v>
      </c>
    </row>
    <row r="729" spans="1:6" ht="18">
      <c r="A729" s="18">
        <v>724</v>
      </c>
      <c r="B729" s="19" t="s">
        <v>122</v>
      </c>
      <c r="C729" s="19" t="s">
        <v>830</v>
      </c>
      <c r="D729" s="20">
        <v>2228997.5652999999</v>
      </c>
      <c r="E729" s="20">
        <v>2372502.0652999999</v>
      </c>
      <c r="F729" s="10">
        <f t="shared" si="11"/>
        <v>4601499.6305999998</v>
      </c>
    </row>
    <row r="730" spans="1:6" ht="18">
      <c r="A730" s="18">
        <v>725</v>
      </c>
      <c r="B730" s="19" t="s">
        <v>122</v>
      </c>
      <c r="C730" s="19" t="s">
        <v>832</v>
      </c>
      <c r="D730" s="20">
        <v>2661436.4230999998</v>
      </c>
      <c r="E730" s="20">
        <v>2832781.6543000001</v>
      </c>
      <c r="F730" s="10">
        <f t="shared" si="11"/>
        <v>5494218.0773999998</v>
      </c>
    </row>
    <row r="731" spans="1:6" ht="18">
      <c r="A731" s="18">
        <v>726</v>
      </c>
      <c r="B731" s="19" t="s">
        <v>122</v>
      </c>
      <c r="C731" s="19" t="s">
        <v>834</v>
      </c>
      <c r="D731" s="20">
        <v>2875270.7751000002</v>
      </c>
      <c r="E731" s="20">
        <v>3060382.8188999998</v>
      </c>
      <c r="F731" s="10">
        <f t="shared" si="11"/>
        <v>5935653.5940000005</v>
      </c>
    </row>
    <row r="732" spans="1:6" ht="18">
      <c r="A732" s="18">
        <v>727</v>
      </c>
      <c r="B732" s="19" t="s">
        <v>122</v>
      </c>
      <c r="C732" s="19" t="s">
        <v>836</v>
      </c>
      <c r="D732" s="20">
        <v>1991845.1841</v>
      </c>
      <c r="E732" s="20">
        <v>2120081.6395999999</v>
      </c>
      <c r="F732" s="10">
        <f t="shared" si="11"/>
        <v>4111926.8236999996</v>
      </c>
    </row>
    <row r="733" spans="1:6" ht="18">
      <c r="A733" s="18">
        <v>728</v>
      </c>
      <c r="B733" s="19" t="s">
        <v>122</v>
      </c>
      <c r="C733" s="19" t="s">
        <v>838</v>
      </c>
      <c r="D733" s="20">
        <v>1915812.6788000001</v>
      </c>
      <c r="E733" s="20">
        <v>2039154.1058</v>
      </c>
      <c r="F733" s="10">
        <f t="shared" si="11"/>
        <v>3954966.7845999999</v>
      </c>
    </row>
    <row r="734" spans="1:6" ht="18">
      <c r="A734" s="18">
        <v>729</v>
      </c>
      <c r="B734" s="19" t="s">
        <v>122</v>
      </c>
      <c r="C734" s="19" t="s">
        <v>840</v>
      </c>
      <c r="D734" s="20">
        <v>2973603.2820000001</v>
      </c>
      <c r="E734" s="20">
        <v>3165046.0447</v>
      </c>
      <c r="F734" s="10">
        <f t="shared" si="11"/>
        <v>6138649.3267000001</v>
      </c>
    </row>
    <row r="735" spans="1:6" ht="18">
      <c r="A735" s="18">
        <v>730</v>
      </c>
      <c r="B735" s="19" t="s">
        <v>122</v>
      </c>
      <c r="C735" s="19" t="s">
        <v>842</v>
      </c>
      <c r="D735" s="20">
        <v>2116727.6050999998</v>
      </c>
      <c r="E735" s="20">
        <v>2253004.0825</v>
      </c>
      <c r="F735" s="10">
        <f t="shared" si="11"/>
        <v>4369731.6875999998</v>
      </c>
    </row>
    <row r="736" spans="1:6" ht="18">
      <c r="A736" s="18">
        <v>731</v>
      </c>
      <c r="B736" s="19" t="s">
        <v>122</v>
      </c>
      <c r="C736" s="19" t="s">
        <v>845</v>
      </c>
      <c r="D736" s="20">
        <v>1954369.7616000001</v>
      </c>
      <c r="E736" s="20">
        <v>2080193.5219000001</v>
      </c>
      <c r="F736" s="10">
        <f t="shared" si="11"/>
        <v>4034563.2834999999</v>
      </c>
    </row>
    <row r="737" spans="1:6" ht="18">
      <c r="A737" s="18">
        <v>732</v>
      </c>
      <c r="B737" s="19" t="s">
        <v>122</v>
      </c>
      <c r="C737" s="19" t="s">
        <v>847</v>
      </c>
      <c r="D737" s="20">
        <v>2916541.2206999999</v>
      </c>
      <c r="E737" s="20">
        <v>3104310.2861000001</v>
      </c>
      <c r="F737" s="10">
        <f t="shared" si="11"/>
        <v>6020851.5067999996</v>
      </c>
    </row>
    <row r="738" spans="1:6" ht="18">
      <c r="A738" s="18">
        <v>733</v>
      </c>
      <c r="B738" s="19" t="s">
        <v>122</v>
      </c>
      <c r="C738" s="19" t="s">
        <v>849</v>
      </c>
      <c r="D738" s="20">
        <v>2308536.6672</v>
      </c>
      <c r="E738" s="20">
        <v>2457161.9530000002</v>
      </c>
      <c r="F738" s="10">
        <f t="shared" si="11"/>
        <v>4765698.6202000007</v>
      </c>
    </row>
    <row r="739" spans="1:6" ht="18">
      <c r="A739" s="18">
        <v>734</v>
      </c>
      <c r="B739" s="19" t="s">
        <v>122</v>
      </c>
      <c r="C739" s="19" t="s">
        <v>851</v>
      </c>
      <c r="D739" s="20">
        <v>1984156.466</v>
      </c>
      <c r="E739" s="20">
        <v>2111897.9161999999</v>
      </c>
      <c r="F739" s="10">
        <f t="shared" si="11"/>
        <v>4096054.3821999999</v>
      </c>
    </row>
    <row r="740" spans="1:6" ht="18">
      <c r="A740" s="18">
        <v>735</v>
      </c>
      <c r="B740" s="19" t="s">
        <v>122</v>
      </c>
      <c r="C740" s="19" t="s">
        <v>853</v>
      </c>
      <c r="D740" s="20">
        <v>2842022.3424</v>
      </c>
      <c r="E740" s="20">
        <v>3024993.8276</v>
      </c>
      <c r="F740" s="10">
        <f t="shared" si="11"/>
        <v>5867016.1699999999</v>
      </c>
    </row>
    <row r="741" spans="1:6" ht="18">
      <c r="A741" s="18">
        <v>736</v>
      </c>
      <c r="B741" s="19" t="s">
        <v>122</v>
      </c>
      <c r="C741" s="19" t="s">
        <v>855</v>
      </c>
      <c r="D741" s="20">
        <v>1884014.3949</v>
      </c>
      <c r="E741" s="20">
        <v>2005308.625</v>
      </c>
      <c r="F741" s="10">
        <f t="shared" si="11"/>
        <v>3889323.0198999997</v>
      </c>
    </row>
    <row r="742" spans="1:6" ht="18">
      <c r="A742" s="18">
        <v>737</v>
      </c>
      <c r="B742" s="19" t="s">
        <v>122</v>
      </c>
      <c r="C742" s="19" t="s">
        <v>857</v>
      </c>
      <c r="D742" s="20">
        <v>2043778.2091999999</v>
      </c>
      <c r="E742" s="20">
        <v>2175358.1510000001</v>
      </c>
      <c r="F742" s="10">
        <f t="shared" si="11"/>
        <v>4219136.3602</v>
      </c>
    </row>
    <row r="743" spans="1:6" ht="18">
      <c r="A743" s="18">
        <v>738</v>
      </c>
      <c r="B743" s="19" t="s">
        <v>123</v>
      </c>
      <c r="C743" s="19" t="s">
        <v>860</v>
      </c>
      <c r="D743" s="20">
        <v>2112123.2439000001</v>
      </c>
      <c r="E743" s="20">
        <v>2248103.2892999998</v>
      </c>
      <c r="F743" s="10">
        <f t="shared" si="11"/>
        <v>4360226.5331999995</v>
      </c>
    </row>
    <row r="744" spans="1:6" ht="18">
      <c r="A744" s="18">
        <v>739</v>
      </c>
      <c r="B744" s="19" t="s">
        <v>123</v>
      </c>
      <c r="C744" s="19" t="s">
        <v>862</v>
      </c>
      <c r="D744" s="20">
        <v>2337273.4766000002</v>
      </c>
      <c r="E744" s="20">
        <v>2487748.8593000001</v>
      </c>
      <c r="F744" s="10">
        <f t="shared" si="11"/>
        <v>4825022.3359000003</v>
      </c>
    </row>
    <row r="745" spans="1:6" ht="18">
      <c r="A745" s="18">
        <v>740</v>
      </c>
      <c r="B745" s="19" t="s">
        <v>123</v>
      </c>
      <c r="C745" s="19" t="s">
        <v>864</v>
      </c>
      <c r="D745" s="20">
        <v>1956975.483</v>
      </c>
      <c r="E745" s="20">
        <v>2082967.0016000001</v>
      </c>
      <c r="F745" s="10">
        <f t="shared" si="11"/>
        <v>4039942.4846000001</v>
      </c>
    </row>
    <row r="746" spans="1:6" ht="18">
      <c r="A746" s="18">
        <v>741</v>
      </c>
      <c r="B746" s="19" t="s">
        <v>123</v>
      </c>
      <c r="C746" s="19" t="s">
        <v>866</v>
      </c>
      <c r="D746" s="20">
        <v>2191099.0639</v>
      </c>
      <c r="E746" s="20">
        <v>2332163.6305</v>
      </c>
      <c r="F746" s="10">
        <f t="shared" si="11"/>
        <v>4523262.6943999995</v>
      </c>
    </row>
    <row r="747" spans="1:6" ht="18">
      <c r="A747" s="18">
        <v>742</v>
      </c>
      <c r="B747" s="19" t="s">
        <v>123</v>
      </c>
      <c r="C747" s="19" t="s">
        <v>868</v>
      </c>
      <c r="D747" s="20">
        <v>3073184.0570999999</v>
      </c>
      <c r="E747" s="20">
        <v>3271037.9032999999</v>
      </c>
      <c r="F747" s="10">
        <f t="shared" si="11"/>
        <v>6344221.9604000002</v>
      </c>
    </row>
    <row r="748" spans="1:6" ht="18">
      <c r="A748" s="18">
        <v>743</v>
      </c>
      <c r="B748" s="19" t="s">
        <v>123</v>
      </c>
      <c r="C748" s="19" t="s">
        <v>870</v>
      </c>
      <c r="D748" s="20">
        <v>2546875.8487</v>
      </c>
      <c r="E748" s="20">
        <v>2710845.5858999998</v>
      </c>
      <c r="F748" s="10">
        <f t="shared" si="11"/>
        <v>5257721.4345999993</v>
      </c>
    </row>
    <row r="749" spans="1:6" ht="18">
      <c r="A749" s="18">
        <v>744</v>
      </c>
      <c r="B749" s="19" t="s">
        <v>123</v>
      </c>
      <c r="C749" s="19" t="s">
        <v>872</v>
      </c>
      <c r="D749" s="20">
        <v>2344832.6392999999</v>
      </c>
      <c r="E749" s="20">
        <v>2495794.6864</v>
      </c>
      <c r="F749" s="10">
        <f t="shared" si="11"/>
        <v>4840627.3256999999</v>
      </c>
    </row>
    <row r="750" spans="1:6" ht="18">
      <c r="A750" s="18">
        <v>745</v>
      </c>
      <c r="B750" s="19" t="s">
        <v>123</v>
      </c>
      <c r="C750" s="19" t="s">
        <v>874</v>
      </c>
      <c r="D750" s="20">
        <v>2037178.6069</v>
      </c>
      <c r="E750" s="20">
        <v>2168333.6614999999</v>
      </c>
      <c r="F750" s="10">
        <f t="shared" si="11"/>
        <v>4205512.2684000004</v>
      </c>
    </row>
    <row r="751" spans="1:6" ht="18">
      <c r="A751" s="18">
        <v>746</v>
      </c>
      <c r="B751" s="19" t="s">
        <v>123</v>
      </c>
      <c r="C751" s="19" t="s">
        <v>876</v>
      </c>
      <c r="D751" s="20">
        <v>2686712.6162</v>
      </c>
      <c r="E751" s="20">
        <v>2859685.1472999998</v>
      </c>
      <c r="F751" s="10">
        <f t="shared" si="11"/>
        <v>5546397.7634999994</v>
      </c>
    </row>
    <row r="752" spans="1:6" ht="18">
      <c r="A752" s="18">
        <v>747</v>
      </c>
      <c r="B752" s="19" t="s">
        <v>123</v>
      </c>
      <c r="C752" s="19" t="s">
        <v>878</v>
      </c>
      <c r="D752" s="20">
        <v>1894816.4081999999</v>
      </c>
      <c r="E752" s="20">
        <v>2016806.0799</v>
      </c>
      <c r="F752" s="10">
        <f t="shared" si="11"/>
        <v>3911622.4880999997</v>
      </c>
    </row>
    <row r="753" spans="1:6" ht="18">
      <c r="A753" s="18">
        <v>748</v>
      </c>
      <c r="B753" s="19" t="s">
        <v>123</v>
      </c>
      <c r="C753" s="19" t="s">
        <v>880</v>
      </c>
      <c r="D753" s="20">
        <v>1814932.8562</v>
      </c>
      <c r="E753" s="20">
        <v>1931779.5662</v>
      </c>
      <c r="F753" s="10">
        <f t="shared" si="11"/>
        <v>3746712.4224</v>
      </c>
    </row>
    <row r="754" spans="1:6" ht="18">
      <c r="A754" s="18">
        <v>749</v>
      </c>
      <c r="B754" s="19" t="s">
        <v>123</v>
      </c>
      <c r="C754" s="19" t="s">
        <v>882</v>
      </c>
      <c r="D754" s="20">
        <v>1945885.5734000001</v>
      </c>
      <c r="E754" s="20">
        <v>2071163.1155000001</v>
      </c>
      <c r="F754" s="10">
        <f t="shared" si="11"/>
        <v>4017048.6889000004</v>
      </c>
    </row>
    <row r="755" spans="1:6" ht="18">
      <c r="A755" s="18">
        <v>750</v>
      </c>
      <c r="B755" s="19" t="s">
        <v>123</v>
      </c>
      <c r="C755" s="19" t="s">
        <v>884</v>
      </c>
      <c r="D755" s="20">
        <v>2116380.7071000002</v>
      </c>
      <c r="E755" s="20">
        <v>2252634.8511000001</v>
      </c>
      <c r="F755" s="10">
        <f t="shared" si="11"/>
        <v>4369015.5581999999</v>
      </c>
    </row>
    <row r="756" spans="1:6" ht="18">
      <c r="A756" s="18">
        <v>751</v>
      </c>
      <c r="B756" s="19" t="s">
        <v>123</v>
      </c>
      <c r="C756" s="19" t="s">
        <v>886</v>
      </c>
      <c r="D756" s="20">
        <v>2328836.2116</v>
      </c>
      <c r="E756" s="20">
        <v>2478768.3969000001</v>
      </c>
      <c r="F756" s="10">
        <f t="shared" si="11"/>
        <v>4807604.6085000001</v>
      </c>
    </row>
    <row r="757" spans="1:6" ht="18">
      <c r="A757" s="18">
        <v>752</v>
      </c>
      <c r="B757" s="19" t="s">
        <v>123</v>
      </c>
      <c r="C757" s="19" t="s">
        <v>888</v>
      </c>
      <c r="D757" s="20">
        <v>2159972.2941999999</v>
      </c>
      <c r="E757" s="20">
        <v>2299032.8964999998</v>
      </c>
      <c r="F757" s="10">
        <f t="shared" si="11"/>
        <v>4459005.1907000002</v>
      </c>
    </row>
    <row r="758" spans="1:6" ht="18">
      <c r="A758" s="18">
        <v>753</v>
      </c>
      <c r="B758" s="19" t="s">
        <v>123</v>
      </c>
      <c r="C758" s="19" t="s">
        <v>890</v>
      </c>
      <c r="D758" s="20">
        <v>2251061.335</v>
      </c>
      <c r="E758" s="20">
        <v>2395986.3166999999</v>
      </c>
      <c r="F758" s="10">
        <f t="shared" si="11"/>
        <v>4647047.6516999993</v>
      </c>
    </row>
    <row r="759" spans="1:6" ht="18">
      <c r="A759" s="18">
        <v>754</v>
      </c>
      <c r="B759" s="19" t="s">
        <v>123</v>
      </c>
      <c r="C759" s="19" t="s">
        <v>892</v>
      </c>
      <c r="D759" s="20">
        <v>2245712.0257999999</v>
      </c>
      <c r="E759" s="20">
        <v>2390292.6150000002</v>
      </c>
      <c r="F759" s="10">
        <f t="shared" si="11"/>
        <v>4636004.6408000002</v>
      </c>
    </row>
    <row r="760" spans="1:6" ht="18">
      <c r="A760" s="18">
        <v>755</v>
      </c>
      <c r="B760" s="19" t="s">
        <v>124</v>
      </c>
      <c r="C760" s="19" t="s">
        <v>895</v>
      </c>
      <c r="D760" s="20">
        <v>2113822.3064999999</v>
      </c>
      <c r="E760" s="20">
        <v>2249911.7387000001</v>
      </c>
      <c r="F760" s="10">
        <f t="shared" si="11"/>
        <v>4363734.0451999996</v>
      </c>
    </row>
    <row r="761" spans="1:6" ht="18">
      <c r="A761" s="18">
        <v>756</v>
      </c>
      <c r="B761" s="19" t="s">
        <v>124</v>
      </c>
      <c r="C761" s="19" t="s">
        <v>897</v>
      </c>
      <c r="D761" s="20">
        <v>2046708.3078000001</v>
      </c>
      <c r="E761" s="20">
        <v>2178476.8914999999</v>
      </c>
      <c r="F761" s="10">
        <f t="shared" si="11"/>
        <v>4225185.1993000004</v>
      </c>
    </row>
    <row r="762" spans="1:6" ht="18">
      <c r="A762" s="18">
        <v>757</v>
      </c>
      <c r="B762" s="19" t="s">
        <v>124</v>
      </c>
      <c r="C762" s="19" t="s">
        <v>899</v>
      </c>
      <c r="D762" s="20">
        <v>2415451.0488</v>
      </c>
      <c r="E762" s="20">
        <v>2570959.5608999999</v>
      </c>
      <c r="F762" s="10">
        <f t="shared" si="11"/>
        <v>4986410.6096999999</v>
      </c>
    </row>
    <row r="763" spans="1:6" ht="18">
      <c r="A763" s="18">
        <v>758</v>
      </c>
      <c r="B763" s="19" t="s">
        <v>124</v>
      </c>
      <c r="C763" s="19" t="s">
        <v>901</v>
      </c>
      <c r="D763" s="20">
        <v>2665953.2862999998</v>
      </c>
      <c r="E763" s="20">
        <v>2837589.3163999999</v>
      </c>
      <c r="F763" s="10">
        <f t="shared" si="11"/>
        <v>5503542.6026999997</v>
      </c>
    </row>
    <row r="764" spans="1:6" ht="18">
      <c r="A764" s="18">
        <v>759</v>
      </c>
      <c r="B764" s="19" t="s">
        <v>124</v>
      </c>
      <c r="C764" s="19" t="s">
        <v>903</v>
      </c>
      <c r="D764" s="20">
        <v>2320428.2204</v>
      </c>
      <c r="E764" s="20">
        <v>2469819.0931000002</v>
      </c>
      <c r="F764" s="10">
        <f t="shared" si="11"/>
        <v>4790247.3135000002</v>
      </c>
    </row>
    <row r="765" spans="1:6" ht="18">
      <c r="A765" s="18">
        <v>760</v>
      </c>
      <c r="B765" s="19" t="s">
        <v>124</v>
      </c>
      <c r="C765" s="19" t="s">
        <v>905</v>
      </c>
      <c r="D765" s="20">
        <v>3222048.2807999998</v>
      </c>
      <c r="E765" s="20">
        <v>3429486.1150000002</v>
      </c>
      <c r="F765" s="10">
        <f t="shared" si="11"/>
        <v>6651534.3958000001</v>
      </c>
    </row>
    <row r="766" spans="1:6" ht="18">
      <c r="A766" s="18">
        <v>761</v>
      </c>
      <c r="B766" s="19" t="s">
        <v>124</v>
      </c>
      <c r="C766" s="19" t="s">
        <v>907</v>
      </c>
      <c r="D766" s="20">
        <v>2447005.8835</v>
      </c>
      <c r="E766" s="20">
        <v>2604545.9191000001</v>
      </c>
      <c r="F766" s="10">
        <f t="shared" si="11"/>
        <v>5051551.8026000001</v>
      </c>
    </row>
    <row r="767" spans="1:6" ht="18">
      <c r="A767" s="18">
        <v>762</v>
      </c>
      <c r="B767" s="19" t="s">
        <v>124</v>
      </c>
      <c r="C767" s="19" t="s">
        <v>824</v>
      </c>
      <c r="D767" s="20">
        <v>2220100.6074000001</v>
      </c>
      <c r="E767" s="20">
        <v>2363032.3147</v>
      </c>
      <c r="F767" s="10">
        <f t="shared" si="11"/>
        <v>4583132.9221000001</v>
      </c>
    </row>
    <row r="768" spans="1:6" ht="18">
      <c r="A768" s="18">
        <v>763</v>
      </c>
      <c r="B768" s="19" t="s">
        <v>124</v>
      </c>
      <c r="C768" s="19" t="s">
        <v>910</v>
      </c>
      <c r="D768" s="20">
        <v>2399991.5388000002</v>
      </c>
      <c r="E768" s="20">
        <v>2554504.7563</v>
      </c>
      <c r="F768" s="10">
        <f t="shared" si="11"/>
        <v>4954496.2950999998</v>
      </c>
    </row>
    <row r="769" spans="1:6" ht="18">
      <c r="A769" s="18">
        <v>764</v>
      </c>
      <c r="B769" s="19" t="s">
        <v>124</v>
      </c>
      <c r="C769" s="19" t="s">
        <v>912</v>
      </c>
      <c r="D769" s="20">
        <v>3167793.1041000001</v>
      </c>
      <c r="E769" s="20">
        <v>3371737.9503000001</v>
      </c>
      <c r="F769" s="10">
        <f t="shared" si="11"/>
        <v>6539531.0544000007</v>
      </c>
    </row>
    <row r="770" spans="1:6" ht="18">
      <c r="A770" s="18">
        <v>765</v>
      </c>
      <c r="B770" s="19" t="s">
        <v>124</v>
      </c>
      <c r="C770" s="19" t="s">
        <v>914</v>
      </c>
      <c r="D770" s="20">
        <v>1977906.5544</v>
      </c>
      <c r="E770" s="20">
        <v>2105245.6307999999</v>
      </c>
      <c r="F770" s="10">
        <f t="shared" si="11"/>
        <v>4083152.1852000002</v>
      </c>
    </row>
    <row r="771" spans="1:6" ht="18">
      <c r="A771" s="18">
        <v>766</v>
      </c>
      <c r="B771" s="19" t="s">
        <v>124</v>
      </c>
      <c r="C771" s="19" t="s">
        <v>916</v>
      </c>
      <c r="D771" s="20">
        <v>2284514.7623999999</v>
      </c>
      <c r="E771" s="20">
        <v>2431593.5003</v>
      </c>
      <c r="F771" s="10">
        <f t="shared" si="11"/>
        <v>4716108.2626999998</v>
      </c>
    </row>
    <row r="772" spans="1:6" ht="18">
      <c r="A772" s="18">
        <v>767</v>
      </c>
      <c r="B772" s="19" t="s">
        <v>124</v>
      </c>
      <c r="C772" s="19" t="s">
        <v>918</v>
      </c>
      <c r="D772" s="20">
        <v>2420368.2895</v>
      </c>
      <c r="E772" s="20">
        <v>2576193.3772</v>
      </c>
      <c r="F772" s="10">
        <f t="shared" si="11"/>
        <v>4996561.6666999999</v>
      </c>
    </row>
    <row r="773" spans="1:6" ht="18">
      <c r="A773" s="18">
        <v>768</v>
      </c>
      <c r="B773" s="19" t="s">
        <v>124</v>
      </c>
      <c r="C773" s="19" t="s">
        <v>920</v>
      </c>
      <c r="D773" s="20">
        <v>2673071.6559000001</v>
      </c>
      <c r="E773" s="20">
        <v>2845165.9718999998</v>
      </c>
      <c r="F773" s="10">
        <f t="shared" si="11"/>
        <v>5518237.6277999999</v>
      </c>
    </row>
    <row r="774" spans="1:6" ht="18">
      <c r="A774" s="18">
        <v>769</v>
      </c>
      <c r="B774" s="19" t="s">
        <v>923</v>
      </c>
      <c r="C774" s="19" t="s">
        <v>924</v>
      </c>
      <c r="D774" s="20">
        <v>1765752.98</v>
      </c>
      <c r="E774" s="20">
        <v>1879433.4534</v>
      </c>
      <c r="F774" s="10">
        <f t="shared" ref="F774:F779" si="12">SUM(D774:E774)</f>
        <v>3645186.4334</v>
      </c>
    </row>
    <row r="775" spans="1:6" ht="36">
      <c r="A775" s="18">
        <v>770</v>
      </c>
      <c r="B775" s="19" t="s">
        <v>923</v>
      </c>
      <c r="C775" s="19" t="s">
        <v>926</v>
      </c>
      <c r="D775" s="20">
        <v>4507549.4188999999</v>
      </c>
      <c r="E775" s="20">
        <v>4797748.7603000002</v>
      </c>
      <c r="F775" s="10">
        <f t="shared" si="12"/>
        <v>9305298.1792000011</v>
      </c>
    </row>
    <row r="776" spans="1:6" ht="18">
      <c r="A776" s="18">
        <v>771</v>
      </c>
      <c r="B776" s="19" t="s">
        <v>923</v>
      </c>
      <c r="C776" s="19" t="s">
        <v>928</v>
      </c>
      <c r="D776" s="20">
        <v>2538979.3221</v>
      </c>
      <c r="E776" s="20">
        <v>2702440.6751999999</v>
      </c>
      <c r="F776" s="10">
        <f t="shared" si="12"/>
        <v>5241419.9972999999</v>
      </c>
    </row>
    <row r="777" spans="1:6" ht="18">
      <c r="A777" s="18">
        <v>772</v>
      </c>
      <c r="B777" s="19" t="s">
        <v>923</v>
      </c>
      <c r="C777" s="19" t="s">
        <v>930</v>
      </c>
      <c r="D777" s="20">
        <v>2175938.9397999998</v>
      </c>
      <c r="E777" s="20">
        <v>2316027.4865000001</v>
      </c>
      <c r="F777" s="10">
        <f t="shared" si="12"/>
        <v>4491966.4263000004</v>
      </c>
    </row>
    <row r="778" spans="1:6" ht="18">
      <c r="A778" s="18">
        <v>773</v>
      </c>
      <c r="B778" s="19" t="s">
        <v>923</v>
      </c>
      <c r="C778" s="19" t="s">
        <v>932</v>
      </c>
      <c r="D778" s="20">
        <v>2067511.9839999999</v>
      </c>
      <c r="E778" s="20">
        <v>2200619.9237000002</v>
      </c>
      <c r="F778" s="10">
        <f t="shared" si="12"/>
        <v>4268131.9077000003</v>
      </c>
    </row>
    <row r="779" spans="1:6" ht="18">
      <c r="A779" s="18">
        <v>774</v>
      </c>
      <c r="B779" s="19" t="s">
        <v>923</v>
      </c>
      <c r="C779" s="19" t="s">
        <v>934</v>
      </c>
      <c r="D779" s="20">
        <v>2126721.2916999999</v>
      </c>
      <c r="E779" s="20">
        <v>2263641.1701000002</v>
      </c>
      <c r="F779" s="10">
        <f t="shared" si="12"/>
        <v>4390362.4617999997</v>
      </c>
    </row>
    <row r="780" spans="1:6" ht="18">
      <c r="A780" s="21"/>
      <c r="B780" s="21"/>
      <c r="C780" s="21"/>
      <c r="D780" s="13">
        <f>SUM(D6:D779)</f>
        <v>1670953503.2842984</v>
      </c>
      <c r="E780" s="13">
        <f t="shared" ref="E780:F780" si="13">SUM(E6:E779)</f>
        <v>1778530716.7838998</v>
      </c>
      <c r="F780" s="13">
        <f t="shared" si="13"/>
        <v>3449484220.068202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3"/>
  <sheetViews>
    <sheetView workbookViewId="0">
      <selection activeCell="E6" sqref="E6"/>
    </sheetView>
  </sheetViews>
  <sheetFormatPr defaultColWidth="8.88671875" defaultRowHeight="18"/>
  <cols>
    <col min="1" max="1" width="8.88671875" style="1"/>
    <col min="2" max="2" width="26.109375" style="1" customWidth="1"/>
    <col min="3" max="3" width="23.44140625" style="1" customWidth="1"/>
    <col min="4" max="4" width="22.6640625" style="1" customWidth="1"/>
    <col min="5" max="5" width="23.109375" style="1" customWidth="1"/>
    <col min="6" max="16384" width="8.88671875" style="1"/>
  </cols>
  <sheetData>
    <row r="1" spans="1:5">
      <c r="A1" s="178" t="s">
        <v>127</v>
      </c>
      <c r="B1" s="178"/>
      <c r="C1" s="178"/>
      <c r="D1" s="178"/>
      <c r="E1" s="178"/>
    </row>
    <row r="2" spans="1:5">
      <c r="A2" s="178" t="s">
        <v>66</v>
      </c>
      <c r="B2" s="178"/>
      <c r="C2" s="178"/>
      <c r="D2" s="178"/>
      <c r="E2" s="178"/>
    </row>
    <row r="3" spans="1:5" ht="54.75" customHeight="1">
      <c r="A3" s="179" t="s">
        <v>955</v>
      </c>
      <c r="B3" s="179"/>
      <c r="C3" s="179"/>
      <c r="D3" s="179"/>
      <c r="E3" s="179"/>
    </row>
    <row r="4" spans="1:5" ht="54.75" customHeight="1">
      <c r="A4" s="2" t="s">
        <v>948</v>
      </c>
      <c r="B4" s="2" t="s">
        <v>129</v>
      </c>
      <c r="C4" s="3" t="s">
        <v>51</v>
      </c>
      <c r="D4" s="4" t="s">
        <v>942</v>
      </c>
      <c r="E4" s="2" t="s">
        <v>27</v>
      </c>
    </row>
    <row r="5" spans="1:5">
      <c r="A5" s="5"/>
      <c r="B5" s="5"/>
      <c r="C5" s="120" t="s">
        <v>28</v>
      </c>
      <c r="D5" s="120" t="s">
        <v>28</v>
      </c>
      <c r="E5" s="120" t="s">
        <v>28</v>
      </c>
    </row>
    <row r="6" spans="1:5">
      <c r="A6" s="7">
        <v>1</v>
      </c>
      <c r="B6" s="8" t="s">
        <v>89</v>
      </c>
      <c r="C6" s="9">
        <v>34682593.508000001</v>
      </c>
      <c r="D6" s="9">
        <v>36915484.345200002</v>
      </c>
      <c r="E6" s="10">
        <f t="shared" ref="E6:E42" si="0">SUM(C6:D6)</f>
        <v>71598077.853200004</v>
      </c>
    </row>
    <row r="7" spans="1:5">
      <c r="A7" s="7">
        <v>2</v>
      </c>
      <c r="B7" s="8" t="s">
        <v>90</v>
      </c>
      <c r="C7" s="9">
        <v>43747113.947300002</v>
      </c>
      <c r="D7" s="9">
        <v>46563585.2663</v>
      </c>
      <c r="E7" s="10">
        <f t="shared" si="0"/>
        <v>90310699.21360001</v>
      </c>
    </row>
    <row r="8" spans="1:5">
      <c r="A8" s="7">
        <v>3</v>
      </c>
      <c r="B8" s="8" t="s">
        <v>91</v>
      </c>
      <c r="C8" s="9">
        <v>58268585.076700002</v>
      </c>
      <c r="D8" s="9">
        <v>62019959.369900003</v>
      </c>
      <c r="E8" s="10">
        <f t="shared" si="0"/>
        <v>120288544.44660001</v>
      </c>
    </row>
    <row r="9" spans="1:5">
      <c r="A9" s="7">
        <v>4</v>
      </c>
      <c r="B9" s="8" t="s">
        <v>92</v>
      </c>
      <c r="C9" s="9">
        <v>43983527.989100002</v>
      </c>
      <c r="D9" s="9">
        <v>46815219.8178</v>
      </c>
      <c r="E9" s="10">
        <f t="shared" si="0"/>
        <v>90798747.806899995</v>
      </c>
    </row>
    <row r="10" spans="1:5">
      <c r="A10" s="7">
        <v>5</v>
      </c>
      <c r="B10" s="8" t="s">
        <v>93</v>
      </c>
      <c r="C10" s="9">
        <v>49930008.059500001</v>
      </c>
      <c r="D10" s="9">
        <v>53144538.6413</v>
      </c>
      <c r="E10" s="10">
        <f t="shared" si="0"/>
        <v>103074546.7008</v>
      </c>
    </row>
    <row r="11" spans="1:5">
      <c r="A11" s="7">
        <v>6</v>
      </c>
      <c r="B11" s="8" t="s">
        <v>94</v>
      </c>
      <c r="C11" s="9">
        <v>20323340.8847</v>
      </c>
      <c r="D11" s="9">
        <v>21631772.494199999</v>
      </c>
      <c r="E11" s="10">
        <f t="shared" si="0"/>
        <v>41955113.378899999</v>
      </c>
    </row>
    <row r="12" spans="1:5" ht="30" customHeight="1">
      <c r="A12" s="7">
        <v>7</v>
      </c>
      <c r="B12" s="8" t="s">
        <v>95</v>
      </c>
      <c r="C12" s="9">
        <v>54331576.3728</v>
      </c>
      <c r="D12" s="9">
        <v>57829483.154200003</v>
      </c>
      <c r="E12" s="10">
        <f t="shared" si="0"/>
        <v>112161059.52700001</v>
      </c>
    </row>
    <row r="13" spans="1:5">
      <c r="A13" s="7">
        <v>8</v>
      </c>
      <c r="B13" s="8" t="s">
        <v>96</v>
      </c>
      <c r="C13" s="9">
        <v>58987810.065899998</v>
      </c>
      <c r="D13" s="9">
        <v>62785488.591899998</v>
      </c>
      <c r="E13" s="10">
        <f t="shared" si="0"/>
        <v>121773298.65779999</v>
      </c>
    </row>
    <row r="14" spans="1:5">
      <c r="A14" s="7">
        <v>9</v>
      </c>
      <c r="B14" s="8" t="s">
        <v>97</v>
      </c>
      <c r="C14" s="9">
        <v>38027583.2751</v>
      </c>
      <c r="D14" s="9">
        <v>40475827.009400003</v>
      </c>
      <c r="E14" s="10">
        <f t="shared" si="0"/>
        <v>78503410.284500003</v>
      </c>
    </row>
    <row r="15" spans="1:5">
      <c r="A15" s="7">
        <v>10</v>
      </c>
      <c r="B15" s="8" t="s">
        <v>98</v>
      </c>
      <c r="C15" s="9">
        <v>48726893.976000004</v>
      </c>
      <c r="D15" s="9">
        <v>51863967.189800002</v>
      </c>
      <c r="E15" s="10">
        <f t="shared" si="0"/>
        <v>100590861.16580001</v>
      </c>
    </row>
    <row r="16" spans="1:5">
      <c r="A16" s="7">
        <v>11</v>
      </c>
      <c r="B16" s="8" t="s">
        <v>99</v>
      </c>
      <c r="C16" s="9">
        <v>28130355.329599999</v>
      </c>
      <c r="D16" s="9">
        <v>29941408.261100002</v>
      </c>
      <c r="E16" s="10">
        <f t="shared" si="0"/>
        <v>58071763.590700001</v>
      </c>
    </row>
    <row r="17" spans="1:5">
      <c r="A17" s="7">
        <v>12</v>
      </c>
      <c r="B17" s="8" t="s">
        <v>100</v>
      </c>
      <c r="C17" s="9">
        <v>37282669.116099998</v>
      </c>
      <c r="D17" s="9">
        <v>39682954.729800001</v>
      </c>
      <c r="E17" s="10">
        <f t="shared" si="0"/>
        <v>76965623.845899999</v>
      </c>
    </row>
    <row r="18" spans="1:5">
      <c r="A18" s="7">
        <v>13</v>
      </c>
      <c r="B18" s="8" t="s">
        <v>101</v>
      </c>
      <c r="C18" s="9">
        <v>29603791.309500001</v>
      </c>
      <c r="D18" s="9">
        <v>31509705.1318</v>
      </c>
      <c r="E18" s="10">
        <f t="shared" si="0"/>
        <v>61113496.441300005</v>
      </c>
    </row>
    <row r="19" spans="1:5">
      <c r="A19" s="7">
        <v>14</v>
      </c>
      <c r="B19" s="8" t="s">
        <v>102</v>
      </c>
      <c r="C19" s="9">
        <v>37879746.103200004</v>
      </c>
      <c r="D19" s="9">
        <v>40318471.971900001</v>
      </c>
      <c r="E19" s="10">
        <f t="shared" si="0"/>
        <v>78198218.075100005</v>
      </c>
    </row>
    <row r="20" spans="1:5">
      <c r="A20" s="7">
        <v>15</v>
      </c>
      <c r="B20" s="8" t="s">
        <v>103</v>
      </c>
      <c r="C20" s="9">
        <v>25955228.486099999</v>
      </c>
      <c r="D20" s="9">
        <v>27626245.154599998</v>
      </c>
      <c r="E20" s="10">
        <f t="shared" si="0"/>
        <v>53581473.640699998</v>
      </c>
    </row>
    <row r="21" spans="1:5">
      <c r="A21" s="7">
        <v>16</v>
      </c>
      <c r="B21" s="8" t="s">
        <v>104</v>
      </c>
      <c r="C21" s="9">
        <v>50767286.057499997</v>
      </c>
      <c r="D21" s="9">
        <v>54035721.211599998</v>
      </c>
      <c r="E21" s="10">
        <f t="shared" si="0"/>
        <v>104803007.2691</v>
      </c>
    </row>
    <row r="22" spans="1:5">
      <c r="A22" s="7">
        <v>17</v>
      </c>
      <c r="B22" s="8" t="s">
        <v>105</v>
      </c>
      <c r="C22" s="9">
        <v>53335813.904899999</v>
      </c>
      <c r="D22" s="9">
        <v>56769612.768100001</v>
      </c>
      <c r="E22" s="10">
        <f t="shared" si="0"/>
        <v>110105426.67300001</v>
      </c>
    </row>
    <row r="23" spans="1:5">
      <c r="A23" s="7">
        <v>18</v>
      </c>
      <c r="B23" s="8" t="s">
        <v>106</v>
      </c>
      <c r="C23" s="9">
        <v>59981173.106200002</v>
      </c>
      <c r="D23" s="9">
        <v>63842805.074000001</v>
      </c>
      <c r="E23" s="10">
        <f t="shared" si="0"/>
        <v>123823978.18020001</v>
      </c>
    </row>
    <row r="24" spans="1:5">
      <c r="A24" s="7">
        <v>19</v>
      </c>
      <c r="B24" s="8" t="s">
        <v>107</v>
      </c>
      <c r="C24" s="9">
        <v>95495168.315599993</v>
      </c>
      <c r="D24" s="9">
        <v>101643217.373</v>
      </c>
      <c r="E24" s="10">
        <f t="shared" si="0"/>
        <v>197138385.6886</v>
      </c>
    </row>
    <row r="25" spans="1:5">
      <c r="A25" s="7">
        <v>20</v>
      </c>
      <c r="B25" s="8" t="s">
        <v>108</v>
      </c>
      <c r="C25" s="9">
        <v>72702097.103100002</v>
      </c>
      <c r="D25" s="9">
        <v>77382711.498799995</v>
      </c>
      <c r="E25" s="10">
        <f t="shared" si="0"/>
        <v>150084808.60189998</v>
      </c>
    </row>
    <row r="26" spans="1:5">
      <c r="A26" s="7">
        <v>21</v>
      </c>
      <c r="B26" s="8" t="s">
        <v>109</v>
      </c>
      <c r="C26" s="9">
        <v>45882827.052500002</v>
      </c>
      <c r="D26" s="9">
        <v>48836797.149099998</v>
      </c>
      <c r="E26" s="10">
        <f t="shared" si="0"/>
        <v>94719624.2016</v>
      </c>
    </row>
    <row r="27" spans="1:5">
      <c r="A27" s="7">
        <v>22</v>
      </c>
      <c r="B27" s="8" t="s">
        <v>110</v>
      </c>
      <c r="C27" s="9">
        <v>47423262.607600003</v>
      </c>
      <c r="D27" s="9">
        <v>50476407.0766</v>
      </c>
      <c r="E27" s="10">
        <f t="shared" si="0"/>
        <v>97899669.684200004</v>
      </c>
    </row>
    <row r="28" spans="1:5">
      <c r="A28" s="7">
        <v>23</v>
      </c>
      <c r="B28" s="8" t="s">
        <v>111</v>
      </c>
      <c r="C28" s="9">
        <v>33556925.640699998</v>
      </c>
      <c r="D28" s="9">
        <v>35717345.153800003</v>
      </c>
      <c r="E28" s="10">
        <f t="shared" si="0"/>
        <v>69274270.794499993</v>
      </c>
    </row>
    <row r="29" spans="1:5">
      <c r="A29" s="7">
        <v>24</v>
      </c>
      <c r="B29" s="8" t="s">
        <v>112</v>
      </c>
      <c r="C29" s="9">
        <v>57164094.913999997</v>
      </c>
      <c r="D29" s="9">
        <v>60844361.318999998</v>
      </c>
      <c r="E29" s="10">
        <f t="shared" si="0"/>
        <v>118008456.233</v>
      </c>
    </row>
    <row r="30" spans="1:5">
      <c r="A30" s="7">
        <v>25</v>
      </c>
      <c r="B30" s="8" t="s">
        <v>113</v>
      </c>
      <c r="C30" s="9">
        <v>29938561.3543</v>
      </c>
      <c r="D30" s="9">
        <v>31866027.9179</v>
      </c>
      <c r="E30" s="10">
        <f t="shared" si="0"/>
        <v>61804589.272200003</v>
      </c>
    </row>
    <row r="31" spans="1:5">
      <c r="A31" s="7">
        <v>26</v>
      </c>
      <c r="B31" s="8" t="s">
        <v>114</v>
      </c>
      <c r="C31" s="9">
        <v>55413967.692199998</v>
      </c>
      <c r="D31" s="9">
        <v>58981559.6219</v>
      </c>
      <c r="E31" s="10">
        <f t="shared" si="0"/>
        <v>114395527.3141</v>
      </c>
    </row>
    <row r="32" spans="1:5">
      <c r="A32" s="7">
        <v>27</v>
      </c>
      <c r="B32" s="8" t="s">
        <v>115</v>
      </c>
      <c r="C32" s="9">
        <v>39532124.194799997</v>
      </c>
      <c r="D32" s="9">
        <v>42077231.378399998</v>
      </c>
      <c r="E32" s="10">
        <f t="shared" si="0"/>
        <v>81609355.573199987</v>
      </c>
    </row>
    <row r="33" spans="1:5">
      <c r="A33" s="7">
        <v>28</v>
      </c>
      <c r="B33" s="8" t="s">
        <v>116</v>
      </c>
      <c r="C33" s="9">
        <v>37755679.1884</v>
      </c>
      <c r="D33" s="9">
        <v>40186417.537900001</v>
      </c>
      <c r="E33" s="10">
        <f t="shared" si="0"/>
        <v>77942096.726300001</v>
      </c>
    </row>
    <row r="34" spans="1:5">
      <c r="A34" s="7">
        <v>29</v>
      </c>
      <c r="B34" s="8" t="s">
        <v>117</v>
      </c>
      <c r="C34" s="9">
        <v>51141022.045699999</v>
      </c>
      <c r="D34" s="9">
        <v>54433518.597000003</v>
      </c>
      <c r="E34" s="10">
        <f t="shared" si="0"/>
        <v>105574540.6427</v>
      </c>
    </row>
    <row r="35" spans="1:5">
      <c r="A35" s="7">
        <v>30</v>
      </c>
      <c r="B35" s="8" t="s">
        <v>118</v>
      </c>
      <c r="C35" s="9">
        <v>64510409.066600002</v>
      </c>
      <c r="D35" s="9">
        <v>68663636.571700007</v>
      </c>
      <c r="E35" s="10">
        <f t="shared" si="0"/>
        <v>133174045.6383</v>
      </c>
    </row>
    <row r="36" spans="1:5">
      <c r="A36" s="7">
        <v>31</v>
      </c>
      <c r="B36" s="8" t="s">
        <v>119</v>
      </c>
      <c r="C36" s="9">
        <v>40439382.996399999</v>
      </c>
      <c r="D36" s="9">
        <v>43042900.167599998</v>
      </c>
      <c r="E36" s="10">
        <f t="shared" si="0"/>
        <v>83482283.164000005</v>
      </c>
    </row>
    <row r="37" spans="1:5">
      <c r="A37" s="7">
        <v>32</v>
      </c>
      <c r="B37" s="8" t="s">
        <v>120</v>
      </c>
      <c r="C37" s="9">
        <v>50126857.058300003</v>
      </c>
      <c r="D37" s="9">
        <v>53354060.922899999</v>
      </c>
      <c r="E37" s="10">
        <f t="shared" si="0"/>
        <v>103480917.98120001</v>
      </c>
    </row>
    <row r="38" spans="1:5">
      <c r="A38" s="7">
        <v>33</v>
      </c>
      <c r="B38" s="8" t="s">
        <v>121</v>
      </c>
      <c r="C38" s="9">
        <v>50485503.488600001</v>
      </c>
      <c r="D38" s="9">
        <v>53735797.273999996</v>
      </c>
      <c r="E38" s="10">
        <f t="shared" si="0"/>
        <v>104221300.7626</v>
      </c>
    </row>
    <row r="39" spans="1:5">
      <c r="A39" s="7">
        <v>34</v>
      </c>
      <c r="B39" s="8" t="s">
        <v>122</v>
      </c>
      <c r="C39" s="9">
        <v>37839053.767099999</v>
      </c>
      <c r="D39" s="9">
        <v>40275159.833099999</v>
      </c>
      <c r="E39" s="10">
        <f t="shared" si="0"/>
        <v>78114213.600199997</v>
      </c>
    </row>
    <row r="40" spans="1:5">
      <c r="A40" s="7">
        <v>35</v>
      </c>
      <c r="B40" s="8" t="s">
        <v>123</v>
      </c>
      <c r="C40" s="9">
        <v>38043852.447099999</v>
      </c>
      <c r="D40" s="9">
        <v>40493143.602899998</v>
      </c>
      <c r="E40" s="10">
        <f t="shared" si="0"/>
        <v>78536996.049999997</v>
      </c>
    </row>
    <row r="41" spans="1:5">
      <c r="A41" s="7">
        <v>36</v>
      </c>
      <c r="B41" s="8" t="s">
        <v>124</v>
      </c>
      <c r="C41" s="9">
        <v>34375163.846600004</v>
      </c>
      <c r="D41" s="9">
        <v>36588262.136200003</v>
      </c>
      <c r="E41" s="10">
        <f t="shared" si="0"/>
        <v>70963425.982800007</v>
      </c>
    </row>
    <row r="42" spans="1:5">
      <c r="A42" s="11">
        <v>37</v>
      </c>
      <c r="B42" s="12" t="s">
        <v>956</v>
      </c>
      <c r="C42" s="9">
        <v>15182453.9365</v>
      </c>
      <c r="D42" s="9">
        <v>16159911.4692</v>
      </c>
      <c r="E42" s="10">
        <f t="shared" si="0"/>
        <v>31342365.405699998</v>
      </c>
    </row>
    <row r="43" spans="1:5">
      <c r="A43" s="175" t="s">
        <v>27</v>
      </c>
      <c r="B43" s="177"/>
      <c r="C43" s="13">
        <f>SUM(C6:C42)</f>
        <v>1670953503.2843001</v>
      </c>
      <c r="D43" s="13">
        <f t="shared" ref="D43:E43" si="1">SUM(D6:D42)</f>
        <v>1778530716.7839</v>
      </c>
      <c r="E43" s="13">
        <f t="shared" si="1"/>
        <v>3449484220.0682011</v>
      </c>
    </row>
  </sheetData>
  <mergeCells count="4">
    <mergeCell ref="A1:E1"/>
    <mergeCell ref="A2:E2"/>
    <mergeCell ref="A3:E3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MONTHENTRY</vt:lpstr>
      <vt:lpstr>Sum &amp; FG</vt:lpstr>
      <vt:lpstr>SG Details</vt:lpstr>
      <vt:lpstr>Sheet1</vt:lpstr>
      <vt:lpstr>LGCs Details</vt:lpstr>
      <vt:lpstr>Sumsum</vt:lpstr>
      <vt:lpstr>States Ecology</vt:lpstr>
      <vt:lpstr>eccology individual LGCs</vt:lpstr>
      <vt:lpstr>LGCs Ecology </vt:lpstr>
      <vt:lpstr>acctmonth</vt:lpstr>
      <vt:lpstr>previuosmonth</vt:lpstr>
      <vt:lpstr>'SG Details'!Print_Area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2023-08-09T09:59:00Z</cp:lastPrinted>
  <dcterms:created xsi:type="dcterms:W3CDTF">2003-11-12T08:54:00Z</dcterms:created>
  <dcterms:modified xsi:type="dcterms:W3CDTF">2023-10-31T09:46:32Z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D8505BF45D7C4C7EBF968CF9E1A579F8</vt:lpwstr>
  </property>
  <property fmtid="{D5CDD505-2E9C-101B-9397-08002B2CF9AE}" pid="3" name="KSOProductBuildVer">
    <vt:lpwstr>1033-11.2.0.11536</vt:lpwstr>
  </property>
</Properties>
</file>