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9B2F7EC1-5C0E-4CEE-8FD0-EC3ABCD1A03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s Details" sheetId="22" r:id="rId3"/>
    <sheet name="LG Details" sheetId="17" r:id="rId4"/>
    <sheet name="Ecology to States" sheetId="13" r:id="rId5"/>
    <sheet name="SumSum" sheetId="14" r:id="rId6"/>
    <sheet name="ECOLOGY TO INDIVIDUAL LGCS" sheetId="19" r:id="rId7"/>
    <sheet name="Ecology to LGCs" sheetId="21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1" l="1"/>
  <c r="D43" i="21"/>
  <c r="C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43" i="21" s="1"/>
  <c r="F780" i="19"/>
  <c r="E780" i="19"/>
  <c r="D780" i="19"/>
  <c r="G779" i="19"/>
  <c r="G778" i="19"/>
  <c r="G777" i="19"/>
  <c r="G776" i="19"/>
  <c r="G775" i="19"/>
  <c r="G774" i="19"/>
  <c r="G773" i="19"/>
  <c r="G772" i="19"/>
  <c r="G771" i="19"/>
  <c r="G770" i="19"/>
  <c r="G769" i="19"/>
  <c r="G768" i="19"/>
  <c r="G767" i="19"/>
  <c r="G766" i="19"/>
  <c r="G765" i="19"/>
  <c r="G764" i="19"/>
  <c r="G763" i="19"/>
  <c r="G762" i="19"/>
  <c r="G761" i="19"/>
  <c r="G760" i="19"/>
  <c r="G759" i="19"/>
  <c r="G758" i="19"/>
  <c r="G757" i="19"/>
  <c r="G756" i="19"/>
  <c r="G755" i="19"/>
  <c r="G754" i="19"/>
  <c r="G753" i="19"/>
  <c r="G752" i="19"/>
  <c r="G751" i="19"/>
  <c r="G750" i="19"/>
  <c r="G749" i="19"/>
  <c r="G748" i="19"/>
  <c r="G747" i="19"/>
  <c r="G746" i="19"/>
  <c r="G745" i="19"/>
  <c r="G744" i="19"/>
  <c r="G743" i="19"/>
  <c r="G742" i="19"/>
  <c r="G741" i="19"/>
  <c r="G740" i="19"/>
  <c r="G739" i="19"/>
  <c r="G738" i="19"/>
  <c r="G737" i="19"/>
  <c r="G736" i="19"/>
  <c r="G735" i="19"/>
  <c r="G734" i="19"/>
  <c r="G733" i="19"/>
  <c r="G732" i="19"/>
  <c r="G731" i="19"/>
  <c r="G730" i="19"/>
  <c r="G729" i="19"/>
  <c r="G728" i="19"/>
  <c r="G727" i="19"/>
  <c r="G726" i="19"/>
  <c r="G725" i="19"/>
  <c r="G724" i="19"/>
  <c r="G723" i="19"/>
  <c r="G722" i="19"/>
  <c r="G721" i="19"/>
  <c r="G720" i="19"/>
  <c r="G719" i="19"/>
  <c r="G718" i="19"/>
  <c r="G717" i="19"/>
  <c r="G716" i="19"/>
  <c r="G715" i="19"/>
  <c r="G714" i="19"/>
  <c r="G713" i="19"/>
  <c r="G712" i="19"/>
  <c r="G711" i="19"/>
  <c r="G710" i="19"/>
  <c r="G709" i="19"/>
  <c r="G708" i="19"/>
  <c r="G707" i="19"/>
  <c r="G706" i="19"/>
  <c r="G705" i="19"/>
  <c r="G704" i="19"/>
  <c r="G703" i="19"/>
  <c r="G702" i="19"/>
  <c r="G701" i="19"/>
  <c r="G700" i="19"/>
  <c r="G699" i="19"/>
  <c r="G698" i="19"/>
  <c r="G697" i="19"/>
  <c r="G696" i="19"/>
  <c r="G695" i="19"/>
  <c r="G694" i="19"/>
  <c r="G693" i="19"/>
  <c r="G692" i="19"/>
  <c r="G691" i="19"/>
  <c r="G690" i="19"/>
  <c r="G689" i="19"/>
  <c r="G688" i="19"/>
  <c r="G687" i="19"/>
  <c r="G686" i="19"/>
  <c r="G685" i="19"/>
  <c r="G684" i="19"/>
  <c r="G683" i="19"/>
  <c r="G682" i="19"/>
  <c r="G681" i="19"/>
  <c r="G680" i="19"/>
  <c r="G679" i="19"/>
  <c r="G678" i="19"/>
  <c r="G677" i="19"/>
  <c r="G676" i="19"/>
  <c r="G675" i="19"/>
  <c r="G674" i="19"/>
  <c r="G673" i="19"/>
  <c r="G672" i="19"/>
  <c r="G671" i="19"/>
  <c r="G670" i="19"/>
  <c r="G669" i="19"/>
  <c r="G668" i="19"/>
  <c r="G667" i="19"/>
  <c r="G666" i="19"/>
  <c r="G665" i="19"/>
  <c r="G664" i="19"/>
  <c r="G663" i="19"/>
  <c r="G662" i="19"/>
  <c r="G661" i="19"/>
  <c r="G660" i="19"/>
  <c r="G659" i="19"/>
  <c r="G658" i="19"/>
  <c r="G657" i="19"/>
  <c r="G656" i="19"/>
  <c r="G655" i="19"/>
  <c r="G654" i="19"/>
  <c r="G653" i="19"/>
  <c r="G652" i="19"/>
  <c r="G651" i="19"/>
  <c r="G650" i="19"/>
  <c r="G649" i="19"/>
  <c r="G648" i="19"/>
  <c r="G647" i="19"/>
  <c r="G646" i="19"/>
  <c r="G645" i="19"/>
  <c r="G644" i="19"/>
  <c r="G643" i="19"/>
  <c r="G642" i="19"/>
  <c r="G641" i="19"/>
  <c r="G640" i="19"/>
  <c r="G639" i="19"/>
  <c r="G638" i="19"/>
  <c r="G637" i="19"/>
  <c r="G636" i="19"/>
  <c r="G635" i="19"/>
  <c r="G634" i="19"/>
  <c r="G633" i="19"/>
  <c r="G632" i="19"/>
  <c r="G631" i="19"/>
  <c r="G630" i="19"/>
  <c r="G629" i="19"/>
  <c r="G628" i="19"/>
  <c r="G627" i="19"/>
  <c r="G626" i="19"/>
  <c r="G625" i="19"/>
  <c r="G624" i="19"/>
  <c r="G623" i="19"/>
  <c r="G622" i="19"/>
  <c r="G621" i="19"/>
  <c r="G620" i="19"/>
  <c r="G619" i="19"/>
  <c r="G618" i="19"/>
  <c r="G617" i="19"/>
  <c r="G616" i="19"/>
  <c r="G615" i="19"/>
  <c r="G614" i="19"/>
  <c r="G613" i="19"/>
  <c r="G612" i="19"/>
  <c r="G611" i="19"/>
  <c r="G610" i="19"/>
  <c r="G609" i="19"/>
  <c r="G608" i="19"/>
  <c r="G607" i="19"/>
  <c r="G606" i="19"/>
  <c r="G605" i="19"/>
  <c r="G604" i="19"/>
  <c r="G603" i="19"/>
  <c r="G602" i="19"/>
  <c r="G601" i="19"/>
  <c r="G600" i="19"/>
  <c r="G599" i="19"/>
  <c r="G598" i="19"/>
  <c r="G597" i="19"/>
  <c r="G596" i="19"/>
  <c r="G595" i="19"/>
  <c r="G594" i="19"/>
  <c r="G593" i="19"/>
  <c r="G592" i="19"/>
  <c r="G591" i="19"/>
  <c r="G590" i="19"/>
  <c r="G589" i="19"/>
  <c r="G588" i="19"/>
  <c r="G587" i="19"/>
  <c r="G586" i="19"/>
  <c r="G585" i="19"/>
  <c r="G584" i="19"/>
  <c r="G583" i="19"/>
  <c r="G582" i="19"/>
  <c r="G581" i="19"/>
  <c r="G580" i="19"/>
  <c r="G579" i="19"/>
  <c r="G578" i="19"/>
  <c r="G577" i="19"/>
  <c r="G576" i="19"/>
  <c r="G575" i="19"/>
  <c r="G574" i="19"/>
  <c r="G573" i="19"/>
  <c r="G572" i="19"/>
  <c r="G571" i="19"/>
  <c r="G570" i="19"/>
  <c r="G569" i="19"/>
  <c r="G568" i="19"/>
  <c r="G567" i="19"/>
  <c r="G566" i="19"/>
  <c r="G565" i="19"/>
  <c r="G564" i="19"/>
  <c r="G563" i="19"/>
  <c r="G562" i="19"/>
  <c r="G561" i="19"/>
  <c r="G560" i="19"/>
  <c r="G559" i="19"/>
  <c r="G558" i="19"/>
  <c r="G557" i="19"/>
  <c r="G556" i="19"/>
  <c r="G555" i="19"/>
  <c r="G554" i="19"/>
  <c r="G553" i="19"/>
  <c r="G552" i="19"/>
  <c r="G551" i="19"/>
  <c r="G550" i="19"/>
  <c r="G549" i="19"/>
  <c r="G548" i="19"/>
  <c r="G547" i="19"/>
  <c r="G546" i="19"/>
  <c r="G545" i="19"/>
  <c r="G544" i="19"/>
  <c r="G543" i="19"/>
  <c r="G542" i="19"/>
  <c r="G541" i="19"/>
  <c r="G540" i="19"/>
  <c r="G539" i="19"/>
  <c r="G538" i="19"/>
  <c r="G537" i="19"/>
  <c r="G536" i="19"/>
  <c r="G535" i="19"/>
  <c r="G534" i="19"/>
  <c r="G533" i="19"/>
  <c r="G532" i="19"/>
  <c r="G531" i="19"/>
  <c r="G530" i="19"/>
  <c r="G529" i="19"/>
  <c r="G528" i="19"/>
  <c r="G527" i="19"/>
  <c r="G526" i="19"/>
  <c r="G525" i="19"/>
  <c r="G524" i="19"/>
  <c r="G523" i="19"/>
  <c r="G522" i="19"/>
  <c r="G521" i="19"/>
  <c r="G520" i="19"/>
  <c r="G519" i="19"/>
  <c r="G518" i="19"/>
  <c r="G517" i="19"/>
  <c r="G516" i="19"/>
  <c r="G515" i="19"/>
  <c r="G514" i="19"/>
  <c r="G513" i="19"/>
  <c r="G512" i="19"/>
  <c r="G511" i="19"/>
  <c r="G510" i="19"/>
  <c r="G509" i="19"/>
  <c r="G508" i="19"/>
  <c r="G507" i="19"/>
  <c r="G506" i="19"/>
  <c r="G505" i="19"/>
  <c r="G504" i="19"/>
  <c r="G503" i="19"/>
  <c r="G502" i="19"/>
  <c r="G501" i="19"/>
  <c r="G500" i="19"/>
  <c r="G499" i="19"/>
  <c r="G498" i="19"/>
  <c r="G497" i="19"/>
  <c r="G496" i="19"/>
  <c r="G495" i="19"/>
  <c r="G494" i="19"/>
  <c r="G493" i="19"/>
  <c r="G492" i="19"/>
  <c r="G491" i="19"/>
  <c r="G490" i="19"/>
  <c r="G489" i="19"/>
  <c r="G488" i="19"/>
  <c r="G487" i="19"/>
  <c r="G486" i="19"/>
  <c r="G485" i="19"/>
  <c r="G484" i="19"/>
  <c r="G483" i="19"/>
  <c r="G482" i="19"/>
  <c r="G481" i="19"/>
  <c r="G480" i="19"/>
  <c r="G479" i="19"/>
  <c r="G478" i="19"/>
  <c r="G477" i="19"/>
  <c r="G476" i="19"/>
  <c r="G475" i="19"/>
  <c r="G474" i="19"/>
  <c r="G473" i="19"/>
  <c r="G472" i="19"/>
  <c r="G471" i="19"/>
  <c r="G470" i="19"/>
  <c r="G469" i="19"/>
  <c r="G468" i="19"/>
  <c r="G467" i="19"/>
  <c r="G466" i="19"/>
  <c r="G465" i="19"/>
  <c r="G464" i="19"/>
  <c r="G463" i="19"/>
  <c r="G462" i="19"/>
  <c r="G461" i="19"/>
  <c r="G460" i="19"/>
  <c r="G459" i="19"/>
  <c r="G458" i="19"/>
  <c r="G457" i="19"/>
  <c r="G456" i="19"/>
  <c r="G455" i="19"/>
  <c r="G454" i="19"/>
  <c r="G453" i="19"/>
  <c r="G452" i="19"/>
  <c r="G451" i="19"/>
  <c r="G450" i="19"/>
  <c r="G449" i="19"/>
  <c r="G448" i="19"/>
  <c r="G447" i="19"/>
  <c r="G446" i="19"/>
  <c r="G445" i="19"/>
  <c r="G444" i="19"/>
  <c r="G443" i="19"/>
  <c r="G442" i="19"/>
  <c r="G441" i="19"/>
  <c r="G440" i="19"/>
  <c r="G439" i="19"/>
  <c r="G438" i="19"/>
  <c r="G437" i="19"/>
  <c r="G436" i="19"/>
  <c r="G435" i="19"/>
  <c r="G434" i="19"/>
  <c r="G433" i="19"/>
  <c r="G432" i="19"/>
  <c r="G431" i="19"/>
  <c r="G430" i="19"/>
  <c r="G429" i="19"/>
  <c r="G428" i="19"/>
  <c r="G427" i="19"/>
  <c r="G426" i="19"/>
  <c r="G425" i="19"/>
  <c r="G424" i="19"/>
  <c r="G423" i="19"/>
  <c r="G422" i="19"/>
  <c r="G421" i="19"/>
  <c r="G420" i="19"/>
  <c r="G419" i="19"/>
  <c r="G418" i="19"/>
  <c r="G417" i="19"/>
  <c r="G416" i="19"/>
  <c r="G415" i="19"/>
  <c r="G414" i="19"/>
  <c r="G413" i="19"/>
  <c r="G412" i="19"/>
  <c r="G411" i="19"/>
  <c r="G410" i="19"/>
  <c r="G409" i="19"/>
  <c r="G408" i="19"/>
  <c r="G407" i="19"/>
  <c r="G406" i="19"/>
  <c r="G405" i="19"/>
  <c r="G404" i="19"/>
  <c r="G403" i="19"/>
  <c r="G402" i="19"/>
  <c r="G401" i="19"/>
  <c r="G400" i="19"/>
  <c r="G399" i="19"/>
  <c r="G398" i="19"/>
  <c r="G397" i="19"/>
  <c r="G396" i="19"/>
  <c r="G395" i="19"/>
  <c r="G394" i="19"/>
  <c r="G393" i="19"/>
  <c r="G392" i="19"/>
  <c r="G391" i="19"/>
  <c r="G390" i="19"/>
  <c r="G389" i="19"/>
  <c r="G388" i="19"/>
  <c r="G387" i="19"/>
  <c r="G386" i="19"/>
  <c r="G385" i="19"/>
  <c r="G384" i="19"/>
  <c r="G383" i="19"/>
  <c r="G382" i="19"/>
  <c r="G381" i="19"/>
  <c r="G380" i="19"/>
  <c r="G379" i="19"/>
  <c r="G378" i="19"/>
  <c r="G377" i="19"/>
  <c r="G376" i="19"/>
  <c r="G375" i="19"/>
  <c r="G374" i="19"/>
  <c r="G373" i="19"/>
  <c r="G372" i="19"/>
  <c r="G371" i="19"/>
  <c r="G370" i="19"/>
  <c r="G369" i="19"/>
  <c r="G368" i="19"/>
  <c r="G367" i="19"/>
  <c r="G366" i="19"/>
  <c r="G365" i="19"/>
  <c r="G364" i="19"/>
  <c r="G363" i="19"/>
  <c r="G362" i="19"/>
  <c r="G361" i="19"/>
  <c r="G360" i="19"/>
  <c r="G359" i="19"/>
  <c r="G358" i="19"/>
  <c r="G357" i="19"/>
  <c r="G356" i="19"/>
  <c r="G355" i="19"/>
  <c r="G354" i="19"/>
  <c r="G353" i="19"/>
  <c r="G352" i="19"/>
  <c r="G351" i="19"/>
  <c r="G350" i="19"/>
  <c r="G349" i="19"/>
  <c r="G348" i="19"/>
  <c r="G347" i="19"/>
  <c r="G346" i="19"/>
  <c r="G345" i="19"/>
  <c r="G344" i="19"/>
  <c r="G343" i="19"/>
  <c r="G342" i="19"/>
  <c r="G341" i="19"/>
  <c r="G340" i="19"/>
  <c r="G339" i="19"/>
  <c r="G338" i="19"/>
  <c r="G337" i="19"/>
  <c r="G336" i="19"/>
  <c r="G335" i="19"/>
  <c r="G334" i="19"/>
  <c r="G333" i="19"/>
  <c r="G332" i="19"/>
  <c r="G331" i="19"/>
  <c r="G330" i="19"/>
  <c r="G329" i="19"/>
  <c r="G328" i="19"/>
  <c r="G327" i="19"/>
  <c r="G326" i="19"/>
  <c r="G325" i="19"/>
  <c r="G324" i="19"/>
  <c r="G323" i="19"/>
  <c r="G322" i="19"/>
  <c r="G321" i="19"/>
  <c r="G320" i="19"/>
  <c r="G319" i="19"/>
  <c r="G318" i="19"/>
  <c r="G317" i="19"/>
  <c r="G316" i="19"/>
  <c r="G315" i="19"/>
  <c r="G314" i="19"/>
  <c r="G3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/>
  <c r="G300" i="19"/>
  <c r="G299" i="19"/>
  <c r="G298" i="19"/>
  <c r="G297" i="19"/>
  <c r="G296" i="19"/>
  <c r="G295" i="19"/>
  <c r="G294" i="19"/>
  <c r="G293" i="19"/>
  <c r="G292" i="19"/>
  <c r="G291" i="19"/>
  <c r="G290" i="19"/>
  <c r="G289" i="19"/>
  <c r="G288" i="19"/>
  <c r="G287" i="19"/>
  <c r="G286" i="19"/>
  <c r="G285" i="19"/>
  <c r="G284" i="19"/>
  <c r="G283" i="19"/>
  <c r="G282" i="19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G259" i="19"/>
  <c r="G258" i="19"/>
  <c r="G257" i="19"/>
  <c r="G256" i="19"/>
  <c r="G255" i="19"/>
  <c r="G254" i="19"/>
  <c r="G253" i="19"/>
  <c r="G252" i="19"/>
  <c r="G251" i="19"/>
  <c r="G250" i="19"/>
  <c r="G249" i="19"/>
  <c r="G248" i="19"/>
  <c r="G247" i="19"/>
  <c r="G246" i="19"/>
  <c r="G245" i="19"/>
  <c r="G244" i="19"/>
  <c r="G243" i="19"/>
  <c r="G242" i="19"/>
  <c r="G241" i="19"/>
  <c r="G240" i="19"/>
  <c r="G239" i="19"/>
  <c r="G238" i="19"/>
  <c r="G237" i="19"/>
  <c r="G236" i="19"/>
  <c r="G235" i="19"/>
  <c r="G234" i="19"/>
  <c r="G233" i="19"/>
  <c r="G232" i="19"/>
  <c r="G231" i="19"/>
  <c r="G230" i="19"/>
  <c r="G229" i="19"/>
  <c r="G228" i="19"/>
  <c r="G227" i="19"/>
  <c r="G226" i="19"/>
  <c r="G225" i="19"/>
  <c r="G224" i="19"/>
  <c r="G223" i="19"/>
  <c r="G222" i="19"/>
  <c r="G221" i="19"/>
  <c r="G220" i="19"/>
  <c r="G219" i="19"/>
  <c r="G218" i="19"/>
  <c r="G217" i="19"/>
  <c r="G216" i="19"/>
  <c r="G215" i="19"/>
  <c r="G214" i="19"/>
  <c r="G213" i="19"/>
  <c r="G212" i="19"/>
  <c r="G211" i="19"/>
  <c r="G210" i="19"/>
  <c r="G209" i="19"/>
  <c r="G208" i="19"/>
  <c r="G207" i="19"/>
  <c r="G206" i="19"/>
  <c r="G205" i="19"/>
  <c r="G204" i="19"/>
  <c r="G203" i="19"/>
  <c r="G202" i="19"/>
  <c r="G201" i="19"/>
  <c r="G200" i="19"/>
  <c r="G199" i="19"/>
  <c r="G198" i="19"/>
  <c r="G197" i="19"/>
  <c r="G196" i="19"/>
  <c r="G195" i="19"/>
  <c r="G194" i="19"/>
  <c r="G193" i="19"/>
  <c r="G192" i="19"/>
  <c r="G191" i="19"/>
  <c r="G190" i="19"/>
  <c r="G189" i="19"/>
  <c r="G188" i="19"/>
  <c r="G187" i="19"/>
  <c r="G186" i="19"/>
  <c r="G185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/>
  <c r="G160" i="19"/>
  <c r="G159" i="19"/>
  <c r="G158" i="19"/>
  <c r="G157" i="19"/>
  <c r="G156" i="19"/>
  <c r="G155" i="19"/>
  <c r="G154" i="19"/>
  <c r="G153" i="19"/>
  <c r="G152" i="19"/>
  <c r="G151" i="19"/>
  <c r="G150" i="19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K44" i="14"/>
  <c r="H44" i="14"/>
  <c r="G44" i="14"/>
  <c r="F44" i="14"/>
  <c r="E44" i="14"/>
  <c r="C44" i="14"/>
  <c r="L43" i="14"/>
  <c r="J43" i="14"/>
  <c r="L42" i="14"/>
  <c r="J42" i="14"/>
  <c r="L41" i="14"/>
  <c r="J41" i="14"/>
  <c r="J40" i="14"/>
  <c r="L40" i="14" s="1"/>
  <c r="L39" i="14"/>
  <c r="J39" i="14"/>
  <c r="L38" i="14"/>
  <c r="I38" i="14"/>
  <c r="J38" i="14" s="1"/>
  <c r="I37" i="14"/>
  <c r="J37" i="14" s="1"/>
  <c r="L37" i="14" s="1"/>
  <c r="L36" i="14"/>
  <c r="J36" i="14"/>
  <c r="L35" i="14"/>
  <c r="J35" i="14"/>
  <c r="L34" i="14"/>
  <c r="J34" i="14"/>
  <c r="I34" i="14"/>
  <c r="L33" i="14"/>
  <c r="J33" i="14"/>
  <c r="J32" i="14"/>
  <c r="L32" i="14" s="1"/>
  <c r="I32" i="14"/>
  <c r="L31" i="14"/>
  <c r="J31" i="14"/>
  <c r="J30" i="14"/>
  <c r="L30" i="14" s="1"/>
  <c r="I29" i="14"/>
  <c r="J29" i="14" s="1"/>
  <c r="L29" i="14" s="1"/>
  <c r="J28" i="14"/>
  <c r="L28" i="14" s="1"/>
  <c r="I28" i="14"/>
  <c r="I27" i="14"/>
  <c r="J27" i="14" s="1"/>
  <c r="L27" i="14" s="1"/>
  <c r="J26" i="14"/>
  <c r="L26" i="14" s="1"/>
  <c r="J25" i="14"/>
  <c r="D25" i="14"/>
  <c r="J24" i="14"/>
  <c r="L24" i="14" s="1"/>
  <c r="L23" i="14"/>
  <c r="J23" i="14"/>
  <c r="I22" i="14"/>
  <c r="J22" i="14" s="1"/>
  <c r="L22" i="14" s="1"/>
  <c r="L21" i="14"/>
  <c r="J21" i="14"/>
  <c r="J20" i="14"/>
  <c r="L20" i="14" s="1"/>
  <c r="J19" i="14"/>
  <c r="L19" i="14" s="1"/>
  <c r="I18" i="14"/>
  <c r="J18" i="14" s="1"/>
  <c r="L18" i="14" s="1"/>
  <c r="J17" i="14"/>
  <c r="D17" i="14"/>
  <c r="J16" i="14"/>
  <c r="L16" i="14" s="1"/>
  <c r="I16" i="14"/>
  <c r="L15" i="14"/>
  <c r="J15" i="14"/>
  <c r="I15" i="14"/>
  <c r="J14" i="14"/>
  <c r="L14" i="14" s="1"/>
  <c r="J13" i="14"/>
  <c r="L13" i="14" s="1"/>
  <c r="I13" i="14"/>
  <c r="L12" i="14"/>
  <c r="J12" i="14"/>
  <c r="I12" i="14"/>
  <c r="J11" i="14"/>
  <c r="L11" i="14" s="1"/>
  <c r="J10" i="14"/>
  <c r="L10" i="14" s="1"/>
  <c r="J9" i="14"/>
  <c r="L9" i="14" s="1"/>
  <c r="I9" i="14"/>
  <c r="J8" i="14"/>
  <c r="L8" i="14" s="1"/>
  <c r="I7" i="14"/>
  <c r="E42" i="13"/>
  <c r="D42" i="13"/>
  <c r="C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42" i="13" s="1"/>
  <c r="M413" i="17"/>
  <c r="K413" i="17"/>
  <c r="J413" i="17"/>
  <c r="I413" i="17"/>
  <c r="H413" i="17"/>
  <c r="G413" i="17"/>
  <c r="F413" i="17"/>
  <c r="E413" i="17"/>
  <c r="AC412" i="17"/>
  <c r="AA412" i="17"/>
  <c r="U412" i="17"/>
  <c r="N412" i="17"/>
  <c r="L412" i="17"/>
  <c r="AB411" i="17"/>
  <c r="AA411" i="17"/>
  <c r="Z411" i="17"/>
  <c r="Y411" i="17"/>
  <c r="X411" i="17"/>
  <c r="W411" i="17"/>
  <c r="V411" i="17"/>
  <c r="U411" i="17"/>
  <c r="T411" i="17"/>
  <c r="N411" i="17"/>
  <c r="L411" i="17"/>
  <c r="AA410" i="17"/>
  <c r="AC410" i="17" s="1"/>
  <c r="N410" i="17"/>
  <c r="L410" i="17"/>
  <c r="AC409" i="17"/>
  <c r="AA409" i="17"/>
  <c r="L409" i="17"/>
  <c r="N409" i="17" s="1"/>
  <c r="AA408" i="17"/>
  <c r="AC408" i="17" s="1"/>
  <c r="N408" i="17"/>
  <c r="L408" i="17"/>
  <c r="AC407" i="17"/>
  <c r="AA407" i="17"/>
  <c r="L407" i="17"/>
  <c r="N407" i="17" s="1"/>
  <c r="AA406" i="17"/>
  <c r="AC406" i="17" s="1"/>
  <c r="AC411" i="17" s="1"/>
  <c r="N406" i="17"/>
  <c r="L406" i="17"/>
  <c r="AC405" i="17"/>
  <c r="AA405" i="17"/>
  <c r="L405" i="17"/>
  <c r="N405" i="17" s="1"/>
  <c r="AB404" i="17"/>
  <c r="AA404" i="17"/>
  <c r="Z404" i="17"/>
  <c r="Y404" i="17"/>
  <c r="X404" i="17"/>
  <c r="W404" i="17"/>
  <c r="V404" i="17"/>
  <c r="U404" i="17"/>
  <c r="T404" i="17"/>
  <c r="N404" i="17"/>
  <c r="L404" i="17"/>
  <c r="AC403" i="17"/>
  <c r="AA403" i="17"/>
  <c r="N403" i="17"/>
  <c r="L403" i="17"/>
  <c r="AA402" i="17"/>
  <c r="AC402" i="17" s="1"/>
  <c r="N402" i="17"/>
  <c r="L402" i="17"/>
  <c r="AC401" i="17"/>
  <c r="AA401" i="17"/>
  <c r="L401" i="17"/>
  <c r="N401" i="17" s="1"/>
  <c r="AA400" i="17"/>
  <c r="AC400" i="17" s="1"/>
  <c r="N400" i="17"/>
  <c r="L400" i="17"/>
  <c r="AC399" i="17"/>
  <c r="AA399" i="17"/>
  <c r="N399" i="17"/>
  <c r="L399" i="17"/>
  <c r="AA398" i="17"/>
  <c r="AC398" i="17" s="1"/>
  <c r="N398" i="17"/>
  <c r="L398" i="17"/>
  <c r="AC397" i="17"/>
  <c r="AA397" i="17"/>
  <c r="N397" i="17"/>
  <c r="L397" i="17"/>
  <c r="AA396" i="17"/>
  <c r="AC396" i="17" s="1"/>
  <c r="N396" i="17"/>
  <c r="L396" i="17"/>
  <c r="AC395" i="17"/>
  <c r="AA395" i="17"/>
  <c r="N395" i="17"/>
  <c r="L395" i="17"/>
  <c r="AA394" i="17"/>
  <c r="AC394" i="17" s="1"/>
  <c r="N394" i="17"/>
  <c r="L394" i="17"/>
  <c r="AC393" i="17"/>
  <c r="AA393" i="17"/>
  <c r="L393" i="17"/>
  <c r="N393" i="17" s="1"/>
  <c r="AA392" i="17"/>
  <c r="AC392" i="17" s="1"/>
  <c r="N392" i="17"/>
  <c r="L392" i="17"/>
  <c r="AC391" i="17"/>
  <c r="AA391" i="17"/>
  <c r="L391" i="17"/>
  <c r="N391" i="17" s="1"/>
  <c r="AA390" i="17"/>
  <c r="AC390" i="17" s="1"/>
  <c r="N390" i="17"/>
  <c r="L390" i="17"/>
  <c r="AB389" i="17"/>
  <c r="Z389" i="17"/>
  <c r="AA389" i="17" s="1"/>
  <c r="Y389" i="17"/>
  <c r="X389" i="17"/>
  <c r="W389" i="17"/>
  <c r="V389" i="17"/>
  <c r="U389" i="17"/>
  <c r="T389" i="17"/>
  <c r="L389" i="17"/>
  <c r="AA388" i="17"/>
  <c r="AC388" i="17" s="1"/>
  <c r="N388" i="17"/>
  <c r="L388" i="17"/>
  <c r="AC387" i="17"/>
  <c r="AA387" i="17"/>
  <c r="M387" i="17"/>
  <c r="K387" i="17"/>
  <c r="J387" i="17"/>
  <c r="I387" i="17"/>
  <c r="H387" i="17"/>
  <c r="G387" i="17"/>
  <c r="F387" i="17"/>
  <c r="E387" i="17"/>
  <c r="AA386" i="17"/>
  <c r="AC386" i="17" s="1"/>
  <c r="N386" i="17"/>
  <c r="L386" i="17"/>
  <c r="AC385" i="17"/>
  <c r="AA385" i="17"/>
  <c r="L385" i="17"/>
  <c r="N385" i="17" s="1"/>
  <c r="AA384" i="17"/>
  <c r="AC384" i="17" s="1"/>
  <c r="N384" i="17"/>
  <c r="L384" i="17"/>
  <c r="AC383" i="17"/>
  <c r="AA383" i="17"/>
  <c r="N383" i="17"/>
  <c r="L383" i="17"/>
  <c r="AA382" i="17"/>
  <c r="AC382" i="17" s="1"/>
  <c r="N382" i="17"/>
  <c r="L382" i="17"/>
  <c r="AC381" i="17"/>
  <c r="AA381" i="17"/>
  <c r="N381" i="17"/>
  <c r="L381" i="17"/>
  <c r="AA380" i="17"/>
  <c r="AC380" i="17" s="1"/>
  <c r="N380" i="17"/>
  <c r="L380" i="17"/>
  <c r="AC379" i="17"/>
  <c r="AA379" i="17"/>
  <c r="N379" i="17"/>
  <c r="L379" i="17"/>
  <c r="AA378" i="17"/>
  <c r="AC378" i="17" s="1"/>
  <c r="N378" i="17"/>
  <c r="L378" i="17"/>
  <c r="AC377" i="17"/>
  <c r="AA377" i="17"/>
  <c r="L377" i="17"/>
  <c r="N377" i="17" s="1"/>
  <c r="AA376" i="17"/>
  <c r="AC376" i="17" s="1"/>
  <c r="N376" i="17"/>
  <c r="L376" i="17"/>
  <c r="AC375" i="17"/>
  <c r="AA375" i="17"/>
  <c r="L375" i="17"/>
  <c r="N375" i="17" s="1"/>
  <c r="AA374" i="17"/>
  <c r="AC374" i="17" s="1"/>
  <c r="N374" i="17"/>
  <c r="L374" i="17"/>
  <c r="AC373" i="17"/>
  <c r="AA373" i="17"/>
  <c r="N373" i="17"/>
  <c r="L373" i="17"/>
  <c r="AA372" i="17"/>
  <c r="AC372" i="17" s="1"/>
  <c r="N372" i="17"/>
  <c r="L372" i="17"/>
  <c r="AB371" i="17"/>
  <c r="Z371" i="17"/>
  <c r="AA371" i="17" s="1"/>
  <c r="Y371" i="17"/>
  <c r="X371" i="17"/>
  <c r="W371" i="17"/>
  <c r="V371" i="17"/>
  <c r="U371" i="17"/>
  <c r="T371" i="17"/>
  <c r="L371" i="17"/>
  <c r="N371" i="17" s="1"/>
  <c r="AA370" i="17"/>
  <c r="AC370" i="17" s="1"/>
  <c r="N370" i="17"/>
  <c r="L370" i="17"/>
  <c r="AC369" i="17"/>
  <c r="AA369" i="17"/>
  <c r="L369" i="17"/>
  <c r="N369" i="17" s="1"/>
  <c r="AA368" i="17"/>
  <c r="AC368" i="17" s="1"/>
  <c r="N368" i="17"/>
  <c r="L368" i="17"/>
  <c r="AC367" i="17"/>
  <c r="AA367" i="17"/>
  <c r="N367" i="17"/>
  <c r="L367" i="17"/>
  <c r="AA366" i="17"/>
  <c r="AC366" i="17" s="1"/>
  <c r="N366" i="17"/>
  <c r="L366" i="17"/>
  <c r="AC365" i="17"/>
  <c r="AA365" i="17"/>
  <c r="N365" i="17"/>
  <c r="L365" i="17"/>
  <c r="AA364" i="17"/>
  <c r="AC364" i="17" s="1"/>
  <c r="N364" i="17"/>
  <c r="L364" i="17"/>
  <c r="AC363" i="17"/>
  <c r="AA363" i="17"/>
  <c r="M363" i="17"/>
  <c r="K363" i="17"/>
  <c r="J363" i="17"/>
  <c r="I363" i="17"/>
  <c r="H363" i="17"/>
  <c r="G363" i="17"/>
  <c r="F363" i="17"/>
  <c r="E363" i="17"/>
  <c r="AA362" i="17"/>
  <c r="AC362" i="17" s="1"/>
  <c r="N362" i="17"/>
  <c r="L362" i="17"/>
  <c r="AC361" i="17"/>
  <c r="AA361" i="17"/>
  <c r="L361" i="17"/>
  <c r="N361" i="17" s="1"/>
  <c r="AA360" i="17"/>
  <c r="AC360" i="17" s="1"/>
  <c r="N360" i="17"/>
  <c r="L360" i="17"/>
  <c r="AC359" i="17"/>
  <c r="AA359" i="17"/>
  <c r="N359" i="17"/>
  <c r="L359" i="17"/>
  <c r="AA358" i="17"/>
  <c r="AC358" i="17" s="1"/>
  <c r="N358" i="17"/>
  <c r="L358" i="17"/>
  <c r="AC357" i="17"/>
  <c r="AA357" i="17"/>
  <c r="L357" i="17"/>
  <c r="N357" i="17" s="1"/>
  <c r="AA356" i="17"/>
  <c r="AC356" i="17" s="1"/>
  <c r="N356" i="17"/>
  <c r="L356" i="17"/>
  <c r="AC355" i="17"/>
  <c r="AA355" i="17"/>
  <c r="L355" i="17"/>
  <c r="N355" i="17" s="1"/>
  <c r="AB354" i="17"/>
  <c r="Z354" i="17"/>
  <c r="Y354" i="17"/>
  <c r="AA354" i="17" s="1"/>
  <c r="X354" i="17"/>
  <c r="W354" i="17"/>
  <c r="V354" i="17"/>
  <c r="U354" i="17"/>
  <c r="T354" i="17"/>
  <c r="N354" i="17"/>
  <c r="L354" i="17"/>
  <c r="AC353" i="17"/>
  <c r="AA353" i="17"/>
  <c r="N353" i="17"/>
  <c r="L353" i="17"/>
  <c r="AA352" i="17"/>
  <c r="AC352" i="17" s="1"/>
  <c r="N352" i="17"/>
  <c r="L352" i="17"/>
  <c r="AC351" i="17"/>
  <c r="AA351" i="17"/>
  <c r="N351" i="17"/>
  <c r="L351" i="17"/>
  <c r="AA350" i="17"/>
  <c r="AC350" i="17" s="1"/>
  <c r="N350" i="17"/>
  <c r="L350" i="17"/>
  <c r="AC349" i="17"/>
  <c r="AA349" i="17"/>
  <c r="L349" i="17"/>
  <c r="N349" i="17" s="1"/>
  <c r="AA348" i="17"/>
  <c r="AC348" i="17" s="1"/>
  <c r="N348" i="17"/>
  <c r="L348" i="17"/>
  <c r="AC347" i="17"/>
  <c r="AA347" i="17"/>
  <c r="L347" i="17"/>
  <c r="N347" i="17" s="1"/>
  <c r="AA346" i="17"/>
  <c r="AC346" i="17" s="1"/>
  <c r="N346" i="17"/>
  <c r="L346" i="17"/>
  <c r="AC345" i="17"/>
  <c r="AA345" i="17"/>
  <c r="L345" i="17"/>
  <c r="N345" i="17" s="1"/>
  <c r="AA344" i="17"/>
  <c r="AC344" i="17" s="1"/>
  <c r="N344" i="17"/>
  <c r="L344" i="17"/>
  <c r="AC343" i="17"/>
  <c r="AA343" i="17"/>
  <c r="N343" i="17"/>
  <c r="L343" i="17"/>
  <c r="AA342" i="17"/>
  <c r="AC342" i="17" s="1"/>
  <c r="N342" i="17"/>
  <c r="L342" i="17"/>
  <c r="AC341" i="17"/>
  <c r="AA341" i="17"/>
  <c r="L341" i="17"/>
  <c r="N341" i="17" s="1"/>
  <c r="AA340" i="17"/>
  <c r="AC340" i="17" s="1"/>
  <c r="N340" i="17"/>
  <c r="L340" i="17"/>
  <c r="AC339" i="17"/>
  <c r="AA339" i="17"/>
  <c r="L339" i="17"/>
  <c r="N339" i="17" s="1"/>
  <c r="AA338" i="17"/>
  <c r="AC338" i="17" s="1"/>
  <c r="N338" i="17"/>
  <c r="L338" i="17"/>
  <c r="AC337" i="17"/>
  <c r="AA337" i="17"/>
  <c r="N337" i="17"/>
  <c r="L337" i="17"/>
  <c r="AA336" i="17"/>
  <c r="AC336" i="17" s="1"/>
  <c r="N336" i="17"/>
  <c r="L336" i="17"/>
  <c r="AC335" i="17"/>
  <c r="AA335" i="17"/>
  <c r="O335" i="17"/>
  <c r="M335" i="17"/>
  <c r="J335" i="17"/>
  <c r="I335" i="17"/>
  <c r="H335" i="17"/>
  <c r="G335" i="17"/>
  <c r="F335" i="17"/>
  <c r="E335" i="17"/>
  <c r="AA334" i="17"/>
  <c r="AC334" i="17" s="1"/>
  <c r="L334" i="17"/>
  <c r="N334" i="17" s="1"/>
  <c r="K334" i="17"/>
  <c r="AA333" i="17"/>
  <c r="AC333" i="17" s="1"/>
  <c r="K333" i="17"/>
  <c r="L333" i="17" s="1"/>
  <c r="N333" i="17" s="1"/>
  <c r="AA332" i="17"/>
  <c r="AC332" i="17" s="1"/>
  <c r="L332" i="17"/>
  <c r="N332" i="17" s="1"/>
  <c r="K332" i="17"/>
  <c r="AA331" i="17"/>
  <c r="AC331" i="17" s="1"/>
  <c r="N331" i="17"/>
  <c r="K331" i="17"/>
  <c r="L331" i="17" s="1"/>
  <c r="AB330" i="17"/>
  <c r="AA330" i="17"/>
  <c r="Y330" i="17"/>
  <c r="X330" i="17"/>
  <c r="W330" i="17"/>
  <c r="V330" i="17"/>
  <c r="U330" i="17"/>
  <c r="T330" i="17"/>
  <c r="K330" i="17"/>
  <c r="L330" i="17" s="1"/>
  <c r="N330" i="17" s="1"/>
  <c r="AC329" i="17"/>
  <c r="Z329" i="17"/>
  <c r="AA329" i="17" s="1"/>
  <c r="K329" i="17"/>
  <c r="L329" i="17" s="1"/>
  <c r="N329" i="17" s="1"/>
  <c r="Z328" i="17"/>
  <c r="AA328" i="17" s="1"/>
  <c r="AC328" i="17" s="1"/>
  <c r="L328" i="17"/>
  <c r="N328" i="17" s="1"/>
  <c r="K328" i="17"/>
  <c r="AC327" i="17"/>
  <c r="AA327" i="17"/>
  <c r="Z327" i="17"/>
  <c r="N327" i="17"/>
  <c r="L327" i="17"/>
  <c r="K327" i="17"/>
  <c r="AC326" i="17"/>
  <c r="AA326" i="17"/>
  <c r="Z326" i="17"/>
  <c r="K326" i="17"/>
  <c r="L326" i="17" s="1"/>
  <c r="N326" i="17" s="1"/>
  <c r="AC325" i="17"/>
  <c r="Z325" i="17"/>
  <c r="AA325" i="17" s="1"/>
  <c r="K325" i="17"/>
  <c r="L325" i="17" s="1"/>
  <c r="N325" i="17" s="1"/>
  <c r="AA324" i="17"/>
  <c r="AC324" i="17" s="1"/>
  <c r="Z324" i="17"/>
  <c r="K324" i="17"/>
  <c r="L324" i="17" s="1"/>
  <c r="N324" i="17" s="1"/>
  <c r="AA323" i="17"/>
  <c r="AC323" i="17" s="1"/>
  <c r="Z323" i="17"/>
  <c r="N323" i="17"/>
  <c r="L323" i="17"/>
  <c r="K323" i="17"/>
  <c r="AA322" i="17"/>
  <c r="AC322" i="17" s="1"/>
  <c r="Z322" i="17"/>
  <c r="K322" i="17"/>
  <c r="L322" i="17" s="1"/>
  <c r="N322" i="17" s="1"/>
  <c r="AC321" i="17"/>
  <c r="Z321" i="17"/>
  <c r="AA321" i="17" s="1"/>
  <c r="K321" i="17"/>
  <c r="L321" i="17" s="1"/>
  <c r="N321" i="17" s="1"/>
  <c r="Z320" i="17"/>
  <c r="AA320" i="17" s="1"/>
  <c r="AC320" i="17" s="1"/>
  <c r="K320" i="17"/>
  <c r="L320" i="17" s="1"/>
  <c r="N320" i="17" s="1"/>
  <c r="AC319" i="17"/>
  <c r="AA319" i="17"/>
  <c r="Z319" i="17"/>
  <c r="N319" i="17"/>
  <c r="L319" i="17"/>
  <c r="K319" i="17"/>
  <c r="AA318" i="17"/>
  <c r="AC318" i="17" s="1"/>
  <c r="Z318" i="17"/>
  <c r="K318" i="17"/>
  <c r="L318" i="17" s="1"/>
  <c r="N318" i="17" s="1"/>
  <c r="AC317" i="17"/>
  <c r="Z317" i="17"/>
  <c r="AA317" i="17" s="1"/>
  <c r="L317" i="17"/>
  <c r="N317" i="17" s="1"/>
  <c r="K317" i="17"/>
  <c r="AA316" i="17"/>
  <c r="AC316" i="17" s="1"/>
  <c r="Z316" i="17"/>
  <c r="K316" i="17"/>
  <c r="L316" i="17" s="1"/>
  <c r="N316" i="17" s="1"/>
  <c r="AA315" i="17"/>
  <c r="AC315" i="17" s="1"/>
  <c r="Z315" i="17"/>
  <c r="N315" i="17"/>
  <c r="L315" i="17"/>
  <c r="K315" i="17"/>
  <c r="AA314" i="17"/>
  <c r="AC314" i="17" s="1"/>
  <c r="Z314" i="17"/>
  <c r="K314" i="17"/>
  <c r="L314" i="17" s="1"/>
  <c r="N314" i="17" s="1"/>
  <c r="AC313" i="17"/>
  <c r="Z313" i="17"/>
  <c r="AA313" i="17" s="1"/>
  <c r="K313" i="17"/>
  <c r="L313" i="17" s="1"/>
  <c r="N313" i="17" s="1"/>
  <c r="Z312" i="17"/>
  <c r="AA312" i="17" s="1"/>
  <c r="AC312" i="17" s="1"/>
  <c r="K312" i="17"/>
  <c r="L312" i="17" s="1"/>
  <c r="N312" i="17" s="1"/>
  <c r="AC311" i="17"/>
  <c r="AA311" i="17"/>
  <c r="Z311" i="17"/>
  <c r="N311" i="17"/>
  <c r="L311" i="17"/>
  <c r="K311" i="17"/>
  <c r="AA310" i="17"/>
  <c r="AC310" i="17" s="1"/>
  <c r="Z310" i="17"/>
  <c r="K310" i="17"/>
  <c r="L310" i="17" s="1"/>
  <c r="N310" i="17" s="1"/>
  <c r="AC309" i="17"/>
  <c r="Z309" i="17"/>
  <c r="AA309" i="17" s="1"/>
  <c r="L309" i="17"/>
  <c r="N309" i="17" s="1"/>
  <c r="K309" i="17"/>
  <c r="AA308" i="17"/>
  <c r="AC308" i="17" s="1"/>
  <c r="Z308" i="17"/>
  <c r="K308" i="17"/>
  <c r="AA307" i="17"/>
  <c r="AC307" i="17" s="1"/>
  <c r="Z307" i="17"/>
  <c r="Z330" i="17" s="1"/>
  <c r="M307" i="17"/>
  <c r="K307" i="17"/>
  <c r="J307" i="17"/>
  <c r="I307" i="17"/>
  <c r="H307" i="17"/>
  <c r="G307" i="17"/>
  <c r="F307" i="17"/>
  <c r="E307" i="17"/>
  <c r="AB306" i="17"/>
  <c r="Y306" i="17"/>
  <c r="X306" i="17"/>
  <c r="W306" i="17"/>
  <c r="V306" i="17"/>
  <c r="U306" i="17"/>
  <c r="T306" i="17"/>
  <c r="L306" i="17"/>
  <c r="N306" i="17" s="1"/>
  <c r="AC305" i="17"/>
  <c r="Z305" i="17"/>
  <c r="AA305" i="17" s="1"/>
  <c r="N305" i="17"/>
  <c r="L305" i="17"/>
  <c r="AC304" i="17"/>
  <c r="AA304" i="17"/>
  <c r="Z304" i="17"/>
  <c r="N304" i="17"/>
  <c r="L304" i="17"/>
  <c r="AA303" i="17"/>
  <c r="AC303" i="17" s="1"/>
  <c r="Z303" i="17"/>
  <c r="N303" i="17"/>
  <c r="L303" i="17"/>
  <c r="AA302" i="17"/>
  <c r="AC302" i="17" s="1"/>
  <c r="Z302" i="17"/>
  <c r="L302" i="17"/>
  <c r="N302" i="17" s="1"/>
  <c r="N307" i="17" s="1"/>
  <c r="AA301" i="17"/>
  <c r="AC301" i="17" s="1"/>
  <c r="Z301" i="17"/>
  <c r="N301" i="17"/>
  <c r="L301" i="17"/>
  <c r="Z300" i="17"/>
  <c r="AA300" i="17" s="1"/>
  <c r="AC300" i="17" s="1"/>
  <c r="L300" i="17"/>
  <c r="N300" i="17" s="1"/>
  <c r="Z299" i="17"/>
  <c r="AA299" i="17" s="1"/>
  <c r="AC299" i="17" s="1"/>
  <c r="L299" i="17"/>
  <c r="N299" i="17" s="1"/>
  <c r="Z298" i="17"/>
  <c r="AA298" i="17" s="1"/>
  <c r="AC298" i="17" s="1"/>
  <c r="N298" i="17"/>
  <c r="L298" i="17"/>
  <c r="Z297" i="17"/>
  <c r="AA297" i="17" s="1"/>
  <c r="AC297" i="17" s="1"/>
  <c r="N297" i="17"/>
  <c r="L297" i="17"/>
  <c r="Z296" i="17"/>
  <c r="AA296" i="17" s="1"/>
  <c r="AC296" i="17" s="1"/>
  <c r="N296" i="17"/>
  <c r="L296" i="17"/>
  <c r="AA295" i="17"/>
  <c r="AC295" i="17" s="1"/>
  <c r="Z295" i="17"/>
  <c r="M295" i="17"/>
  <c r="K295" i="17"/>
  <c r="J295" i="17"/>
  <c r="I295" i="17"/>
  <c r="H295" i="17"/>
  <c r="G295" i="17"/>
  <c r="F295" i="17"/>
  <c r="E295" i="17"/>
  <c r="AC294" i="17"/>
  <c r="AA294" i="17"/>
  <c r="Z294" i="17"/>
  <c r="N294" i="17"/>
  <c r="L294" i="17"/>
  <c r="AA293" i="17"/>
  <c r="AC293" i="17" s="1"/>
  <c r="Z293" i="17"/>
  <c r="L293" i="17"/>
  <c r="N293" i="17" s="1"/>
  <c r="Z292" i="17"/>
  <c r="AA292" i="17" s="1"/>
  <c r="AC292" i="17" s="1"/>
  <c r="L292" i="17"/>
  <c r="N292" i="17" s="1"/>
  <c r="AC291" i="17"/>
  <c r="AA291" i="17"/>
  <c r="Z291" i="17"/>
  <c r="L291" i="17"/>
  <c r="N291" i="17" s="1"/>
  <c r="AC290" i="17"/>
  <c r="Z290" i="17"/>
  <c r="AA290" i="17" s="1"/>
  <c r="L290" i="17"/>
  <c r="N290" i="17" s="1"/>
  <c r="AC289" i="17"/>
  <c r="Z289" i="17"/>
  <c r="AA289" i="17" s="1"/>
  <c r="N289" i="17"/>
  <c r="L289" i="17"/>
  <c r="AB288" i="17"/>
  <c r="Z288" i="17"/>
  <c r="AA288" i="17" s="1"/>
  <c r="Y288" i="17"/>
  <c r="X288" i="17"/>
  <c r="W288" i="17"/>
  <c r="V288" i="17"/>
  <c r="U288" i="17"/>
  <c r="T288" i="17"/>
  <c r="L288" i="17"/>
  <c r="N288" i="17" s="1"/>
  <c r="AA287" i="17"/>
  <c r="AC287" i="17" s="1"/>
  <c r="N287" i="17"/>
  <c r="L287" i="17"/>
  <c r="AA286" i="17"/>
  <c r="AC286" i="17" s="1"/>
  <c r="L286" i="17"/>
  <c r="N286" i="17" s="1"/>
  <c r="AA285" i="17"/>
  <c r="AC285" i="17" s="1"/>
  <c r="N285" i="17"/>
  <c r="L285" i="17"/>
  <c r="AA284" i="17"/>
  <c r="AC284" i="17" s="1"/>
  <c r="N284" i="17"/>
  <c r="L284" i="17"/>
  <c r="AA283" i="17"/>
  <c r="AC283" i="17" s="1"/>
  <c r="N283" i="17"/>
  <c r="L283" i="17"/>
  <c r="AC282" i="17"/>
  <c r="AA282" i="17"/>
  <c r="L282" i="17"/>
  <c r="N282" i="17" s="1"/>
  <c r="AA281" i="17"/>
  <c r="AC281" i="17" s="1"/>
  <c r="N281" i="17"/>
  <c r="L281" i="17"/>
  <c r="AC280" i="17"/>
  <c r="AA280" i="17"/>
  <c r="L280" i="17"/>
  <c r="N280" i="17" s="1"/>
  <c r="AA279" i="17"/>
  <c r="AC279" i="17" s="1"/>
  <c r="N279" i="17"/>
  <c r="L279" i="17"/>
  <c r="AA278" i="17"/>
  <c r="AC278" i="17" s="1"/>
  <c r="N278" i="17"/>
  <c r="L278" i="17"/>
  <c r="AA277" i="17"/>
  <c r="AC277" i="17" s="1"/>
  <c r="M277" i="17"/>
  <c r="K277" i="17"/>
  <c r="J277" i="17"/>
  <c r="I277" i="17"/>
  <c r="H277" i="17"/>
  <c r="G277" i="17"/>
  <c r="F277" i="17"/>
  <c r="E277" i="17"/>
  <c r="AA276" i="17"/>
  <c r="AC276" i="17" s="1"/>
  <c r="N276" i="17"/>
  <c r="L276" i="17"/>
  <c r="AA275" i="17"/>
  <c r="AC275" i="17" s="1"/>
  <c r="N275" i="17"/>
  <c r="L275" i="17"/>
  <c r="AA274" i="17"/>
  <c r="AC274" i="17" s="1"/>
  <c r="N274" i="17"/>
  <c r="L274" i="17"/>
  <c r="AA273" i="17"/>
  <c r="AC273" i="17" s="1"/>
  <c r="N273" i="17"/>
  <c r="L273" i="17"/>
  <c r="AC272" i="17"/>
  <c r="AA272" i="17"/>
  <c r="L272" i="17"/>
  <c r="N272" i="17" s="1"/>
  <c r="AA271" i="17"/>
  <c r="AC271" i="17" s="1"/>
  <c r="N271" i="17"/>
  <c r="L271" i="17"/>
  <c r="AA270" i="17"/>
  <c r="AC270" i="17" s="1"/>
  <c r="L270" i="17"/>
  <c r="N270" i="17" s="1"/>
  <c r="AA269" i="17"/>
  <c r="AC269" i="17" s="1"/>
  <c r="N269" i="17"/>
  <c r="L269" i="17"/>
  <c r="AA268" i="17"/>
  <c r="AC268" i="17" s="1"/>
  <c r="N268" i="17"/>
  <c r="L268" i="17"/>
  <c r="AA267" i="17"/>
  <c r="AC267" i="17" s="1"/>
  <c r="N267" i="17"/>
  <c r="L267" i="17"/>
  <c r="AC266" i="17"/>
  <c r="AA266" i="17"/>
  <c r="L266" i="17"/>
  <c r="N266" i="17" s="1"/>
  <c r="AA265" i="17"/>
  <c r="AC265" i="17" s="1"/>
  <c r="N265" i="17"/>
  <c r="L265" i="17"/>
  <c r="AC264" i="17"/>
  <c r="AA264" i="17"/>
  <c r="L264" i="17"/>
  <c r="N264" i="17" s="1"/>
  <c r="AA263" i="17"/>
  <c r="AC263" i="17" s="1"/>
  <c r="N263" i="17"/>
  <c r="L263" i="17"/>
  <c r="AA262" i="17"/>
  <c r="AC262" i="17" s="1"/>
  <c r="N262" i="17"/>
  <c r="L262" i="17"/>
  <c r="AA261" i="17"/>
  <c r="AC261" i="17" s="1"/>
  <c r="N261" i="17"/>
  <c r="N277" i="17" s="1"/>
  <c r="L261" i="17"/>
  <c r="AA260" i="17"/>
  <c r="AC260" i="17" s="1"/>
  <c r="M260" i="17"/>
  <c r="J260" i="17"/>
  <c r="I260" i="17"/>
  <c r="H260" i="17"/>
  <c r="G260" i="17"/>
  <c r="F260" i="17"/>
  <c r="E260" i="17"/>
  <c r="AA259" i="17"/>
  <c r="AC259" i="17" s="1"/>
  <c r="N259" i="17"/>
  <c r="K259" i="17"/>
  <c r="L259" i="17" s="1"/>
  <c r="AA258" i="17"/>
  <c r="AC258" i="17" s="1"/>
  <c r="N258" i="17"/>
  <c r="L258" i="17"/>
  <c r="K258" i="17"/>
  <c r="AA257" i="17"/>
  <c r="AC257" i="17" s="1"/>
  <c r="K257" i="17"/>
  <c r="L257" i="17" s="1"/>
  <c r="N257" i="17" s="1"/>
  <c r="AC256" i="17"/>
  <c r="AA256" i="17"/>
  <c r="K256" i="17"/>
  <c r="L256" i="17" s="1"/>
  <c r="N256" i="17" s="1"/>
  <c r="AA255" i="17"/>
  <c r="AC255" i="17" s="1"/>
  <c r="N255" i="17"/>
  <c r="L255" i="17"/>
  <c r="K255" i="17"/>
  <c r="AB254" i="17"/>
  <c r="Z254" i="17"/>
  <c r="Y254" i="17"/>
  <c r="AA254" i="17" s="1"/>
  <c r="X254" i="17"/>
  <c r="W254" i="17"/>
  <c r="V254" i="17"/>
  <c r="U254" i="17"/>
  <c r="T254" i="17"/>
  <c r="K254" i="17"/>
  <c r="L254" i="17" s="1"/>
  <c r="N254" i="17" s="1"/>
  <c r="AC253" i="17"/>
  <c r="AA253" i="17"/>
  <c r="K253" i="17"/>
  <c r="L253" i="17" s="1"/>
  <c r="N253" i="17" s="1"/>
  <c r="AC252" i="17"/>
  <c r="AA252" i="17"/>
  <c r="L252" i="17"/>
  <c r="N252" i="17" s="1"/>
  <c r="K252" i="17"/>
  <c r="AC251" i="17"/>
  <c r="AA251" i="17"/>
  <c r="L251" i="17"/>
  <c r="N251" i="17" s="1"/>
  <c r="K251" i="17"/>
  <c r="AA250" i="17"/>
  <c r="AC250" i="17" s="1"/>
  <c r="N250" i="17"/>
  <c r="L250" i="17"/>
  <c r="K250" i="17"/>
  <c r="AA249" i="17"/>
  <c r="AC249" i="17" s="1"/>
  <c r="K249" i="17"/>
  <c r="L249" i="17" s="1"/>
  <c r="N249" i="17" s="1"/>
  <c r="AC248" i="17"/>
  <c r="AA248" i="17"/>
  <c r="K248" i="17"/>
  <c r="L248" i="17" s="1"/>
  <c r="N248" i="17" s="1"/>
  <c r="AA247" i="17"/>
  <c r="AC247" i="17" s="1"/>
  <c r="N247" i="17"/>
  <c r="L247" i="17"/>
  <c r="K247" i="17"/>
  <c r="AA246" i="17"/>
  <c r="AC246" i="17" s="1"/>
  <c r="K246" i="17"/>
  <c r="L246" i="17" s="1"/>
  <c r="N246" i="17" s="1"/>
  <c r="AA245" i="17"/>
  <c r="AC245" i="17" s="1"/>
  <c r="K245" i="17"/>
  <c r="L245" i="17" s="1"/>
  <c r="N245" i="17" s="1"/>
  <c r="AC244" i="17"/>
  <c r="AA244" i="17"/>
  <c r="K244" i="17"/>
  <c r="L244" i="17" s="1"/>
  <c r="N244" i="17" s="1"/>
  <c r="AC243" i="17"/>
  <c r="AA243" i="17"/>
  <c r="L243" i="17"/>
  <c r="N243" i="17" s="1"/>
  <c r="K243" i="17"/>
  <c r="K260" i="17" s="1"/>
  <c r="AA242" i="17"/>
  <c r="AC242" i="17" s="1"/>
  <c r="N242" i="17"/>
  <c r="L242" i="17"/>
  <c r="K242" i="17"/>
  <c r="AA241" i="17"/>
  <c r="AC241" i="17" s="1"/>
  <c r="M241" i="17"/>
  <c r="K241" i="17"/>
  <c r="J241" i="17"/>
  <c r="I241" i="17"/>
  <c r="H241" i="17"/>
  <c r="G241" i="17"/>
  <c r="E241" i="17"/>
  <c r="AA240" i="17"/>
  <c r="AC240" i="17" s="1"/>
  <c r="N240" i="17"/>
  <c r="L240" i="17"/>
  <c r="F240" i="17"/>
  <c r="AC239" i="17"/>
  <c r="AA239" i="17"/>
  <c r="L239" i="17"/>
  <c r="F239" i="17"/>
  <c r="N239" i="17" s="1"/>
  <c r="AC238" i="17"/>
  <c r="AA238" i="17"/>
  <c r="L238" i="17"/>
  <c r="F238" i="17"/>
  <c r="N238" i="17" s="1"/>
  <c r="AA237" i="17"/>
  <c r="AC237" i="17" s="1"/>
  <c r="N237" i="17"/>
  <c r="L237" i="17"/>
  <c r="F237" i="17"/>
  <c r="AA236" i="17"/>
  <c r="AC236" i="17" s="1"/>
  <c r="L236" i="17"/>
  <c r="F236" i="17"/>
  <c r="N236" i="17" s="1"/>
  <c r="AC235" i="17"/>
  <c r="AA235" i="17"/>
  <c r="L235" i="17"/>
  <c r="F235" i="17"/>
  <c r="N235" i="17" s="1"/>
  <c r="AA234" i="17"/>
  <c r="AC234" i="17" s="1"/>
  <c r="L234" i="17"/>
  <c r="F234" i="17"/>
  <c r="AA233" i="17"/>
  <c r="AC233" i="17" s="1"/>
  <c r="L233" i="17"/>
  <c r="F233" i="17"/>
  <c r="N233" i="17" s="1"/>
  <c r="AA232" i="17"/>
  <c r="AC232" i="17" s="1"/>
  <c r="N232" i="17"/>
  <c r="L232" i="17"/>
  <c r="F232" i="17"/>
  <c r="AC231" i="17"/>
  <c r="AA231" i="17"/>
  <c r="L231" i="17"/>
  <c r="F231" i="17"/>
  <c r="AC230" i="17"/>
  <c r="AA230" i="17"/>
  <c r="L230" i="17"/>
  <c r="F230" i="17"/>
  <c r="N230" i="17" s="1"/>
  <c r="AA229" i="17"/>
  <c r="AC229" i="17" s="1"/>
  <c r="N229" i="17"/>
  <c r="L229" i="17"/>
  <c r="F229" i="17"/>
  <c r="AA228" i="17"/>
  <c r="AC228" i="17" s="1"/>
  <c r="L228" i="17"/>
  <c r="F228" i="17"/>
  <c r="AC227" i="17"/>
  <c r="AA227" i="17"/>
  <c r="M227" i="17"/>
  <c r="J227" i="17"/>
  <c r="I227" i="17"/>
  <c r="H227" i="17"/>
  <c r="G227" i="17"/>
  <c r="F227" i="17"/>
  <c r="E227" i="17"/>
  <c r="AC226" i="17"/>
  <c r="AA226" i="17"/>
  <c r="L226" i="17"/>
  <c r="N226" i="17" s="1"/>
  <c r="K226" i="17"/>
  <c r="AC225" i="17"/>
  <c r="AA225" i="17"/>
  <c r="L225" i="17"/>
  <c r="N225" i="17" s="1"/>
  <c r="K225" i="17"/>
  <c r="AA224" i="17"/>
  <c r="AC224" i="17" s="1"/>
  <c r="L224" i="17"/>
  <c r="N224" i="17" s="1"/>
  <c r="K224" i="17"/>
  <c r="AB223" i="17"/>
  <c r="Y223" i="17"/>
  <c r="X223" i="17"/>
  <c r="W223" i="17"/>
  <c r="V223" i="17"/>
  <c r="U223" i="17"/>
  <c r="T223" i="17"/>
  <c r="K223" i="17"/>
  <c r="L223" i="17" s="1"/>
  <c r="N223" i="17" s="1"/>
  <c r="AA222" i="17"/>
  <c r="AC222" i="17" s="1"/>
  <c r="Z222" i="17"/>
  <c r="L222" i="17"/>
  <c r="N222" i="17" s="1"/>
  <c r="K222" i="17"/>
  <c r="Z221" i="17"/>
  <c r="AA221" i="17" s="1"/>
  <c r="AC221" i="17" s="1"/>
  <c r="K221" i="17"/>
  <c r="L221" i="17" s="1"/>
  <c r="N221" i="17" s="1"/>
  <c r="Z220" i="17"/>
  <c r="AA220" i="17" s="1"/>
  <c r="AC220" i="17" s="1"/>
  <c r="N220" i="17"/>
  <c r="L220" i="17"/>
  <c r="K220" i="17"/>
  <c r="Z219" i="17"/>
  <c r="AA219" i="17" s="1"/>
  <c r="AC219" i="17" s="1"/>
  <c r="K219" i="17"/>
  <c r="L219" i="17" s="1"/>
  <c r="N219" i="17" s="1"/>
  <c r="AA218" i="17"/>
  <c r="AC218" i="17" s="1"/>
  <c r="Z218" i="17"/>
  <c r="L218" i="17"/>
  <c r="N218" i="17" s="1"/>
  <c r="K218" i="17"/>
  <c r="Z217" i="17"/>
  <c r="AA217" i="17" s="1"/>
  <c r="AC217" i="17" s="1"/>
  <c r="N217" i="17"/>
  <c r="K217" i="17"/>
  <c r="L217" i="17" s="1"/>
  <c r="Z216" i="17"/>
  <c r="AA216" i="17" s="1"/>
  <c r="AC216" i="17" s="1"/>
  <c r="L216" i="17"/>
  <c r="N216" i="17" s="1"/>
  <c r="K216" i="17"/>
  <c r="Z215" i="17"/>
  <c r="AA215" i="17" s="1"/>
  <c r="AC215" i="17" s="1"/>
  <c r="K215" i="17"/>
  <c r="L215" i="17" s="1"/>
  <c r="N215" i="17" s="1"/>
  <c r="AC214" i="17"/>
  <c r="AA214" i="17"/>
  <c r="Z214" i="17"/>
  <c r="L214" i="17"/>
  <c r="N214" i="17" s="1"/>
  <c r="K214" i="17"/>
  <c r="AA213" i="17"/>
  <c r="AC213" i="17" s="1"/>
  <c r="Z213" i="17"/>
  <c r="K213" i="17"/>
  <c r="L213" i="17" s="1"/>
  <c r="N213" i="17" s="1"/>
  <c r="Z212" i="17"/>
  <c r="AA212" i="17" s="1"/>
  <c r="AC212" i="17" s="1"/>
  <c r="K212" i="17"/>
  <c r="L212" i="17" s="1"/>
  <c r="N212" i="17" s="1"/>
  <c r="Z211" i="17"/>
  <c r="AA211" i="17" s="1"/>
  <c r="AC211" i="17" s="1"/>
  <c r="K211" i="17"/>
  <c r="L211" i="17" s="1"/>
  <c r="N211" i="17" s="1"/>
  <c r="AA210" i="17"/>
  <c r="AC210" i="17" s="1"/>
  <c r="Z210" i="17"/>
  <c r="L210" i="17"/>
  <c r="N210" i="17" s="1"/>
  <c r="K210" i="17"/>
  <c r="AA209" i="17"/>
  <c r="AC209" i="17" s="1"/>
  <c r="Z209" i="17"/>
  <c r="K209" i="17"/>
  <c r="L209" i="17" s="1"/>
  <c r="N209" i="17" s="1"/>
  <c r="Z208" i="17"/>
  <c r="AA208" i="17" s="1"/>
  <c r="AC208" i="17" s="1"/>
  <c r="K208" i="17"/>
  <c r="L208" i="17" s="1"/>
  <c r="N208" i="17" s="1"/>
  <c r="Z207" i="17"/>
  <c r="AA207" i="17" s="1"/>
  <c r="AC207" i="17" s="1"/>
  <c r="K207" i="17"/>
  <c r="L207" i="17" s="1"/>
  <c r="N207" i="17" s="1"/>
  <c r="AA206" i="17"/>
  <c r="AC206" i="17" s="1"/>
  <c r="Z206" i="17"/>
  <c r="L206" i="17"/>
  <c r="N206" i="17" s="1"/>
  <c r="K206" i="17"/>
  <c r="Z205" i="17"/>
  <c r="N205" i="17"/>
  <c r="K205" i="17"/>
  <c r="L205" i="17" s="1"/>
  <c r="AB204" i="17"/>
  <c r="Z204" i="17"/>
  <c r="Y204" i="17"/>
  <c r="X204" i="17"/>
  <c r="W204" i="17"/>
  <c r="V204" i="17"/>
  <c r="U204" i="17"/>
  <c r="T204" i="17"/>
  <c r="K204" i="17"/>
  <c r="L204" i="17" s="1"/>
  <c r="N204" i="17" s="1"/>
  <c r="AC203" i="17"/>
  <c r="AA203" i="17"/>
  <c r="L203" i="17"/>
  <c r="N203" i="17" s="1"/>
  <c r="K203" i="17"/>
  <c r="AA202" i="17"/>
  <c r="AC202" i="17" s="1"/>
  <c r="L202" i="17"/>
  <c r="K202" i="17"/>
  <c r="AA201" i="17"/>
  <c r="AC201" i="17" s="1"/>
  <c r="M201" i="17"/>
  <c r="K201" i="17"/>
  <c r="J201" i="17"/>
  <c r="I201" i="17"/>
  <c r="H201" i="17"/>
  <c r="G201" i="17"/>
  <c r="F201" i="17"/>
  <c r="E201" i="17"/>
  <c r="AA200" i="17"/>
  <c r="AC200" i="17" s="1"/>
  <c r="N200" i="17"/>
  <c r="K200" i="17"/>
  <c r="L200" i="17" s="1"/>
  <c r="AC199" i="17"/>
  <c r="AA199" i="17"/>
  <c r="K199" i="17"/>
  <c r="L199" i="17" s="1"/>
  <c r="N199" i="17" s="1"/>
  <c r="AC198" i="17"/>
  <c r="AA198" i="17"/>
  <c r="L198" i="17"/>
  <c r="N198" i="17" s="1"/>
  <c r="K198" i="17"/>
  <c r="AA197" i="17"/>
  <c r="AC197" i="17" s="1"/>
  <c r="N197" i="17"/>
  <c r="L197" i="17"/>
  <c r="K197" i="17"/>
  <c r="AA196" i="17"/>
  <c r="AC196" i="17" s="1"/>
  <c r="K196" i="17"/>
  <c r="L196" i="17" s="1"/>
  <c r="N196" i="17" s="1"/>
  <c r="AC195" i="17"/>
  <c r="AA195" i="17"/>
  <c r="K195" i="17"/>
  <c r="L195" i="17" s="1"/>
  <c r="N195" i="17" s="1"/>
  <c r="AA194" i="17"/>
  <c r="AC194" i="17" s="1"/>
  <c r="K194" i="17"/>
  <c r="L194" i="17" s="1"/>
  <c r="N194" i="17" s="1"/>
  <c r="AA193" i="17"/>
  <c r="AC193" i="17" s="1"/>
  <c r="K193" i="17"/>
  <c r="L193" i="17" s="1"/>
  <c r="N193" i="17" s="1"/>
  <c r="AA192" i="17"/>
  <c r="AC192" i="17" s="1"/>
  <c r="N192" i="17"/>
  <c r="K192" i="17"/>
  <c r="L192" i="17" s="1"/>
  <c r="AC191" i="17"/>
  <c r="AA191" i="17"/>
  <c r="L191" i="17"/>
  <c r="N191" i="17" s="1"/>
  <c r="K191" i="17"/>
  <c r="AC190" i="17"/>
  <c r="AA190" i="17"/>
  <c r="L190" i="17"/>
  <c r="N190" i="17" s="1"/>
  <c r="K190" i="17"/>
  <c r="AA189" i="17"/>
  <c r="AC189" i="17" s="1"/>
  <c r="L189" i="17"/>
  <c r="N189" i="17" s="1"/>
  <c r="K189" i="17"/>
  <c r="AA188" i="17"/>
  <c r="AC188" i="17" s="1"/>
  <c r="K188" i="17"/>
  <c r="L188" i="17" s="1"/>
  <c r="N188" i="17" s="1"/>
  <c r="AC187" i="17"/>
  <c r="AA187" i="17"/>
  <c r="K187" i="17"/>
  <c r="L187" i="17" s="1"/>
  <c r="N187" i="17" s="1"/>
  <c r="AA186" i="17"/>
  <c r="AC186" i="17" s="1"/>
  <c r="N186" i="17"/>
  <c r="L186" i="17"/>
  <c r="K186" i="17"/>
  <c r="AA185" i="17"/>
  <c r="AC185" i="17" s="1"/>
  <c r="K185" i="17"/>
  <c r="L185" i="17" s="1"/>
  <c r="N185" i="17" s="1"/>
  <c r="AA184" i="17"/>
  <c r="AC184" i="17" s="1"/>
  <c r="AC204" i="17" s="1"/>
  <c r="K184" i="17"/>
  <c r="L184" i="17" s="1"/>
  <c r="AB183" i="17"/>
  <c r="Y183" i="17"/>
  <c r="X183" i="17"/>
  <c r="W183" i="17"/>
  <c r="V183" i="17"/>
  <c r="T183" i="17"/>
  <c r="L183" i="17"/>
  <c r="N183" i="17" s="1"/>
  <c r="K183" i="17"/>
  <c r="AA182" i="17"/>
  <c r="AC182" i="17" s="1"/>
  <c r="Z182" i="17"/>
  <c r="M182" i="17"/>
  <c r="K182" i="17"/>
  <c r="J182" i="17"/>
  <c r="I182" i="17"/>
  <c r="H182" i="17"/>
  <c r="G182" i="17"/>
  <c r="F182" i="17"/>
  <c r="E182" i="17"/>
  <c r="Z181" i="17"/>
  <c r="AA181" i="17" s="1"/>
  <c r="AC181" i="17" s="1"/>
  <c r="N181" i="17"/>
  <c r="L181" i="17"/>
  <c r="Z180" i="17"/>
  <c r="AA180" i="17" s="1"/>
  <c r="AC180" i="17" s="1"/>
  <c r="L180" i="17"/>
  <c r="N180" i="17" s="1"/>
  <c r="Z179" i="17"/>
  <c r="AA179" i="17" s="1"/>
  <c r="AC179" i="17" s="1"/>
  <c r="L179" i="17"/>
  <c r="N179" i="17" s="1"/>
  <c r="AC178" i="17"/>
  <c r="Z178" i="17"/>
  <c r="AA178" i="17" s="1"/>
  <c r="L178" i="17"/>
  <c r="N178" i="17" s="1"/>
  <c r="AC177" i="17"/>
  <c r="Z177" i="17"/>
  <c r="AA177" i="17" s="1"/>
  <c r="N177" i="17"/>
  <c r="L177" i="17"/>
  <c r="AC176" i="17"/>
  <c r="AA176" i="17"/>
  <c r="Z176" i="17"/>
  <c r="N176" i="17"/>
  <c r="L176" i="17"/>
  <c r="AA175" i="17"/>
  <c r="AC175" i="17" s="1"/>
  <c r="Z175" i="17"/>
  <c r="L175" i="17"/>
  <c r="N175" i="17" s="1"/>
  <c r="AC174" i="17"/>
  <c r="AA174" i="17"/>
  <c r="Z174" i="17"/>
  <c r="L174" i="17"/>
  <c r="N174" i="17" s="1"/>
  <c r="Z173" i="17"/>
  <c r="AA173" i="17" s="1"/>
  <c r="AC173" i="17" s="1"/>
  <c r="L173" i="17"/>
  <c r="N173" i="17" s="1"/>
  <c r="Z172" i="17"/>
  <c r="AA172" i="17" s="1"/>
  <c r="AC172" i="17" s="1"/>
  <c r="L172" i="17"/>
  <c r="N172" i="17" s="1"/>
  <c r="AA171" i="17"/>
  <c r="AC171" i="17" s="1"/>
  <c r="Z171" i="17"/>
  <c r="L171" i="17"/>
  <c r="N171" i="17" s="1"/>
  <c r="Z170" i="17"/>
  <c r="AA170" i="17" s="1"/>
  <c r="AC170" i="17" s="1"/>
  <c r="N170" i="17"/>
  <c r="L170" i="17"/>
  <c r="Z169" i="17"/>
  <c r="AA169" i="17" s="1"/>
  <c r="AC169" i="17" s="1"/>
  <c r="N169" i="17"/>
  <c r="L169" i="17"/>
  <c r="AA168" i="17"/>
  <c r="AC168" i="17" s="1"/>
  <c r="Z168" i="17"/>
  <c r="N168" i="17"/>
  <c r="L168" i="17"/>
  <c r="AA167" i="17"/>
  <c r="AC167" i="17" s="1"/>
  <c r="Z167" i="17"/>
  <c r="L167" i="17"/>
  <c r="N167" i="17" s="1"/>
  <c r="AC166" i="17"/>
  <c r="AA166" i="17"/>
  <c r="Z166" i="17"/>
  <c r="L166" i="17"/>
  <c r="N166" i="17" s="1"/>
  <c r="AA165" i="17"/>
  <c r="AC165" i="17" s="1"/>
  <c r="Z165" i="17"/>
  <c r="L165" i="17"/>
  <c r="N165" i="17" s="1"/>
  <c r="Z164" i="17"/>
  <c r="AA164" i="17" s="1"/>
  <c r="AC164" i="17" s="1"/>
  <c r="L164" i="17"/>
  <c r="N164" i="17" s="1"/>
  <c r="Z163" i="17"/>
  <c r="AA163" i="17" s="1"/>
  <c r="AC163" i="17" s="1"/>
  <c r="L163" i="17"/>
  <c r="N163" i="17" s="1"/>
  <c r="Z162" i="17"/>
  <c r="AA162" i="17" s="1"/>
  <c r="AC162" i="17" s="1"/>
  <c r="N162" i="17"/>
  <c r="L162" i="17"/>
  <c r="Z161" i="17"/>
  <c r="AA161" i="17" s="1"/>
  <c r="AC161" i="17" s="1"/>
  <c r="N161" i="17"/>
  <c r="L161" i="17"/>
  <c r="Z160" i="17"/>
  <c r="N160" i="17"/>
  <c r="L160" i="17"/>
  <c r="AA159" i="17"/>
  <c r="AC159" i="17" s="1"/>
  <c r="Z159" i="17"/>
  <c r="L159" i="17"/>
  <c r="N159" i="17" s="1"/>
  <c r="AA158" i="17"/>
  <c r="AC158" i="17" s="1"/>
  <c r="Z158" i="17"/>
  <c r="L158" i="17"/>
  <c r="N158" i="17" s="1"/>
  <c r="AB157" i="17"/>
  <c r="AA157" i="17"/>
  <c r="Z157" i="17"/>
  <c r="Y157" i="17"/>
  <c r="X157" i="17"/>
  <c r="W157" i="17"/>
  <c r="V157" i="17"/>
  <c r="T157" i="17"/>
  <c r="L157" i="17"/>
  <c r="N157" i="17" s="1"/>
  <c r="AC156" i="17"/>
  <c r="AA156" i="17"/>
  <c r="L156" i="17"/>
  <c r="N156" i="17" s="1"/>
  <c r="AA155" i="17"/>
  <c r="AC155" i="17" s="1"/>
  <c r="N155" i="17"/>
  <c r="L155" i="17"/>
  <c r="AC154" i="17"/>
  <c r="AA154" i="17"/>
  <c r="M154" i="17"/>
  <c r="J154" i="17"/>
  <c r="I154" i="17"/>
  <c r="H154" i="17"/>
  <c r="G154" i="17"/>
  <c r="F154" i="17"/>
  <c r="E154" i="17"/>
  <c r="AA153" i="17"/>
  <c r="AC153" i="17" s="1"/>
  <c r="K153" i="17"/>
  <c r="L153" i="17" s="1"/>
  <c r="N153" i="17" s="1"/>
  <c r="AA152" i="17"/>
  <c r="AC152" i="17" s="1"/>
  <c r="K152" i="17"/>
  <c r="L152" i="17" s="1"/>
  <c r="N152" i="17" s="1"/>
  <c r="AA151" i="17"/>
  <c r="AC151" i="17" s="1"/>
  <c r="K151" i="17"/>
  <c r="L151" i="17" s="1"/>
  <c r="N151" i="17" s="1"/>
  <c r="AC150" i="17"/>
  <c r="AA150" i="17"/>
  <c r="L150" i="17"/>
  <c r="N150" i="17" s="1"/>
  <c r="K150" i="17"/>
  <c r="AC149" i="17"/>
  <c r="AA149" i="17"/>
  <c r="L149" i="17"/>
  <c r="N149" i="17" s="1"/>
  <c r="K149" i="17"/>
  <c r="AA148" i="17"/>
  <c r="AC148" i="17" s="1"/>
  <c r="N148" i="17"/>
  <c r="L148" i="17"/>
  <c r="K148" i="17"/>
  <c r="AA147" i="17"/>
  <c r="AC147" i="17" s="1"/>
  <c r="N147" i="17"/>
  <c r="L147" i="17"/>
  <c r="K147" i="17"/>
  <c r="AA146" i="17"/>
  <c r="AC146" i="17" s="1"/>
  <c r="K146" i="17"/>
  <c r="L146" i="17" s="1"/>
  <c r="N146" i="17" s="1"/>
  <c r="AA145" i="17"/>
  <c r="AC145" i="17" s="1"/>
  <c r="N145" i="17"/>
  <c r="L145" i="17"/>
  <c r="K145" i="17"/>
  <c r="AA144" i="17"/>
  <c r="AC144" i="17" s="1"/>
  <c r="N144" i="17"/>
  <c r="L144" i="17"/>
  <c r="K144" i="17"/>
  <c r="AB143" i="17"/>
  <c r="Z143" i="17"/>
  <c r="Y143" i="17"/>
  <c r="X143" i="17"/>
  <c r="W143" i="17"/>
  <c r="V143" i="17"/>
  <c r="U143" i="17"/>
  <c r="U157" i="17" s="1"/>
  <c r="T143" i="17"/>
  <c r="N143" i="17"/>
  <c r="K143" i="17"/>
  <c r="L143" i="17" s="1"/>
  <c r="AA142" i="17"/>
  <c r="AC142" i="17" s="1"/>
  <c r="K142" i="17"/>
  <c r="L142" i="17" s="1"/>
  <c r="N142" i="17" s="1"/>
  <c r="AC141" i="17"/>
  <c r="AA141" i="17"/>
  <c r="K141" i="17"/>
  <c r="L141" i="17" s="1"/>
  <c r="N141" i="17" s="1"/>
  <c r="AC140" i="17"/>
  <c r="AA140" i="17"/>
  <c r="L140" i="17"/>
  <c r="N140" i="17" s="1"/>
  <c r="K140" i="17"/>
  <c r="AA139" i="17"/>
  <c r="AC139" i="17" s="1"/>
  <c r="K139" i="17"/>
  <c r="L139" i="17" s="1"/>
  <c r="N139" i="17" s="1"/>
  <c r="AC138" i="17"/>
  <c r="AA138" i="17"/>
  <c r="K138" i="17"/>
  <c r="L138" i="17" s="1"/>
  <c r="N138" i="17" s="1"/>
  <c r="AC137" i="17"/>
  <c r="AA137" i="17"/>
  <c r="K137" i="17"/>
  <c r="L137" i="17" s="1"/>
  <c r="N137" i="17" s="1"/>
  <c r="AA136" i="17"/>
  <c r="AC136" i="17" s="1"/>
  <c r="K136" i="17"/>
  <c r="L136" i="17" s="1"/>
  <c r="N136" i="17" s="1"/>
  <c r="AC135" i="17"/>
  <c r="AA135" i="17"/>
  <c r="K135" i="17"/>
  <c r="L135" i="17" s="1"/>
  <c r="N135" i="17" s="1"/>
  <c r="AC134" i="17"/>
  <c r="AA134" i="17"/>
  <c r="L134" i="17"/>
  <c r="N134" i="17" s="1"/>
  <c r="K134" i="17"/>
  <c r="AC133" i="17"/>
  <c r="AA133" i="17"/>
  <c r="L133" i="17"/>
  <c r="N133" i="17" s="1"/>
  <c r="K133" i="17"/>
  <c r="AA132" i="17"/>
  <c r="AC132" i="17" s="1"/>
  <c r="N132" i="17"/>
  <c r="L132" i="17"/>
  <c r="K132" i="17"/>
  <c r="AA131" i="17"/>
  <c r="AC131" i="17" s="1"/>
  <c r="N131" i="17"/>
  <c r="L131" i="17"/>
  <c r="K131" i="17"/>
  <c r="AA130" i="17"/>
  <c r="AC130" i="17" s="1"/>
  <c r="M130" i="17"/>
  <c r="J130" i="17"/>
  <c r="I130" i="17"/>
  <c r="H130" i="17"/>
  <c r="G130" i="17"/>
  <c r="F130" i="17"/>
  <c r="E130" i="17"/>
  <c r="AA129" i="17"/>
  <c r="AC129" i="17" s="1"/>
  <c r="N129" i="17"/>
  <c r="L129" i="17"/>
  <c r="K129" i="17"/>
  <c r="AC128" i="17"/>
  <c r="AA128" i="17"/>
  <c r="L128" i="17"/>
  <c r="N128" i="17" s="1"/>
  <c r="K128" i="17"/>
  <c r="AA127" i="17"/>
  <c r="AC127" i="17" s="1"/>
  <c r="N127" i="17"/>
  <c r="L127" i="17"/>
  <c r="K127" i="17"/>
  <c r="AA126" i="17"/>
  <c r="AC126" i="17" s="1"/>
  <c r="K126" i="17"/>
  <c r="L126" i="17" s="1"/>
  <c r="N126" i="17" s="1"/>
  <c r="AC125" i="17"/>
  <c r="AA125" i="17"/>
  <c r="K125" i="17"/>
  <c r="L125" i="17" s="1"/>
  <c r="N125" i="17" s="1"/>
  <c r="AA124" i="17"/>
  <c r="AC124" i="17" s="1"/>
  <c r="K124" i="17"/>
  <c r="L124" i="17" s="1"/>
  <c r="N124" i="17" s="1"/>
  <c r="AA123" i="17"/>
  <c r="AC123" i="17" s="1"/>
  <c r="K123" i="17"/>
  <c r="K130" i="17" s="1"/>
  <c r="AB122" i="17"/>
  <c r="Y122" i="17"/>
  <c r="X122" i="17"/>
  <c r="W122" i="17"/>
  <c r="V122" i="17"/>
  <c r="U122" i="17"/>
  <c r="T122" i="17"/>
  <c r="N122" i="17"/>
  <c r="K122" i="17"/>
  <c r="L122" i="17" s="1"/>
  <c r="AA121" i="17"/>
  <c r="AC121" i="17" s="1"/>
  <c r="Z121" i="17"/>
  <c r="M121" i="17"/>
  <c r="K121" i="17"/>
  <c r="J121" i="17"/>
  <c r="I121" i="17"/>
  <c r="H121" i="17"/>
  <c r="G121" i="17"/>
  <c r="F121" i="17"/>
  <c r="E121" i="17"/>
  <c r="AC120" i="17"/>
  <c r="Z120" i="17"/>
  <c r="AA120" i="17" s="1"/>
  <c r="L120" i="17"/>
  <c r="N120" i="17" s="1"/>
  <c r="AC119" i="17"/>
  <c r="AA119" i="17"/>
  <c r="Z119" i="17"/>
  <c r="N119" i="17"/>
  <c r="L119" i="17"/>
  <c r="Z118" i="17"/>
  <c r="AA118" i="17" s="1"/>
  <c r="AC118" i="17" s="1"/>
  <c r="N118" i="17"/>
  <c r="L118" i="17"/>
  <c r="AA117" i="17"/>
  <c r="AC117" i="17" s="1"/>
  <c r="Z117" i="17"/>
  <c r="N117" i="17"/>
  <c r="L117" i="17"/>
  <c r="AA116" i="17"/>
  <c r="AC116" i="17" s="1"/>
  <c r="Z116" i="17"/>
  <c r="L116" i="17"/>
  <c r="N116" i="17" s="1"/>
  <c r="AA115" i="17"/>
  <c r="AC115" i="17" s="1"/>
  <c r="Z115" i="17"/>
  <c r="L115" i="17"/>
  <c r="N115" i="17" s="1"/>
  <c r="AC114" i="17"/>
  <c r="AA114" i="17"/>
  <c r="Z114" i="17"/>
  <c r="L114" i="17"/>
  <c r="N114" i="17" s="1"/>
  <c r="AC113" i="17"/>
  <c r="AA113" i="17"/>
  <c r="Z113" i="17"/>
  <c r="L113" i="17"/>
  <c r="N113" i="17" s="1"/>
  <c r="AC112" i="17"/>
  <c r="Z112" i="17"/>
  <c r="AA112" i="17" s="1"/>
  <c r="L112" i="17"/>
  <c r="N112" i="17" s="1"/>
  <c r="Z111" i="17"/>
  <c r="AA111" i="17" s="1"/>
  <c r="AC111" i="17" s="1"/>
  <c r="N111" i="17"/>
  <c r="L111" i="17"/>
  <c r="Z110" i="17"/>
  <c r="AA110" i="17" s="1"/>
  <c r="AC110" i="17" s="1"/>
  <c r="N110" i="17"/>
  <c r="L110" i="17"/>
  <c r="AA109" i="17"/>
  <c r="AC109" i="17" s="1"/>
  <c r="Z109" i="17"/>
  <c r="L109" i="17"/>
  <c r="N109" i="17" s="1"/>
  <c r="AC108" i="17"/>
  <c r="AA108" i="17"/>
  <c r="Z108" i="17"/>
  <c r="L108" i="17"/>
  <c r="N108" i="17" s="1"/>
  <c r="AA107" i="17"/>
  <c r="AC107" i="17" s="1"/>
  <c r="Z107" i="17"/>
  <c r="L107" i="17"/>
  <c r="N107" i="17" s="1"/>
  <c r="Z106" i="17"/>
  <c r="L106" i="17"/>
  <c r="N106" i="17" s="1"/>
  <c r="AB105" i="17"/>
  <c r="Y105" i="17"/>
  <c r="X105" i="17"/>
  <c r="W105" i="17"/>
  <c r="V105" i="17"/>
  <c r="U105" i="17"/>
  <c r="T105" i="17"/>
  <c r="L105" i="17"/>
  <c r="N105" i="17" s="1"/>
  <c r="AC104" i="17"/>
  <c r="AA104" i="17"/>
  <c r="Z104" i="17"/>
  <c r="N104" i="17"/>
  <c r="L104" i="17"/>
  <c r="Z103" i="17"/>
  <c r="AA103" i="17" s="1"/>
  <c r="AC103" i="17" s="1"/>
  <c r="N103" i="17"/>
  <c r="L103" i="17"/>
  <c r="Z102" i="17"/>
  <c r="AA102" i="17" s="1"/>
  <c r="AC102" i="17" s="1"/>
  <c r="N102" i="17"/>
  <c r="L102" i="17"/>
  <c r="AA101" i="17"/>
  <c r="AC101" i="17" s="1"/>
  <c r="Z101" i="17"/>
  <c r="L101" i="17"/>
  <c r="N101" i="17" s="1"/>
  <c r="AA100" i="17"/>
  <c r="AC100" i="17" s="1"/>
  <c r="Z100" i="17"/>
  <c r="M100" i="17"/>
  <c r="K100" i="17"/>
  <c r="J100" i="17"/>
  <c r="I100" i="17"/>
  <c r="H100" i="17"/>
  <c r="G100" i="17"/>
  <c r="F100" i="17"/>
  <c r="E100" i="17"/>
  <c r="AC99" i="17"/>
  <c r="Z99" i="17"/>
  <c r="AA99" i="17" s="1"/>
  <c r="L99" i="17"/>
  <c r="N99" i="17" s="1"/>
  <c r="AC98" i="17"/>
  <c r="AA98" i="17"/>
  <c r="Z98" i="17"/>
  <c r="N98" i="17"/>
  <c r="L98" i="17"/>
  <c r="Z97" i="17"/>
  <c r="AA97" i="17" s="1"/>
  <c r="AC97" i="17" s="1"/>
  <c r="N97" i="17"/>
  <c r="L97" i="17"/>
  <c r="AA96" i="17"/>
  <c r="AC96" i="17" s="1"/>
  <c r="Z96" i="17"/>
  <c r="N96" i="17"/>
  <c r="L96" i="17"/>
  <c r="AA95" i="17"/>
  <c r="AC95" i="17" s="1"/>
  <c r="Z95" i="17"/>
  <c r="L95" i="17"/>
  <c r="N95" i="17" s="1"/>
  <c r="AA94" i="17"/>
  <c r="AC94" i="17" s="1"/>
  <c r="Z94" i="17"/>
  <c r="L94" i="17"/>
  <c r="N94" i="17" s="1"/>
  <c r="AC93" i="17"/>
  <c r="AA93" i="17"/>
  <c r="Z93" i="17"/>
  <c r="L93" i="17"/>
  <c r="N93" i="17" s="1"/>
  <c r="AC92" i="17"/>
  <c r="AA92" i="17"/>
  <c r="Z92" i="17"/>
  <c r="L92" i="17"/>
  <c r="N92" i="17" s="1"/>
  <c r="AC91" i="17"/>
  <c r="Z91" i="17"/>
  <c r="AA91" i="17" s="1"/>
  <c r="L91" i="17"/>
  <c r="N91" i="17" s="1"/>
  <c r="Z90" i="17"/>
  <c r="AA90" i="17" s="1"/>
  <c r="AC90" i="17" s="1"/>
  <c r="N90" i="17"/>
  <c r="L90" i="17"/>
  <c r="Z89" i="17"/>
  <c r="AA89" i="17" s="1"/>
  <c r="AC89" i="17" s="1"/>
  <c r="N89" i="17"/>
  <c r="L89" i="17"/>
  <c r="AA88" i="17"/>
  <c r="AC88" i="17" s="1"/>
  <c r="Z88" i="17"/>
  <c r="L88" i="17"/>
  <c r="N88" i="17" s="1"/>
  <c r="AC87" i="17"/>
  <c r="AA87" i="17"/>
  <c r="Z87" i="17"/>
  <c r="L87" i="17"/>
  <c r="N87" i="17" s="1"/>
  <c r="AA86" i="17"/>
  <c r="AC86" i="17" s="1"/>
  <c r="Z86" i="17"/>
  <c r="L86" i="17"/>
  <c r="N86" i="17" s="1"/>
  <c r="Z85" i="17"/>
  <c r="AA85" i="17" s="1"/>
  <c r="AC85" i="17" s="1"/>
  <c r="L85" i="17"/>
  <c r="N85" i="17" s="1"/>
  <c r="Z84" i="17"/>
  <c r="AA84" i="17" s="1"/>
  <c r="N84" i="17"/>
  <c r="L84" i="17"/>
  <c r="AB83" i="17"/>
  <c r="Y83" i="17"/>
  <c r="X83" i="17"/>
  <c r="W83" i="17"/>
  <c r="V83" i="17"/>
  <c r="T83" i="17"/>
  <c r="L83" i="17"/>
  <c r="N83" i="17" s="1"/>
  <c r="AC82" i="17"/>
  <c r="AA82" i="17"/>
  <c r="Z82" i="17"/>
  <c r="L82" i="17"/>
  <c r="N82" i="17" s="1"/>
  <c r="AC81" i="17"/>
  <c r="Z81" i="17"/>
  <c r="AA81" i="17" s="1"/>
  <c r="L81" i="17"/>
  <c r="N81" i="17" s="1"/>
  <c r="Z80" i="17"/>
  <c r="AA80" i="17" s="1"/>
  <c r="AC80" i="17" s="1"/>
  <c r="N80" i="17"/>
  <c r="L80" i="17"/>
  <c r="Z79" i="17"/>
  <c r="AA79" i="17" s="1"/>
  <c r="AC79" i="17" s="1"/>
  <c r="N79" i="17"/>
  <c r="N100" i="17" s="1"/>
  <c r="L79" i="17"/>
  <c r="AA78" i="17"/>
  <c r="AC78" i="17" s="1"/>
  <c r="Z78" i="17"/>
  <c r="M78" i="17"/>
  <c r="J78" i="17"/>
  <c r="I78" i="17"/>
  <c r="H78" i="17"/>
  <c r="G78" i="17"/>
  <c r="F78" i="17"/>
  <c r="E78" i="17"/>
  <c r="AC77" i="17"/>
  <c r="AA77" i="17"/>
  <c r="Z77" i="17"/>
  <c r="L77" i="17"/>
  <c r="N77" i="17" s="1"/>
  <c r="K77" i="17"/>
  <c r="Z76" i="17"/>
  <c r="AA76" i="17" s="1"/>
  <c r="AC76" i="17" s="1"/>
  <c r="K76" i="17"/>
  <c r="L76" i="17" s="1"/>
  <c r="N76" i="17" s="1"/>
  <c r="AC75" i="17"/>
  <c r="AA75" i="17"/>
  <c r="Z75" i="17"/>
  <c r="L75" i="17"/>
  <c r="N75" i="17" s="1"/>
  <c r="K75" i="17"/>
  <c r="Z74" i="17"/>
  <c r="AA74" i="17" s="1"/>
  <c r="AC74" i="17" s="1"/>
  <c r="K74" i="17"/>
  <c r="L74" i="17" s="1"/>
  <c r="N74" i="17" s="1"/>
  <c r="AC73" i="17"/>
  <c r="AA73" i="17"/>
  <c r="Z73" i="17"/>
  <c r="L73" i="17"/>
  <c r="N73" i="17" s="1"/>
  <c r="K73" i="17"/>
  <c r="Z72" i="17"/>
  <c r="AA72" i="17" s="1"/>
  <c r="AC72" i="17" s="1"/>
  <c r="K72" i="17"/>
  <c r="L72" i="17" s="1"/>
  <c r="N72" i="17" s="1"/>
  <c r="AC71" i="17"/>
  <c r="AA71" i="17"/>
  <c r="Z71" i="17"/>
  <c r="L71" i="17"/>
  <c r="N71" i="17" s="1"/>
  <c r="K71" i="17"/>
  <c r="Z70" i="17"/>
  <c r="AA70" i="17" s="1"/>
  <c r="AC70" i="17" s="1"/>
  <c r="K70" i="17"/>
  <c r="L70" i="17" s="1"/>
  <c r="N70" i="17" s="1"/>
  <c r="AC69" i="17"/>
  <c r="AA69" i="17"/>
  <c r="Z69" i="17"/>
  <c r="L69" i="17"/>
  <c r="N69" i="17" s="1"/>
  <c r="K69" i="17"/>
  <c r="Z68" i="17"/>
  <c r="AA68" i="17" s="1"/>
  <c r="AC68" i="17" s="1"/>
  <c r="K68" i="17"/>
  <c r="L68" i="17" s="1"/>
  <c r="N68" i="17" s="1"/>
  <c r="AC67" i="17"/>
  <c r="AA67" i="17"/>
  <c r="Z67" i="17"/>
  <c r="L67" i="17"/>
  <c r="N67" i="17" s="1"/>
  <c r="K67" i="17"/>
  <c r="Z66" i="17"/>
  <c r="AA66" i="17" s="1"/>
  <c r="AC66" i="17" s="1"/>
  <c r="K66" i="17"/>
  <c r="L66" i="17" s="1"/>
  <c r="N66" i="17" s="1"/>
  <c r="AC65" i="17"/>
  <c r="AA65" i="17"/>
  <c r="Z65" i="17"/>
  <c r="L65" i="17"/>
  <c r="N65" i="17" s="1"/>
  <c r="K65" i="17"/>
  <c r="Z64" i="17"/>
  <c r="AA64" i="17" s="1"/>
  <c r="AC64" i="17" s="1"/>
  <c r="K64" i="17"/>
  <c r="L64" i="17" s="1"/>
  <c r="N64" i="17" s="1"/>
  <c r="AC63" i="17"/>
  <c r="AA63" i="17"/>
  <c r="Z63" i="17"/>
  <c r="L63" i="17"/>
  <c r="N63" i="17" s="1"/>
  <c r="K63" i="17"/>
  <c r="Z62" i="17"/>
  <c r="K62" i="17"/>
  <c r="L62" i="17" s="1"/>
  <c r="N62" i="17" s="1"/>
  <c r="AB61" i="17"/>
  <c r="Z61" i="17"/>
  <c r="Y61" i="17"/>
  <c r="AA61" i="17" s="1"/>
  <c r="X61" i="17"/>
  <c r="W61" i="17"/>
  <c r="V61" i="17"/>
  <c r="U61" i="17"/>
  <c r="T61" i="17"/>
  <c r="K61" i="17"/>
  <c r="L61" i="17" s="1"/>
  <c r="N61" i="17" s="1"/>
  <c r="AC60" i="17"/>
  <c r="AA60" i="17"/>
  <c r="L60" i="17"/>
  <c r="N60" i="17" s="1"/>
  <c r="K60" i="17"/>
  <c r="AA59" i="17"/>
  <c r="AC59" i="17" s="1"/>
  <c r="N59" i="17"/>
  <c r="L59" i="17"/>
  <c r="K59" i="17"/>
  <c r="AA58" i="17"/>
  <c r="AC58" i="17" s="1"/>
  <c r="K58" i="17"/>
  <c r="L58" i="17" s="1"/>
  <c r="N58" i="17" s="1"/>
  <c r="AC57" i="17"/>
  <c r="AA57" i="17"/>
  <c r="K57" i="17"/>
  <c r="L57" i="17" s="1"/>
  <c r="N57" i="17" s="1"/>
  <c r="AC56" i="17"/>
  <c r="AA56" i="17"/>
  <c r="L56" i="17"/>
  <c r="N56" i="17" s="1"/>
  <c r="K56" i="17"/>
  <c r="AA55" i="17"/>
  <c r="AC55" i="17" s="1"/>
  <c r="N55" i="17"/>
  <c r="L55" i="17"/>
  <c r="K55" i="17"/>
  <c r="AA54" i="17"/>
  <c r="AC54" i="17" s="1"/>
  <c r="K54" i="17"/>
  <c r="L54" i="17" s="1"/>
  <c r="N54" i="17" s="1"/>
  <c r="AC53" i="17"/>
  <c r="AA53" i="17"/>
  <c r="K53" i="17"/>
  <c r="L53" i="17" s="1"/>
  <c r="N53" i="17" s="1"/>
  <c r="AC52" i="17"/>
  <c r="AA52" i="17"/>
  <c r="L52" i="17"/>
  <c r="N52" i="17" s="1"/>
  <c r="K52" i="17"/>
  <c r="AA51" i="17"/>
  <c r="AC51" i="17" s="1"/>
  <c r="N51" i="17"/>
  <c r="L51" i="17"/>
  <c r="K51" i="17"/>
  <c r="AA50" i="17"/>
  <c r="AC50" i="17" s="1"/>
  <c r="K50" i="17"/>
  <c r="L50" i="17" s="1"/>
  <c r="N50" i="17" s="1"/>
  <c r="AC49" i="17"/>
  <c r="AA49" i="17"/>
  <c r="K49" i="17"/>
  <c r="L49" i="17" s="1"/>
  <c r="N49" i="17" s="1"/>
  <c r="AC48" i="17"/>
  <c r="AA48" i="17"/>
  <c r="L48" i="17"/>
  <c r="K48" i="17"/>
  <c r="AA47" i="17"/>
  <c r="AC47" i="17" s="1"/>
  <c r="N47" i="17"/>
  <c r="L47" i="17"/>
  <c r="K47" i="17"/>
  <c r="AA46" i="17"/>
  <c r="AC46" i="17" s="1"/>
  <c r="M46" i="17"/>
  <c r="K46" i="17"/>
  <c r="J46" i="17"/>
  <c r="I46" i="17"/>
  <c r="H46" i="17"/>
  <c r="G46" i="17"/>
  <c r="F46" i="17"/>
  <c r="E46" i="17"/>
  <c r="AA45" i="17"/>
  <c r="AC45" i="17" s="1"/>
  <c r="N45" i="17"/>
  <c r="L45" i="17"/>
  <c r="AA44" i="17"/>
  <c r="AC44" i="17" s="1"/>
  <c r="N44" i="17"/>
  <c r="L44" i="17"/>
  <c r="AA43" i="17"/>
  <c r="AC43" i="17" s="1"/>
  <c r="N43" i="17"/>
  <c r="L43" i="17"/>
  <c r="AA42" i="17"/>
  <c r="AC42" i="17" s="1"/>
  <c r="N42" i="17"/>
  <c r="L42" i="17"/>
  <c r="AA41" i="17"/>
  <c r="AC41" i="17" s="1"/>
  <c r="N41" i="17"/>
  <c r="L41" i="17"/>
  <c r="AA40" i="17"/>
  <c r="AC40" i="17" s="1"/>
  <c r="N40" i="17"/>
  <c r="L40" i="17"/>
  <c r="AA39" i="17"/>
  <c r="AC39" i="17" s="1"/>
  <c r="N39" i="17"/>
  <c r="L39" i="17"/>
  <c r="AA38" i="17"/>
  <c r="AC38" i="17" s="1"/>
  <c r="N38" i="17"/>
  <c r="L38" i="17"/>
  <c r="AA37" i="17"/>
  <c r="AC37" i="17" s="1"/>
  <c r="N37" i="17"/>
  <c r="L37" i="17"/>
  <c r="AA36" i="17"/>
  <c r="AC36" i="17" s="1"/>
  <c r="N36" i="17"/>
  <c r="L36" i="17"/>
  <c r="AA35" i="17"/>
  <c r="AC35" i="17" s="1"/>
  <c r="N35" i="17"/>
  <c r="L35" i="17"/>
  <c r="AA34" i="17"/>
  <c r="AC34" i="17" s="1"/>
  <c r="N34" i="17"/>
  <c r="L34" i="17"/>
  <c r="AA33" i="17"/>
  <c r="AC33" i="17" s="1"/>
  <c r="N33" i="17"/>
  <c r="L33" i="17"/>
  <c r="AA32" i="17"/>
  <c r="AC32" i="17" s="1"/>
  <c r="N32" i="17"/>
  <c r="L32" i="17"/>
  <c r="AA31" i="17"/>
  <c r="AC31" i="17" s="1"/>
  <c r="N31" i="17"/>
  <c r="L31" i="17"/>
  <c r="AA30" i="17"/>
  <c r="AC30" i="17" s="1"/>
  <c r="N30" i="17"/>
  <c r="L30" i="17"/>
  <c r="AA29" i="17"/>
  <c r="AC29" i="17" s="1"/>
  <c r="N29" i="17"/>
  <c r="L29" i="17"/>
  <c r="AA28" i="17"/>
  <c r="AC28" i="17" s="1"/>
  <c r="N28" i="17"/>
  <c r="L28" i="17"/>
  <c r="AA27" i="17"/>
  <c r="AC27" i="17" s="1"/>
  <c r="N27" i="17"/>
  <c r="L27" i="17"/>
  <c r="AB26" i="17"/>
  <c r="Z26" i="17"/>
  <c r="Y26" i="17"/>
  <c r="X26" i="17"/>
  <c r="W26" i="17"/>
  <c r="V26" i="17"/>
  <c r="T26" i="17"/>
  <c r="N26" i="17"/>
  <c r="L26" i="17"/>
  <c r="AA25" i="17"/>
  <c r="AC25" i="17" s="1"/>
  <c r="U25" i="17"/>
  <c r="L25" i="17"/>
  <c r="L46" i="17" s="1"/>
  <c r="AC24" i="17"/>
  <c r="AA24" i="17"/>
  <c r="U24" i="17"/>
  <c r="M24" i="17"/>
  <c r="J24" i="17"/>
  <c r="I24" i="17"/>
  <c r="H24" i="17"/>
  <c r="G24" i="17"/>
  <c r="F24" i="17"/>
  <c r="E24" i="17"/>
  <c r="AA23" i="17"/>
  <c r="U23" i="17"/>
  <c r="AC23" i="17" s="1"/>
  <c r="N23" i="17"/>
  <c r="L23" i="17"/>
  <c r="K23" i="17"/>
  <c r="AC22" i="17"/>
  <c r="AA22" i="17"/>
  <c r="U22" i="17"/>
  <c r="K22" i="17"/>
  <c r="L22" i="17" s="1"/>
  <c r="N22" i="17" s="1"/>
  <c r="AA21" i="17"/>
  <c r="U21" i="17"/>
  <c r="AC21" i="17" s="1"/>
  <c r="N21" i="17"/>
  <c r="L21" i="17"/>
  <c r="K21" i="17"/>
  <c r="AA20" i="17"/>
  <c r="AC20" i="17" s="1"/>
  <c r="U20" i="17"/>
  <c r="L20" i="17"/>
  <c r="N20" i="17" s="1"/>
  <c r="K20" i="17"/>
  <c r="AA19" i="17"/>
  <c r="U19" i="17"/>
  <c r="AC19" i="17" s="1"/>
  <c r="N19" i="17"/>
  <c r="L19" i="17"/>
  <c r="K19" i="17"/>
  <c r="AC18" i="17"/>
  <c r="AA18" i="17"/>
  <c r="U18" i="17"/>
  <c r="K18" i="17"/>
  <c r="L18" i="17" s="1"/>
  <c r="N18" i="17" s="1"/>
  <c r="AA17" i="17"/>
  <c r="U17" i="17"/>
  <c r="AC17" i="17" s="1"/>
  <c r="N17" i="17"/>
  <c r="L17" i="17"/>
  <c r="K17" i="17"/>
  <c r="AA16" i="17"/>
  <c r="AC16" i="17" s="1"/>
  <c r="U16" i="17"/>
  <c r="L16" i="17"/>
  <c r="N16" i="17" s="1"/>
  <c r="K16" i="17"/>
  <c r="AA15" i="17"/>
  <c r="U15" i="17"/>
  <c r="AC15" i="17" s="1"/>
  <c r="N15" i="17"/>
  <c r="L15" i="17"/>
  <c r="K15" i="17"/>
  <c r="AC14" i="17"/>
  <c r="AA14" i="17"/>
  <c r="U14" i="17"/>
  <c r="K14" i="17"/>
  <c r="L14" i="17" s="1"/>
  <c r="N14" i="17" s="1"/>
  <c r="AA13" i="17"/>
  <c r="U13" i="17"/>
  <c r="AC13" i="17" s="1"/>
  <c r="N13" i="17"/>
  <c r="L13" i="17"/>
  <c r="K13" i="17"/>
  <c r="AA12" i="17"/>
  <c r="AC12" i="17" s="1"/>
  <c r="U12" i="17"/>
  <c r="L12" i="17"/>
  <c r="N12" i="17" s="1"/>
  <c r="K12" i="17"/>
  <c r="AA11" i="17"/>
  <c r="U11" i="17"/>
  <c r="AC11" i="17" s="1"/>
  <c r="N11" i="17"/>
  <c r="L11" i="17"/>
  <c r="K11" i="17"/>
  <c r="AC10" i="17"/>
  <c r="AA10" i="17"/>
  <c r="U10" i="17"/>
  <c r="K10" i="17"/>
  <c r="L10" i="17" s="1"/>
  <c r="N10" i="17" s="1"/>
  <c r="AA9" i="17"/>
  <c r="U9" i="17"/>
  <c r="AC9" i="17" s="1"/>
  <c r="N9" i="17"/>
  <c r="L9" i="17"/>
  <c r="K9" i="17"/>
  <c r="AA8" i="17"/>
  <c r="U8" i="17"/>
  <c r="L8" i="17"/>
  <c r="N8" i="17" s="1"/>
  <c r="K8" i="17"/>
  <c r="AA7" i="17"/>
  <c r="U7" i="17"/>
  <c r="AC7" i="17" s="1"/>
  <c r="N7" i="17"/>
  <c r="L7" i="17"/>
  <c r="K7" i="17"/>
  <c r="R47" i="22"/>
  <c r="Q47" i="22"/>
  <c r="N47" i="22"/>
  <c r="M47" i="22"/>
  <c r="L47" i="22"/>
  <c r="K47" i="22"/>
  <c r="H47" i="22"/>
  <c r="G47" i="22"/>
  <c r="E47" i="22"/>
  <c r="D47" i="22"/>
  <c r="S46" i="22"/>
  <c r="J46" i="22"/>
  <c r="U46" i="22" s="1"/>
  <c r="F46" i="22"/>
  <c r="T46" i="22" s="1"/>
  <c r="S45" i="22"/>
  <c r="P45" i="22"/>
  <c r="I45" i="22"/>
  <c r="F45" i="22"/>
  <c r="S44" i="22"/>
  <c r="P44" i="22"/>
  <c r="I44" i="22"/>
  <c r="F44" i="22"/>
  <c r="T44" i="22" s="1"/>
  <c r="U43" i="22"/>
  <c r="T43" i="22"/>
  <c r="S43" i="22"/>
  <c r="P43" i="22"/>
  <c r="J43" i="22"/>
  <c r="I43" i="22"/>
  <c r="F43" i="22"/>
  <c r="T42" i="22"/>
  <c r="S42" i="22"/>
  <c r="P42" i="22"/>
  <c r="J42" i="22"/>
  <c r="U42" i="22" s="1"/>
  <c r="I42" i="22"/>
  <c r="F42" i="22"/>
  <c r="T41" i="22"/>
  <c r="S41" i="22"/>
  <c r="P41" i="22"/>
  <c r="O41" i="22"/>
  <c r="J41" i="22"/>
  <c r="U41" i="22" s="1"/>
  <c r="I41" i="22"/>
  <c r="F41" i="22"/>
  <c r="T40" i="22"/>
  <c r="S40" i="22"/>
  <c r="P40" i="22"/>
  <c r="O40" i="22"/>
  <c r="J40" i="22"/>
  <c r="I40" i="22"/>
  <c r="F40" i="22"/>
  <c r="S39" i="22"/>
  <c r="P39" i="22"/>
  <c r="I39" i="22"/>
  <c r="F39" i="22"/>
  <c r="J39" i="22" s="1"/>
  <c r="U39" i="22" s="1"/>
  <c r="S38" i="22"/>
  <c r="P38" i="22"/>
  <c r="I38" i="22"/>
  <c r="F38" i="22"/>
  <c r="J38" i="22" s="1"/>
  <c r="U38" i="22" s="1"/>
  <c r="S37" i="22"/>
  <c r="O37" i="22"/>
  <c r="P37" i="22" s="1"/>
  <c r="I37" i="22"/>
  <c r="F37" i="22"/>
  <c r="J37" i="22" s="1"/>
  <c r="T36" i="22"/>
  <c r="S36" i="22"/>
  <c r="P36" i="22"/>
  <c r="J36" i="22"/>
  <c r="U36" i="22" s="1"/>
  <c r="I36" i="22"/>
  <c r="F36" i="22"/>
  <c r="T35" i="22"/>
  <c r="S35" i="22"/>
  <c r="O35" i="22"/>
  <c r="P35" i="22" s="1"/>
  <c r="J35" i="22"/>
  <c r="I35" i="22"/>
  <c r="F35" i="22"/>
  <c r="T34" i="22"/>
  <c r="S34" i="22"/>
  <c r="P34" i="22"/>
  <c r="I34" i="22"/>
  <c r="J34" i="22" s="1"/>
  <c r="U34" i="22" s="1"/>
  <c r="F34" i="22"/>
  <c r="S33" i="22"/>
  <c r="P33" i="22"/>
  <c r="I33" i="22"/>
  <c r="F33" i="22"/>
  <c r="S32" i="22"/>
  <c r="P32" i="22"/>
  <c r="O32" i="22"/>
  <c r="I32" i="22"/>
  <c r="F32" i="22"/>
  <c r="S31" i="22"/>
  <c r="P31" i="22"/>
  <c r="O31" i="22"/>
  <c r="I31" i="22"/>
  <c r="F31" i="22"/>
  <c r="S30" i="22"/>
  <c r="P30" i="22"/>
  <c r="O30" i="22"/>
  <c r="I30" i="22"/>
  <c r="F30" i="22"/>
  <c r="S29" i="22"/>
  <c r="P29" i="22"/>
  <c r="I29" i="22"/>
  <c r="F29" i="22"/>
  <c r="T29" i="22" s="1"/>
  <c r="U28" i="22"/>
  <c r="T28" i="22"/>
  <c r="S28" i="22"/>
  <c r="P28" i="22"/>
  <c r="J28" i="22"/>
  <c r="I28" i="22"/>
  <c r="F28" i="22"/>
  <c r="T27" i="22"/>
  <c r="S27" i="22"/>
  <c r="P27" i="22"/>
  <c r="J27" i="22"/>
  <c r="U27" i="22" s="1"/>
  <c r="I27" i="22"/>
  <c r="F27" i="22"/>
  <c r="S26" i="22"/>
  <c r="P26" i="22"/>
  <c r="I26" i="22"/>
  <c r="F26" i="22"/>
  <c r="J26" i="22" s="1"/>
  <c r="U26" i="22" s="1"/>
  <c r="S25" i="22"/>
  <c r="P25" i="22"/>
  <c r="O25" i="22"/>
  <c r="I25" i="22"/>
  <c r="F25" i="22"/>
  <c r="J25" i="22" s="1"/>
  <c r="S24" i="22"/>
  <c r="P24" i="22"/>
  <c r="I24" i="22"/>
  <c r="F24" i="22"/>
  <c r="T23" i="22"/>
  <c r="S23" i="22"/>
  <c r="P23" i="22"/>
  <c r="J23" i="22"/>
  <c r="U23" i="22" s="1"/>
  <c r="I23" i="22"/>
  <c r="F23" i="22"/>
  <c r="U22" i="22"/>
  <c r="T22" i="22"/>
  <c r="S22" i="22"/>
  <c r="P22" i="22"/>
  <c r="I22" i="22"/>
  <c r="J22" i="22" s="1"/>
  <c r="F22" i="22"/>
  <c r="T21" i="22"/>
  <c r="S21" i="22"/>
  <c r="P21" i="22"/>
  <c r="O21" i="22"/>
  <c r="I21" i="22"/>
  <c r="J21" i="22" s="1"/>
  <c r="U21" i="22" s="1"/>
  <c r="F21" i="22"/>
  <c r="S20" i="22"/>
  <c r="P20" i="22"/>
  <c r="I20" i="22"/>
  <c r="F20" i="22"/>
  <c r="J20" i="22" s="1"/>
  <c r="U20" i="22" s="1"/>
  <c r="S19" i="22"/>
  <c r="P19" i="22"/>
  <c r="O19" i="22"/>
  <c r="I19" i="22"/>
  <c r="F19" i="22"/>
  <c r="S18" i="22"/>
  <c r="P18" i="22"/>
  <c r="O18" i="22"/>
  <c r="I18" i="22"/>
  <c r="F18" i="22"/>
  <c r="S17" i="22"/>
  <c r="P17" i="22"/>
  <c r="I17" i="22"/>
  <c r="F17" i="22"/>
  <c r="T17" i="22" s="1"/>
  <c r="S16" i="22"/>
  <c r="P16" i="22"/>
  <c r="O16" i="22"/>
  <c r="I16" i="22"/>
  <c r="F16" i="22"/>
  <c r="T16" i="22" s="1"/>
  <c r="S15" i="22"/>
  <c r="P15" i="22"/>
  <c r="O15" i="22"/>
  <c r="I15" i="22"/>
  <c r="F15" i="22"/>
  <c r="T15" i="22" s="1"/>
  <c r="U14" i="22"/>
  <c r="T14" i="22"/>
  <c r="S14" i="22"/>
  <c r="P14" i="22"/>
  <c r="J14" i="22"/>
  <c r="I14" i="22"/>
  <c r="F14" i="22"/>
  <c r="T13" i="22"/>
  <c r="S13" i="22"/>
  <c r="P13" i="22"/>
  <c r="J13" i="22"/>
  <c r="U13" i="22" s="1"/>
  <c r="I13" i="22"/>
  <c r="F13" i="22"/>
  <c r="T12" i="22"/>
  <c r="S12" i="22"/>
  <c r="P12" i="22"/>
  <c r="O12" i="22"/>
  <c r="I12" i="22"/>
  <c r="J12" i="22" s="1"/>
  <c r="U12" i="22" s="1"/>
  <c r="F12" i="22"/>
  <c r="S11" i="22"/>
  <c r="P11" i="22"/>
  <c r="I11" i="22"/>
  <c r="F11" i="22"/>
  <c r="S10" i="22"/>
  <c r="S47" i="22" s="1"/>
  <c r="P10" i="22"/>
  <c r="P47" i="22" s="1"/>
  <c r="O10" i="22"/>
  <c r="O47" i="22" s="1"/>
  <c r="I10" i="22"/>
  <c r="F10" i="22"/>
  <c r="I34" i="4"/>
  <c r="H34" i="4"/>
  <c r="G34" i="4"/>
  <c r="F34" i="4"/>
  <c r="D34" i="4"/>
  <c r="C34" i="4"/>
  <c r="J33" i="4"/>
  <c r="E33" i="4"/>
  <c r="J32" i="4"/>
  <c r="E32" i="4"/>
  <c r="J31" i="4"/>
  <c r="E31" i="4"/>
  <c r="E30" i="4"/>
  <c r="J30" i="4" s="1"/>
  <c r="J29" i="4"/>
  <c r="E29" i="4"/>
  <c r="G22" i="4"/>
  <c r="F22" i="4"/>
  <c r="E22" i="4"/>
  <c r="D22" i="4"/>
  <c r="C22" i="4"/>
  <c r="H21" i="4"/>
  <c r="H20" i="4"/>
  <c r="H19" i="4"/>
  <c r="H18" i="4"/>
  <c r="H17" i="4"/>
  <c r="H16" i="4"/>
  <c r="H15" i="4"/>
  <c r="H14" i="4"/>
  <c r="H13" i="4"/>
  <c r="H12" i="4"/>
  <c r="H11" i="4"/>
  <c r="H22" i="4" s="1"/>
  <c r="H10" i="4"/>
  <c r="H9" i="4"/>
  <c r="H8" i="4"/>
  <c r="H7" i="4"/>
  <c r="G5" i="8"/>
  <c r="B5" i="8" s="1"/>
  <c r="B16" i="8" s="1"/>
  <c r="F5" i="8"/>
  <c r="C1" i="8"/>
  <c r="B1" i="8"/>
  <c r="F6" i="8" l="1"/>
  <c r="C5" i="8"/>
  <c r="B6" i="8" s="1"/>
  <c r="J11" i="22"/>
  <c r="U11" i="22" s="1"/>
  <c r="T11" i="22"/>
  <c r="B12" i="8"/>
  <c r="T20" i="22"/>
  <c r="T33" i="22"/>
  <c r="J33" i="22"/>
  <c r="U33" i="22" s="1"/>
  <c r="T45" i="22"/>
  <c r="J45" i="22"/>
  <c r="U45" i="22" s="1"/>
  <c r="Z83" i="17"/>
  <c r="AA62" i="17"/>
  <c r="L100" i="17"/>
  <c r="N121" i="17"/>
  <c r="F16" i="8"/>
  <c r="F12" i="8"/>
  <c r="F8" i="8"/>
  <c r="F18" i="8"/>
  <c r="F14" i="8"/>
  <c r="F10" i="8"/>
  <c r="F13" i="8"/>
  <c r="T30" i="22"/>
  <c r="J30" i="22"/>
  <c r="U30" i="22" s="1"/>
  <c r="Z105" i="17"/>
  <c r="L201" i="17"/>
  <c r="N184" i="17"/>
  <c r="F15" i="8"/>
  <c r="J24" i="22"/>
  <c r="U24" i="22" s="1"/>
  <c r="T24" i="22"/>
  <c r="T32" i="22"/>
  <c r="J32" i="22"/>
  <c r="U32" i="22" s="1"/>
  <c r="U35" i="22"/>
  <c r="U40" i="22"/>
  <c r="L24" i="17"/>
  <c r="AC143" i="17"/>
  <c r="N260" i="17"/>
  <c r="N24" i="17"/>
  <c r="L78" i="17"/>
  <c r="N48" i="17"/>
  <c r="N78" i="17" s="1"/>
  <c r="L121" i="17"/>
  <c r="B17" i="8"/>
  <c r="B13" i="8"/>
  <c r="B9" i="8"/>
  <c r="B19" i="8"/>
  <c r="B15" i="8"/>
  <c r="B11" i="8"/>
  <c r="AA26" i="17"/>
  <c r="AC8" i="17"/>
  <c r="F9" i="8"/>
  <c r="F17" i="8"/>
  <c r="E34" i="4"/>
  <c r="F47" i="22"/>
  <c r="J10" i="22"/>
  <c r="T10" i="22"/>
  <c r="U37" i="22"/>
  <c r="L241" i="17"/>
  <c r="N234" i="17"/>
  <c r="B14" i="8"/>
  <c r="T18" i="22"/>
  <c r="J18" i="22"/>
  <c r="U18" i="22" s="1"/>
  <c r="B8" i="8"/>
  <c r="B10" i="8"/>
  <c r="B18" i="8"/>
  <c r="J34" i="4"/>
  <c r="I47" i="22"/>
  <c r="T31" i="22"/>
  <c r="J31" i="22"/>
  <c r="U31" i="22" s="1"/>
  <c r="AC84" i="17"/>
  <c r="AC105" i="17" s="1"/>
  <c r="AA105" i="17"/>
  <c r="Z223" i="17"/>
  <c r="AA223" i="17" s="1"/>
  <c r="AA205" i="17"/>
  <c r="AC205" i="17" s="1"/>
  <c r="AC223" i="17" s="1"/>
  <c r="F241" i="17"/>
  <c r="N228" i="17"/>
  <c r="N363" i="17"/>
  <c r="F11" i="8"/>
  <c r="F19" i="8"/>
  <c r="T19" i="22"/>
  <c r="J19" i="22"/>
  <c r="U19" i="22" s="1"/>
  <c r="U25" i="22"/>
  <c r="K24" i="17"/>
  <c r="AC61" i="17"/>
  <c r="K78" i="17"/>
  <c r="K154" i="17"/>
  <c r="Z183" i="17"/>
  <c r="AA160" i="17"/>
  <c r="AC160" i="17" s="1"/>
  <c r="AC183" i="17" s="1"/>
  <c r="AA183" i="17"/>
  <c r="K227" i="17"/>
  <c r="T26" i="22"/>
  <c r="T39" i="22"/>
  <c r="U26" i="17"/>
  <c r="AC26" i="17" s="1"/>
  <c r="AC288" i="17"/>
  <c r="N295" i="17"/>
  <c r="AC404" i="17"/>
  <c r="T25" i="22"/>
  <c r="T38" i="22"/>
  <c r="N25" i="17"/>
  <c r="N46" i="17" s="1"/>
  <c r="L123" i="17"/>
  <c r="N123" i="17" s="1"/>
  <c r="AC306" i="17"/>
  <c r="AC389" i="17"/>
  <c r="J15" i="22"/>
  <c r="U15" i="22" s="1"/>
  <c r="J16" i="22"/>
  <c r="U16" i="22" s="1"/>
  <c r="J17" i="22"/>
  <c r="U17" i="22" s="1"/>
  <c r="J29" i="22"/>
  <c r="U29" i="22" s="1"/>
  <c r="T37" i="22"/>
  <c r="J44" i="22"/>
  <c r="U44" i="22" s="1"/>
  <c r="L154" i="17"/>
  <c r="AA204" i="17"/>
  <c r="N231" i="17"/>
  <c r="AC330" i="17"/>
  <c r="I44" i="14"/>
  <c r="J7" i="14"/>
  <c r="N154" i="17"/>
  <c r="K335" i="17"/>
  <c r="N387" i="17"/>
  <c r="Z122" i="17"/>
  <c r="AC157" i="17"/>
  <c r="L227" i="17"/>
  <c r="L260" i="17"/>
  <c r="AA106" i="17"/>
  <c r="L182" i="17"/>
  <c r="N202" i="17"/>
  <c r="N227" i="17" s="1"/>
  <c r="AC254" i="17"/>
  <c r="AC371" i="17"/>
  <c r="L413" i="17"/>
  <c r="N130" i="17"/>
  <c r="AA143" i="17"/>
  <c r="N182" i="17"/>
  <c r="N201" i="17"/>
  <c r="L277" i="17"/>
  <c r="L307" i="17"/>
  <c r="D44" i="14"/>
  <c r="L17" i="14"/>
  <c r="L363" i="17"/>
  <c r="N389" i="17"/>
  <c r="N413" i="17" s="1"/>
  <c r="L295" i="17"/>
  <c r="L387" i="17"/>
  <c r="Z306" i="17"/>
  <c r="AA306" i="17" s="1"/>
  <c r="L308" i="17"/>
  <c r="AC354" i="17"/>
  <c r="L25" i="14"/>
  <c r="G780" i="19"/>
  <c r="T47" i="22" l="1"/>
  <c r="L335" i="17"/>
  <c r="N308" i="17"/>
  <c r="N335" i="17" s="1"/>
  <c r="U10" i="22"/>
  <c r="U47" i="22" s="1"/>
  <c r="J47" i="22"/>
  <c r="L130" i="17"/>
  <c r="AC106" i="17"/>
  <c r="AC122" i="17" s="1"/>
  <c r="AA122" i="17"/>
  <c r="N241" i="17"/>
  <c r="J44" i="14"/>
  <c r="L7" i="14"/>
  <c r="L44" i="14" s="1"/>
  <c r="AA83" i="17"/>
  <c r="AC62" i="17"/>
  <c r="AC83" i="17" s="1"/>
</calcChain>
</file>

<file path=xl/sharedStrings.xml><?xml version="1.0" encoding="utf-8"?>
<sst xmlns="http://schemas.openxmlformats.org/spreadsheetml/2006/main" count="2794" uniqueCount="962">
  <si>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</si>
  <si>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</si>
  <si>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</si>
  <si>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</si>
  <si>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</si>
  <si>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</si>
  <si>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</si>
  <si>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</si>
  <si>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</si>
  <si>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</si>
  <si>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</si>
  <si>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</si>
  <si>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</si>
  <si>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</si>
  <si>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</si>
  <si>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</si>
  <si>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</si>
  <si>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</si>
  <si>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</si>
  <si>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</si>
  <si>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October, 2023 Shared in November, 2023</t>
  </si>
  <si>
    <t>S/n</t>
  </si>
  <si>
    <t>Beneficiaries</t>
  </si>
  <si>
    <t>Statutory</t>
  </si>
  <si>
    <t>Exchange Gain</t>
  </si>
  <si>
    <t>Distribution of ₦60Billion from Non-Oil Revenue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</si>
  <si>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</si>
  <si>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</si>
  <si>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</si>
  <si>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</si>
  <si>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</si>
  <si>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</si>
  <si>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</si>
  <si>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</si>
  <si>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</si>
  <si>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</si>
  <si>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</si>
  <si>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</si>
  <si>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</si>
  <si>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to Oil Producing States</t>
  </si>
  <si>
    <t xml:space="preserve"> Refund NCS</t>
  </si>
  <si>
    <t xml:space="preserve">13% Refunds on Subsidy, Priority Projects </t>
  </si>
  <si>
    <t>North East Development Commission</t>
  </si>
  <si>
    <t>Transfer to non-oil Excess account</t>
  </si>
  <si>
    <t>TOTAL</t>
  </si>
  <si>
    <t>Table II</t>
  </si>
  <si>
    <t>Distribution of Revenue Allocation to FGN by Federation Account Allocation Committee for the Month of October, 2023 Shared in November, 2023</t>
  </si>
  <si>
    <t>4=2-3</t>
  </si>
  <si>
    <t>9=4+5+6+7+8</t>
  </si>
  <si>
    <t>Gross Statutory Allocation</t>
  </si>
  <si>
    <t>Total Deduction</t>
  </si>
  <si>
    <t>Net Statutory Allocation</t>
  </si>
  <si>
    <t>Exchange Gain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</si>
  <si>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</si>
  <si>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</si>
  <si>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</si>
  <si>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</si>
  <si>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</si>
  <si>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</si>
  <si>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</si>
  <si>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</si>
  <si>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</si>
  <si>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</si>
  <si>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</si>
  <si>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</si>
  <si>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</si>
  <si>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October, 2023 shared in November, 2023</t>
  </si>
  <si>
    <t>6=4+5</t>
  </si>
  <si>
    <t>10=6-(7+8+9)</t>
  </si>
  <si>
    <t>20=6+11+12+13+14+17</t>
  </si>
  <si>
    <t>21=10+11+12+13+16+19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</si>
  <si>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</si>
  <si>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</si>
  <si>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</si>
  <si>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</si>
  <si>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</si>
  <si>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</si>
  <si>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</si>
  <si>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</si>
  <si>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</si>
  <si>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</si>
  <si>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</si>
  <si>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</si>
  <si>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</si>
  <si>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</si>
  <si>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</si>
  <si>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</si>
  <si>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</si>
  <si>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</si>
  <si>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</si>
  <si>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</si>
  <si>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</si>
  <si>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</si>
  <si>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</si>
  <si>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</si>
  <si>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</si>
  <si>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</si>
  <si>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</si>
  <si>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</si>
  <si>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</si>
  <si>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</si>
  <si>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</si>
  <si>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</si>
  <si>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</si>
  <si>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</si>
  <si>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</si>
  <si>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</si>
  <si>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</si>
  <si>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</si>
  <si>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</si>
  <si>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</si>
  <si>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</si>
  <si>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</si>
  <si>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</si>
  <si>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</si>
  <si>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</si>
  <si>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</si>
  <si>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</si>
  <si>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</si>
  <si>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</si>
  <si>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</si>
  <si>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</si>
  <si>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</si>
  <si>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</si>
  <si>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</si>
  <si>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October,  2023 shared in November, 2023</t>
  </si>
  <si>
    <t>States</t>
  </si>
  <si>
    <t>Local Government Councils</t>
  </si>
  <si>
    <t>Deduction</t>
  </si>
  <si>
    <t>Total Allocation</t>
  </si>
  <si>
    <t>State</t>
  </si>
  <si>
    <t>Other Non-Mineral 60b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</si>
  <si>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</si>
  <si>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</si>
  <si>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</si>
  <si>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</si>
  <si>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</si>
  <si>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</si>
  <si>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</si>
  <si>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</si>
  <si>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</si>
  <si>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</si>
  <si>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</si>
  <si>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</si>
  <si>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</si>
  <si>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</si>
  <si>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</si>
  <si>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</si>
  <si>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</si>
  <si>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</si>
  <si>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</si>
  <si>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</si>
  <si>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</si>
  <si>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</si>
  <si>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</si>
  <si>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</si>
  <si>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</si>
  <si>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</si>
  <si>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</si>
  <si>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</si>
  <si>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</si>
  <si>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</si>
  <si>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</si>
  <si>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</si>
  <si>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</si>
  <si>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</si>
  <si>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</si>
  <si>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</si>
  <si>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</si>
  <si>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</si>
  <si>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</si>
  <si>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</si>
  <si>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</si>
  <si>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</si>
  <si>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</si>
  <si>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</si>
  <si>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</si>
  <si>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</si>
  <si>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</si>
  <si>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</si>
  <si>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</si>
  <si>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</si>
  <si>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</si>
  <si>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</si>
  <si>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</si>
  <si>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</si>
  <si>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</si>
  <si>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</si>
  <si>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</si>
  <si>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</si>
  <si>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</si>
  <si>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</si>
  <si>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</si>
  <si>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</si>
  <si>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</si>
  <si>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</si>
  <si>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</si>
  <si>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</si>
  <si>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</si>
  <si>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</si>
  <si>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</si>
  <si>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</si>
  <si>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</si>
  <si>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</si>
  <si>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</si>
  <si>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</si>
  <si>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</si>
  <si>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</si>
  <si>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</si>
  <si>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</si>
  <si>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</si>
  <si>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</si>
  <si>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</si>
  <si>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</si>
  <si>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</si>
  <si>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</si>
  <si>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</si>
  <si>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</si>
  <si>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</si>
  <si>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</si>
  <si>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</si>
  <si>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</si>
  <si>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</si>
  <si>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</si>
  <si>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</si>
  <si>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</si>
  <si>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</si>
  <si>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</si>
  <si>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</si>
  <si>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</si>
  <si>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</si>
  <si>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</si>
  <si>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</si>
  <si>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</si>
  <si>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</si>
  <si>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</si>
  <si>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</si>
  <si>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</si>
  <si>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</si>
  <si>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</si>
  <si>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</si>
  <si>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</si>
  <si>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</si>
  <si>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</si>
  <si>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</si>
  <si>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</si>
  <si>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</si>
  <si>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</si>
  <si>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</si>
  <si>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</si>
  <si>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</si>
  <si>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</si>
  <si>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</si>
  <si>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</si>
  <si>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</si>
  <si>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</si>
  <si>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</si>
  <si>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</si>
  <si>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</si>
  <si>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</si>
  <si>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</si>
  <si>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</si>
  <si>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</si>
  <si>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</si>
  <si>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</si>
  <si>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</si>
  <si>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</si>
  <si>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</si>
  <si>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</si>
  <si>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</si>
  <si>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</si>
  <si>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</si>
  <si>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</si>
  <si>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</si>
  <si>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</si>
  <si>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</si>
  <si>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</si>
  <si>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</si>
  <si>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</si>
  <si>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</si>
  <si>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</si>
  <si>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</si>
  <si>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</si>
  <si>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</si>
  <si>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</si>
  <si>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</si>
  <si>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</si>
  <si>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</si>
  <si>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</si>
  <si>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</si>
  <si>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</si>
  <si>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</si>
  <si>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</si>
  <si>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</si>
  <si>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</si>
  <si>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</si>
  <si>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</si>
  <si>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</si>
  <si>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</si>
  <si>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</si>
  <si>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</si>
  <si>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</si>
  <si>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</si>
  <si>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</si>
  <si>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</si>
  <si>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</si>
  <si>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</si>
  <si>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</si>
  <si>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</si>
  <si>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</si>
  <si>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</si>
  <si>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</si>
  <si>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</si>
  <si>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</si>
  <si>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</si>
  <si>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</si>
  <si>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</si>
  <si>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</si>
  <si>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</si>
  <si>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</si>
  <si>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</si>
  <si>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</si>
  <si>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</si>
  <si>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</si>
  <si>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</si>
  <si>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</si>
  <si>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</si>
  <si>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</si>
  <si>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</si>
  <si>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</si>
  <si>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</si>
  <si>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</si>
  <si>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</si>
  <si>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</si>
  <si>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</si>
  <si>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</si>
  <si>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</si>
  <si>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</si>
  <si>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</si>
  <si>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</si>
  <si>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</si>
  <si>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</si>
  <si>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</si>
  <si>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</si>
  <si>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</si>
  <si>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</si>
  <si>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</si>
  <si>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</si>
  <si>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</si>
  <si>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</si>
  <si>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</si>
  <si>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</si>
  <si>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</si>
  <si>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</si>
  <si>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</si>
  <si>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</si>
  <si>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</si>
  <si>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</si>
  <si>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</si>
  <si>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</si>
  <si>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</si>
  <si>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</si>
  <si>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</si>
  <si>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</si>
  <si>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</si>
  <si>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</si>
  <si>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</si>
  <si>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</si>
  <si>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</si>
  <si>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</si>
  <si>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</si>
  <si>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</si>
  <si>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</si>
  <si>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</si>
  <si>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</si>
  <si>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</si>
  <si>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</si>
  <si>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</si>
  <si>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</si>
  <si>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</si>
  <si>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</si>
  <si>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</si>
  <si>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</si>
  <si>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</si>
  <si>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</si>
  <si>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</si>
  <si>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</si>
  <si>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</si>
  <si>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</si>
  <si>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</si>
  <si>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</si>
  <si>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</si>
  <si>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</si>
  <si>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</si>
  <si>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</si>
  <si>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</si>
  <si>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</si>
  <si>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</si>
  <si>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</si>
  <si>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</si>
  <si>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</si>
  <si>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</si>
  <si>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</si>
  <si>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</si>
  <si>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</si>
  <si>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</si>
  <si>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</si>
  <si>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</si>
  <si>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</si>
  <si>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</si>
  <si>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</si>
  <si>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</si>
  <si>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</si>
  <si>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</si>
  <si>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</si>
  <si>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</si>
  <si>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</si>
  <si>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</si>
  <si>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</si>
  <si>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</si>
  <si>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</si>
  <si>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</si>
  <si>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</si>
  <si>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</si>
  <si>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</si>
  <si>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</si>
  <si>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</si>
  <si>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</si>
  <si>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</si>
  <si>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</si>
  <si>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</si>
  <si>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</si>
  <si>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</si>
  <si>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</si>
  <si>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</si>
  <si>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</si>
  <si>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</si>
  <si>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</si>
  <si>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</si>
  <si>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</si>
  <si>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</si>
  <si>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</si>
  <si>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</si>
  <si>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</si>
  <si>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</si>
  <si>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</si>
  <si>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</si>
  <si>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</si>
  <si>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</si>
  <si>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</si>
  <si>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</si>
  <si>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</si>
  <si>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</si>
  <si>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</si>
  <si>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</si>
  <si>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</si>
  <si>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</si>
  <si>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</si>
  <si>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</si>
  <si>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</si>
  <si>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</si>
  <si>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</si>
  <si>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</si>
  <si>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</si>
  <si>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</si>
  <si>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</si>
  <si>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</si>
  <si>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</si>
  <si>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</si>
  <si>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</si>
  <si>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</si>
  <si>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</si>
  <si>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</si>
  <si>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</si>
  <si>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</si>
  <si>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</si>
  <si>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</si>
  <si>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</si>
  <si>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</si>
  <si>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</si>
  <si>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</si>
  <si>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</si>
  <si>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</si>
  <si>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</si>
  <si>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</si>
  <si>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</si>
  <si>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</si>
  <si>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</si>
  <si>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</si>
  <si>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</si>
  <si>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</si>
  <si>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</si>
  <si>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</si>
  <si>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</si>
  <si>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</si>
  <si>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</si>
  <si>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</si>
  <si>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</si>
  <si>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</si>
  <si>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</si>
  <si>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</si>
  <si>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</si>
  <si>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</si>
  <si>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</si>
  <si>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</si>
  <si>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</si>
  <si>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</si>
  <si>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</si>
  <si>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</si>
  <si>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</si>
  <si>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</si>
  <si>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</si>
  <si>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</si>
  <si>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</si>
  <si>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</si>
  <si>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</si>
  <si>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</si>
  <si>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</si>
  <si>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</si>
  <si>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</si>
  <si>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</si>
  <si>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</si>
  <si>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</si>
  <si>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</si>
  <si>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</si>
  <si>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</si>
  <si>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</si>
  <si>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</si>
  <si>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</si>
  <si>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</si>
  <si>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</si>
  <si>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</si>
  <si>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</si>
  <si>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</si>
  <si>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</si>
  <si>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</si>
  <si>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</si>
  <si>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</si>
  <si>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</si>
  <si>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</si>
  <si>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</si>
  <si>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</si>
  <si>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</si>
  <si>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</si>
  <si>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</si>
  <si>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</si>
  <si>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</si>
  <si>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</si>
  <si>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</si>
  <si>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</si>
  <si>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</si>
  <si>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</si>
  <si>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</si>
  <si>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</si>
  <si>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</si>
  <si>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</si>
  <si>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</si>
  <si>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</si>
  <si>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</si>
  <si>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</si>
  <si>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</si>
  <si>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</si>
  <si>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</si>
  <si>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</si>
  <si>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</si>
  <si>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</si>
  <si>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</si>
  <si>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</si>
  <si>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</si>
  <si>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</si>
  <si>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</si>
  <si>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</si>
  <si>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</si>
  <si>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</si>
  <si>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</si>
  <si>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</si>
  <si>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</si>
  <si>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</si>
  <si>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</si>
  <si>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</si>
  <si>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</si>
  <si>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</si>
  <si>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</si>
  <si>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</si>
  <si>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</si>
  <si>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</si>
  <si>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</si>
  <si>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</si>
  <si>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</si>
  <si>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</si>
  <si>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</si>
  <si>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</si>
  <si>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</si>
  <si>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</si>
  <si>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</si>
  <si>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</si>
  <si>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</si>
  <si>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</si>
  <si>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</si>
  <si>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</si>
  <si>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</si>
  <si>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</si>
  <si>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</si>
  <si>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</si>
  <si>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</si>
  <si>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</si>
  <si>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</si>
  <si>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</si>
  <si>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</si>
  <si>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</si>
  <si>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</si>
  <si>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</si>
  <si>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</si>
  <si>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</si>
  <si>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</si>
  <si>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</si>
  <si>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</si>
  <si>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</si>
  <si>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</si>
  <si>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</si>
  <si>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</si>
  <si>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</si>
  <si>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</si>
  <si>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</si>
  <si>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</si>
  <si>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</si>
  <si>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</si>
  <si>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</si>
  <si>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</si>
  <si>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</si>
  <si>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</si>
  <si>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</si>
  <si>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</si>
  <si>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</si>
  <si>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</si>
  <si>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</si>
  <si>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</si>
  <si>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</si>
  <si>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</si>
  <si>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</si>
  <si>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</si>
  <si>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</si>
  <si>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</si>
  <si>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</si>
  <si>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</si>
  <si>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</si>
  <si>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</si>
  <si>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</si>
  <si>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</si>
  <si>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</si>
  <si>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</si>
  <si>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</si>
  <si>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</si>
  <si>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</si>
  <si>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</si>
  <si>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</si>
  <si>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</si>
  <si>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</si>
  <si>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</si>
  <si>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</si>
  <si>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</si>
  <si>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</si>
  <si>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</si>
  <si>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</si>
  <si>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</si>
  <si>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</si>
  <si>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</si>
  <si>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</si>
  <si>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</si>
  <si>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</si>
  <si>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</si>
  <si>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</si>
  <si>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</si>
  <si>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</si>
  <si>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</si>
  <si>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</si>
  <si>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</si>
  <si>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</si>
  <si>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</si>
  <si>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</si>
  <si>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</si>
  <si>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</si>
  <si>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</si>
  <si>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</si>
  <si>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</si>
  <si>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</si>
  <si>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</si>
  <si>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</si>
  <si>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</si>
  <si>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</si>
  <si>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</si>
  <si>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</si>
  <si>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</si>
  <si>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</si>
  <si>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</si>
  <si>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</si>
  <si>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</si>
  <si>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</si>
  <si>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</si>
  <si>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</si>
  <si>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</si>
  <si>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</si>
  <si>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</si>
  <si>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</si>
  <si>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</si>
  <si>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</si>
  <si>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</si>
  <si>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</si>
  <si>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</si>
  <si>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</si>
  <si>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</si>
  <si>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</si>
  <si>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</si>
  <si>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</si>
  <si>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</si>
  <si>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</si>
  <si>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</si>
  <si>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</si>
  <si>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</si>
  <si>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</si>
  <si>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</si>
  <si>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</si>
  <si>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</si>
  <si>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</si>
  <si>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</si>
  <si>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</si>
  <si>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</si>
  <si>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</si>
  <si>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</si>
  <si>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</si>
  <si>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</si>
  <si>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</si>
  <si>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</si>
  <si>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</si>
  <si>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</si>
  <si>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</si>
  <si>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</si>
  <si>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</si>
  <si>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</si>
  <si>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</si>
  <si>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</si>
  <si>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</si>
  <si>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</si>
  <si>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</si>
  <si>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</si>
  <si>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</si>
  <si>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</si>
  <si>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</si>
  <si>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</si>
  <si>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</si>
  <si>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</si>
  <si>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</si>
  <si>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</si>
  <si>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</si>
  <si>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</si>
  <si>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</si>
  <si>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</si>
  <si>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</si>
  <si>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</si>
  <si>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</si>
  <si>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</si>
  <si>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</si>
  <si>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</si>
  <si>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</si>
  <si>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</si>
  <si>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</si>
  <si>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</si>
  <si>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</si>
  <si>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</si>
  <si>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</si>
  <si>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</si>
  <si>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</si>
  <si>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</si>
  <si>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</si>
  <si>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</si>
  <si>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</si>
  <si>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</si>
  <si>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</si>
  <si>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</si>
  <si>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</si>
  <si>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</si>
  <si>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</si>
  <si>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</si>
  <si>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</si>
  <si>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</si>
  <si>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</si>
  <si>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</si>
  <si>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</si>
  <si>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</si>
  <si>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</si>
  <si>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</si>
  <si>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</si>
  <si>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</si>
  <si>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</si>
  <si>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</si>
  <si>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</si>
  <si>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</si>
  <si>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</si>
  <si>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</si>
  <si>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</si>
  <si>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</si>
  <si>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</si>
  <si>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</si>
  <si>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</si>
  <si>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</si>
  <si>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</si>
  <si>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</si>
  <si>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</si>
  <si>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</si>
  <si>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</si>
  <si>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</si>
  <si>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</si>
  <si>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</si>
  <si>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</si>
  <si>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</si>
  <si>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</si>
  <si>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</si>
  <si>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</si>
  <si>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</si>
  <si>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</si>
  <si>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</si>
  <si>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</si>
  <si>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</si>
  <si>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</si>
  <si>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</si>
  <si>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</si>
  <si>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</si>
  <si>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</si>
  <si>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</si>
  <si>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</si>
  <si>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</si>
  <si>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</si>
  <si>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</si>
  <si>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</si>
  <si>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</si>
  <si>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</si>
  <si>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</si>
  <si>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</si>
  <si>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</si>
  <si>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</si>
  <si>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</si>
  <si>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</si>
  <si>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</si>
  <si>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</si>
  <si>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</si>
  <si>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</si>
  <si>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</si>
  <si>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</si>
  <si>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</si>
  <si>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</si>
  <si>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</si>
  <si>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</si>
  <si>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</si>
  <si>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</si>
  <si>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</si>
  <si>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</si>
  <si>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</si>
  <si>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</si>
  <si>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</si>
  <si>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</si>
  <si>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</si>
  <si>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</si>
  <si>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</si>
  <si>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</si>
  <si>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</si>
  <si>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</si>
  <si>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</si>
  <si>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</si>
  <si>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</si>
  <si>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</si>
  <si>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</si>
  <si>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</si>
  <si>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</si>
  <si>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</si>
  <si>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</si>
  <si>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</si>
  <si>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</si>
  <si>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</si>
  <si>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</si>
  <si>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</si>
  <si>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</si>
  <si>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</si>
  <si>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</si>
  <si>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</si>
  <si>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</si>
  <si>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</si>
  <si>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</si>
  <si>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</si>
  <si>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</si>
  <si>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</si>
  <si>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</si>
  <si>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</si>
  <si>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</si>
  <si>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</si>
  <si>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</si>
  <si>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</si>
  <si>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</si>
  <si>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</si>
  <si>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</si>
  <si>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</si>
  <si>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STATE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</si>
  <si>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</si>
  <si>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</si>
  <si>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</si>
  <si>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</si>
  <si>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</si>
  <si>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</si>
  <si>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</si>
  <si>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</si>
  <si>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</si>
  <si>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</si>
  <si>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</si>
  <si>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</si>
  <si>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</si>
  <si>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</si>
  <si>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</si>
  <si>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</si>
  <si>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</si>
  <si>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</si>
  <si>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</si>
  <si>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</si>
  <si>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</si>
  <si>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</si>
  <si>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</si>
  <si>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</si>
  <si>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</si>
  <si>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</si>
  <si>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</si>
  <si>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</si>
  <si>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</si>
  <si>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</si>
  <si>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</si>
  <si>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</si>
  <si>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</si>
  <si>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</si>
  <si>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</si>
  <si>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</si>
  <si>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</si>
  <si>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</si>
  <si>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</si>
  <si>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</si>
  <si>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</si>
  <si>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</si>
  <si>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</si>
  <si>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</si>
  <si>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</si>
  <si>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</si>
  <si>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Details of Distribution of Ecology Revenue Allocation to States by Federation Account Allocation Committee for the month of October, 2023 Shared in November, 2023</t>
  </si>
  <si>
    <t>S/N</t>
  </si>
  <si>
    <t>Gross Statutory Allocation (Ecology)</t>
  </si>
  <si>
    <t>Exchange Gain (Ecology)</t>
  </si>
  <si>
    <t>Distribution of ₦60Billion from Non-Oil Revenue (Ecology)</t>
  </si>
  <si>
    <t>Total Ecology Fund</t>
  </si>
  <si>
    <t>Summary of Distribution of Revenue Allocation to Local Government Councils by Federation Account Allocation Committee for the month of Octoberber 2023 Shared in November, 2023</t>
  </si>
  <si>
    <t>VAT</t>
  </si>
  <si>
    <t>Total Net Allocation</t>
  </si>
  <si>
    <t>9 = (7 - 8)</t>
  </si>
  <si>
    <t>11=(2+3+4+5+6+9+10)</t>
  </si>
  <si>
    <t xml:space="preserve"> Distribution of Ecology to Local Government Councils by Federation Account Allocation Committee for the month of October, 2023 Shared in November, 2023</t>
  </si>
  <si>
    <t>S/NO</t>
  </si>
  <si>
    <t>STATE</t>
  </si>
  <si>
    <t>LOCAL GOVERNMENT COUNCILS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</si>
</sst>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&quot; &quot;#,##0.00;\-&quot; &quot;#,##0.00"/>
    <numFmt numFmtId="165" formatCode="#,##0.0000_);\(#,##0.0000\)"/>
    <numFmt numFmtId="166" formatCode="_-* #,##0.00_-;\-* #,##0.00_-;_-* &quot;-&quot;??_-;_-@_-"/>
    <numFmt numFmtId="167" formatCode="_(* #,##0_);_(* \(#,##0\);_(* &quot;-&quot;??_);_(@_)"/>
    <numFmt numFmtId="168" formatCode="#,##0.00_ ;\-#,##0.00&quot; &quot;"/>
    <numFmt numFmtId="169" formatCode="#,##0.0000000_ ;\-#,##0.0000000&quot; &quot;"/>
  </numFmts>
  <fonts count="31">
    <font>
      <sz val="10"/>
      <name val="Arial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name val="Times New Roman"/>
      <charset val="134"/>
    </font>
    <font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sz val="10"/>
      <name val="Times New Roman"/>
      <charset val="134"/>
    </font>
    <font>
      <b/>
      <sz val="10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sz val="16"/>
      <color indexed="8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9">
    <xf numFmtId="0" fontId="0" fillId="0" borderId="0"/>
    <xf numFmtId="43" fontId="30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</cellStyleXfs>
  <cellXfs count="215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43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43" fontId="5" fillId="0" borderId="2" xfId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6" fillId="2" borderId="1" xfId="4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4" fontId="7" fillId="0" borderId="1" xfId="4" applyNumberFormat="1" applyFont="1" applyBorder="1" applyAlignment="1">
      <alignment horizontal="right" wrapText="1"/>
    </xf>
    <xf numFmtId="165" fontId="8" fillId="0" borderId="1" xfId="0" applyNumberFormat="1" applyFont="1" applyBorder="1"/>
    <xf numFmtId="43" fontId="0" fillId="0" borderId="0" xfId="1" applyFont="1"/>
    <xf numFmtId="43" fontId="0" fillId="0" borderId="0" xfId="0" applyNumberForma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43" fontId="4" fillId="0" borderId="2" xfId="1" applyFont="1" applyBorder="1" applyAlignment="1">
      <alignment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4" fontId="7" fillId="0" borderId="1" xfId="2" applyNumberFormat="1" applyFont="1" applyBorder="1" applyAlignment="1">
      <alignment horizontal="right" wrapText="1"/>
    </xf>
    <xf numFmtId="164" fontId="8" fillId="0" borderId="1" xfId="0" applyNumberFormat="1" applyFont="1" applyBorder="1"/>
    <xf numFmtId="0" fontId="8" fillId="0" borderId="1" xfId="0" applyFont="1" applyBorder="1"/>
    <xf numFmtId="0" fontId="8" fillId="0" borderId="0" xfId="0" applyFont="1"/>
    <xf numFmtId="0" fontId="12" fillId="2" borderId="1" xfId="3" applyFont="1" applyFill="1" applyBorder="1" applyAlignment="1">
      <alignment horizontal="center"/>
    </xf>
    <xf numFmtId="43" fontId="12" fillId="0" borderId="1" xfId="1" applyFont="1" applyBorder="1" applyAlignment="1">
      <alignment horizontal="center" wrapText="1"/>
    </xf>
    <xf numFmtId="43" fontId="12" fillId="0" borderId="1" xfId="1" applyFont="1" applyBorder="1" applyAlignment="1">
      <alignment horizontal="center"/>
    </xf>
    <xf numFmtId="43" fontId="12" fillId="0" borderId="2" xfId="1" applyFont="1" applyBorder="1" applyAlignment="1">
      <alignment wrapText="1"/>
    </xf>
    <xf numFmtId="0" fontId="4" fillId="2" borderId="1" xfId="3" applyFont="1" applyFill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43" fontId="7" fillId="0" borderId="1" xfId="1" applyFont="1" applyBorder="1" applyAlignment="1">
      <alignment wrapText="1"/>
    </xf>
    <xf numFmtId="39" fontId="13" fillId="0" borderId="7" xfId="7" applyNumberFormat="1" applyFont="1" applyBorder="1" applyAlignment="1">
      <alignment horizontal="right" wrapText="1"/>
    </xf>
    <xf numFmtId="43" fontId="4" fillId="0" borderId="1" xfId="0" applyNumberFormat="1" applyFont="1" applyBorder="1"/>
    <xf numFmtId="166" fontId="8" fillId="0" borderId="0" xfId="0" applyNumberFormat="1" applyFont="1"/>
    <xf numFmtId="43" fontId="8" fillId="0" borderId="0" xfId="1" applyFont="1"/>
    <xf numFmtId="0" fontId="14" fillId="2" borderId="1" xfId="8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4" fillId="2" borderId="4" xfId="8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7" fontId="12" fillId="0" borderId="1" xfId="0" applyNumberFormat="1" applyFont="1" applyBorder="1" applyAlignment="1">
      <alignment horizontal="center" wrapText="1"/>
    </xf>
    <xf numFmtId="167" fontId="12" fillId="0" borderId="1" xfId="0" applyNumberFormat="1" applyFont="1" applyBorder="1" applyAlignment="1">
      <alignment horizontal="center"/>
    </xf>
    <xf numFmtId="164" fontId="7" fillId="0" borderId="1" xfId="3" applyNumberFormat="1" applyFont="1" applyBorder="1" applyAlignment="1">
      <alignment horizontal="right" wrapText="1"/>
    </xf>
    <xf numFmtId="168" fontId="8" fillId="0" borderId="1" xfId="0" applyNumberFormat="1" applyFont="1" applyBorder="1"/>
    <xf numFmtId="169" fontId="8" fillId="0" borderId="0" xfId="0" applyNumberFormat="1" applyFont="1"/>
    <xf numFmtId="43" fontId="7" fillId="0" borderId="1" xfId="3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43" fontId="8" fillId="0" borderId="1" xfId="1" applyFont="1" applyBorder="1"/>
    <xf numFmtId="166" fontId="8" fillId="0" borderId="1" xfId="0" applyNumberFormat="1" applyFont="1" applyBorder="1"/>
    <xf numFmtId="0" fontId="9" fillId="0" borderId="0" xfId="0" applyFont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43" fontId="18" fillId="0" borderId="2" xfId="1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3" fontId="9" fillId="0" borderId="1" xfId="1" applyFont="1" applyBorder="1"/>
    <xf numFmtId="43" fontId="17" fillId="0" borderId="1" xfId="1" applyFont="1" applyBorder="1"/>
    <xf numFmtId="0" fontId="9" fillId="0" borderId="2" xfId="0" applyFont="1" applyBorder="1"/>
    <xf numFmtId="0" fontId="9" fillId="0" borderId="10" xfId="0" applyFont="1" applyBorder="1"/>
    <xf numFmtId="0" fontId="9" fillId="3" borderId="0" xfId="0" applyFont="1" applyFill="1"/>
    <xf numFmtId="43" fontId="9" fillId="0" borderId="1" xfId="0" applyNumberFormat="1" applyFont="1" applyBorder="1"/>
    <xf numFmtId="0" fontId="17" fillId="0" borderId="10" xfId="0" applyFont="1" applyBorder="1" applyAlignment="1">
      <alignment vertical="center"/>
    </xf>
    <xf numFmtId="1" fontId="9" fillId="0" borderId="1" xfId="0" applyNumberFormat="1" applyFont="1" applyBorder="1"/>
    <xf numFmtId="43" fontId="18" fillId="0" borderId="1" xfId="0" applyNumberFormat="1" applyFont="1" applyBorder="1"/>
    <xf numFmtId="43" fontId="9" fillId="0" borderId="1" xfId="1" applyFont="1" applyBorder="1" applyAlignment="1">
      <alignment wrapText="1"/>
    </xf>
    <xf numFmtId="1" fontId="9" fillId="0" borderId="4" xfId="0" applyNumberFormat="1" applyFont="1" applyBorder="1"/>
    <xf numFmtId="43" fontId="9" fillId="0" borderId="5" xfId="1" applyFont="1" applyBorder="1"/>
    <xf numFmtId="43" fontId="19" fillId="0" borderId="1" xfId="5" applyNumberFormat="1" applyFont="1" applyBorder="1" applyAlignment="1">
      <alignment horizontal="right" wrapText="1"/>
    </xf>
    <xf numFmtId="43" fontId="9" fillId="0" borderId="1" xfId="1" applyFont="1" applyBorder="1" applyAlignment="1">
      <alignment horizontal="left" wrapText="1"/>
    </xf>
    <xf numFmtId="164" fontId="19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43" fontId="9" fillId="4" borderId="1" xfId="0" applyNumberFormat="1" applyFont="1" applyFill="1" applyBorder="1"/>
    <xf numFmtId="43" fontId="17" fillId="4" borderId="1" xfId="0" applyNumberFormat="1" applyFont="1" applyFill="1" applyBorder="1"/>
    <xf numFmtId="43" fontId="9" fillId="0" borderId="11" xfId="1" applyFont="1" applyFill="1" applyBorder="1"/>
    <xf numFmtId="166" fontId="20" fillId="0" borderId="0" xfId="0" applyNumberFormat="1" applyFont="1"/>
    <xf numFmtId="0" fontId="9" fillId="4" borderId="0" xfId="0" applyFont="1" applyFill="1"/>
    <xf numFmtId="43" fontId="9" fillId="4" borderId="0" xfId="0" applyNumberFormat="1" applyFont="1" applyFill="1"/>
    <xf numFmtId="0" fontId="17" fillId="3" borderId="0" xfId="0" applyFont="1" applyFill="1"/>
    <xf numFmtId="43" fontId="9" fillId="0" borderId="0" xfId="0" applyNumberFormat="1" applyFont="1"/>
    <xf numFmtId="43" fontId="17" fillId="0" borderId="2" xfId="1" applyFont="1" applyBorder="1"/>
    <xf numFmtId="43" fontId="17" fillId="0" borderId="16" xfId="1" applyFont="1" applyBorder="1"/>
    <xf numFmtId="43" fontId="17" fillId="0" borderId="16" xfId="1" applyFont="1" applyBorder="1" applyAlignment="1">
      <alignment horizontal="center"/>
    </xf>
    <xf numFmtId="43" fontId="9" fillId="0" borderId="0" xfId="1" applyFont="1"/>
    <xf numFmtId="43" fontId="17" fillId="0" borderId="0" xfId="0" applyNumberFormat="1" applyFont="1"/>
    <xf numFmtId="166" fontId="9" fillId="0" borderId="0" xfId="0" applyNumberFormat="1" applyFont="1"/>
    <xf numFmtId="43" fontId="18" fillId="0" borderId="16" xfId="0" applyNumberFormat="1" applyFont="1" applyBorder="1"/>
    <xf numFmtId="0" fontId="5" fillId="0" borderId="1" xfId="0" applyFont="1" applyBorder="1" applyAlignment="1">
      <alignment horizontal="center" wrapText="1"/>
    </xf>
    <xf numFmtId="0" fontId="23" fillId="0" borderId="1" xfId="0" applyFont="1" applyBorder="1"/>
    <xf numFmtId="39" fontId="23" fillId="0" borderId="1" xfId="0" applyNumberFormat="1" applyFont="1" applyBorder="1"/>
    <xf numFmtId="37" fontId="23" fillId="0" borderId="1" xfId="0" applyNumberFormat="1" applyFont="1" applyBorder="1" applyAlignment="1">
      <alignment horizontal="center"/>
    </xf>
    <xf numFmtId="43" fontId="23" fillId="0" borderId="1" xfId="1" applyFont="1" applyBorder="1"/>
    <xf numFmtId="43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43" fontId="5" fillId="0" borderId="1" xfId="1" applyFont="1" applyBorder="1"/>
    <xf numFmtId="0" fontId="9" fillId="4" borderId="0" xfId="0" applyFont="1" applyFill="1" applyAlignment="1">
      <alignment horizontal="right"/>
    </xf>
    <xf numFmtId="166" fontId="9" fillId="4" borderId="0" xfId="0" applyNumberFormat="1" applyFont="1" applyFill="1"/>
    <xf numFmtId="0" fontId="17" fillId="0" borderId="0" xfId="0" applyFont="1"/>
    <xf numFmtId="0" fontId="24" fillId="0" borderId="0" xfId="0" applyFont="1"/>
    <xf numFmtId="43" fontId="17" fillId="4" borderId="9" xfId="1" applyFont="1" applyFill="1" applyBorder="1"/>
    <xf numFmtId="43" fontId="17" fillId="4" borderId="0" xfId="1" applyFont="1" applyFill="1" applyBorder="1"/>
    <xf numFmtId="166" fontId="9" fillId="4" borderId="0" xfId="0" applyNumberFormat="1" applyFont="1" applyFill="1" applyAlignment="1">
      <alignment horizontal="right"/>
    </xf>
    <xf numFmtId="43" fontId="5" fillId="0" borderId="5" xfId="0" applyNumberFormat="1" applyFont="1" applyBorder="1"/>
    <xf numFmtId="43" fontId="23" fillId="0" borderId="5" xfId="1" applyFont="1" applyBorder="1"/>
    <xf numFmtId="0" fontId="25" fillId="0" borderId="1" xfId="0" applyFont="1" applyBorder="1" applyAlignment="1">
      <alignment horizontal="center" wrapText="1"/>
    </xf>
    <xf numFmtId="0" fontId="25" fillId="0" borderId="10" xfId="0" applyFont="1" applyBorder="1"/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4" fillId="0" borderId="1" xfId="0" applyFont="1" applyBorder="1"/>
    <xf numFmtId="43" fontId="1" fillId="0" borderId="1" xfId="1" applyFont="1" applyBorder="1" applyAlignment="1"/>
    <xf numFmtId="43" fontId="1" fillId="0" borderId="1" xfId="1" applyFont="1" applyBorder="1"/>
    <xf numFmtId="43" fontId="1" fillId="0" borderId="1" xfId="1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166" fontId="1" fillId="0" borderId="0" xfId="0" applyNumberFormat="1" applyFont="1" applyAlignment="1">
      <alignment horizontal="center" wrapText="1"/>
    </xf>
    <xf numFmtId="43" fontId="1" fillId="0" borderId="0" xfId="1" applyFont="1" applyBorder="1" applyAlignment="1">
      <alignment horizontal="center"/>
    </xf>
    <xf numFmtId="43" fontId="24" fillId="0" borderId="0" xfId="0" applyNumberFormat="1" applyFont="1"/>
    <xf numFmtId="0" fontId="25" fillId="0" borderId="0" xfId="0" applyFont="1" applyAlignment="1">
      <alignment horizontal="center"/>
    </xf>
    <xf numFmtId="0" fontId="1" fillId="0" borderId="9" xfId="0" applyFont="1" applyBorder="1" applyAlignment="1">
      <alignment horizontal="center" wrapText="1"/>
    </xf>
    <xf numFmtId="43" fontId="24" fillId="0" borderId="10" xfId="1" applyFont="1" applyBorder="1"/>
    <xf numFmtId="43" fontId="24" fillId="0" borderId="1" xfId="1" applyFont="1" applyBorder="1"/>
    <xf numFmtId="43" fontId="24" fillId="0" borderId="5" xfId="1" applyFont="1" applyBorder="1"/>
    <xf numFmtId="43" fontId="27" fillId="0" borderId="7" xfId="1" applyFont="1" applyBorder="1" applyAlignment="1">
      <alignment horizontal="right" wrapText="1"/>
    </xf>
    <xf numFmtId="0" fontId="1" fillId="0" borderId="4" xfId="0" applyFont="1" applyBorder="1" applyAlignment="1">
      <alignment horizontal="center"/>
    </xf>
    <xf numFmtId="43" fontId="1" fillId="0" borderId="19" xfId="1" applyFont="1" applyBorder="1"/>
    <xf numFmtId="43" fontId="1" fillId="0" borderId="20" xfId="1" applyFont="1" applyBorder="1"/>
    <xf numFmtId="43" fontId="1" fillId="0" borderId="21" xfId="1" applyFont="1" applyBorder="1"/>
    <xf numFmtId="0" fontId="1" fillId="0" borderId="0" xfId="0" applyFont="1"/>
    <xf numFmtId="166" fontId="24" fillId="0" borderId="0" xfId="0" applyNumberFormat="1" applyFont="1"/>
    <xf numFmtId="43" fontId="1" fillId="0" borderId="0" xfId="1" applyFont="1"/>
    <xf numFmtId="43" fontId="24" fillId="0" borderId="0" xfId="1" applyFont="1"/>
    <xf numFmtId="43" fontId="24" fillId="0" borderId="0" xfId="1" applyFont="1" applyBorder="1"/>
    <xf numFmtId="43" fontId="1" fillId="0" borderId="0" xfId="1" applyFont="1" applyBorder="1"/>
    <xf numFmtId="0" fontId="0" fillId="5" borderId="0" xfId="0" applyFill="1" applyProtection="1">
      <protection locked="0"/>
    </xf>
    <xf numFmtId="17" fontId="28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5" fillId="0" borderId="1" xfId="0" quotePrefix="1" applyFont="1" applyBorder="1" applyAlignment="1">
      <alignment horizontal="center"/>
    </xf>
    <xf numFmtId="0" fontId="25" fillId="0" borderId="5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6" fillId="0" borderId="17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5" fillId="0" borderId="2" xfId="1" applyFont="1" applyBorder="1" applyAlignment="1">
      <alignment horizontal="center" wrapText="1"/>
    </xf>
    <xf numFmtId="43" fontId="5" fillId="0" borderId="10" xfId="1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9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2000000}"/>
    <cellStyle name="Normal_LGCs Ceo oct 23" xfId="4" xr:uid="{00000000-0005-0000-0000-000033000000}"/>
    <cellStyle name="Normal_lgcs data" xfId="5" xr:uid="{00000000-0005-0000-0000-000034000000}"/>
    <cellStyle name="Normal_states eco dec 21" xfId="6" xr:uid="{00000000-0005-0000-0000-000035000000}"/>
    <cellStyle name="Normal_sums_3" xfId="7" xr:uid="{00000000-0005-0000-0000-000036000000}"/>
    <cellStyle name="Normal_TOTALDATA_1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45" t="e">
        <f>IF(G5=1,F5-1,F5)</f>
        <v>#REF!</v>
      </c>
      <c r="C5" s="14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46" t="e">
        <f>LOOKUP(C5,A8:B19)</f>
        <v>#REF!</v>
      </c>
      <c r="F6" s="146" t="e">
        <f>IF(G5=1,LOOKUP(G5,E8:F19),LOOKUP(G5,A8:B19))</f>
        <v>#REF!</v>
      </c>
    </row>
    <row r="8" spans="1:8">
      <c r="A8">
        <v>1</v>
      </c>
      <c r="B8" s="147" t="e">
        <f>D8&amp;"-"&amp;RIGHT(B$5,2)</f>
        <v>#REF!</v>
      </c>
      <c r="D8" s="148" t="s">
        <v>5</v>
      </c>
      <c r="E8">
        <v>1</v>
      </c>
      <c r="F8" s="147" t="e">
        <f>D8&amp;"-"&amp;RIGHT(F$5,2)</f>
        <v>#REF!</v>
      </c>
    </row>
    <row r="9" spans="1:8">
      <c r="A9">
        <v>2</v>
      </c>
      <c r="B9" s="147" t="e">
        <f t="shared" ref="B9:B19" si="0">D9&amp;"-"&amp;RIGHT(B$5,2)</f>
        <v>#REF!</v>
      </c>
      <c r="D9" s="148" t="s">
        <v>6</v>
      </c>
      <c r="E9">
        <v>2</v>
      </c>
      <c r="F9" s="147" t="e">
        <f t="shared" ref="F9:F19" si="1">D9&amp;"-"&amp;RIGHT(F$5,2)</f>
        <v>#REF!</v>
      </c>
    </row>
    <row r="10" spans="1:8">
      <c r="A10">
        <v>3</v>
      </c>
      <c r="B10" s="147" t="e">
        <f t="shared" si="0"/>
        <v>#REF!</v>
      </c>
      <c r="D10" s="148" t="s">
        <v>7</v>
      </c>
      <c r="E10">
        <v>3</v>
      </c>
      <c r="F10" s="147" t="e">
        <f t="shared" si="1"/>
        <v>#REF!</v>
      </c>
    </row>
    <row r="11" spans="1:8">
      <c r="A11">
        <v>4</v>
      </c>
      <c r="B11" s="147" t="e">
        <f t="shared" si="0"/>
        <v>#REF!</v>
      </c>
      <c r="D11" s="148" t="s">
        <v>8</v>
      </c>
      <c r="E11">
        <v>4</v>
      </c>
      <c r="F11" s="147" t="e">
        <f t="shared" si="1"/>
        <v>#REF!</v>
      </c>
    </row>
    <row r="12" spans="1:8">
      <c r="A12">
        <v>5</v>
      </c>
      <c r="B12" s="147" t="e">
        <f t="shared" si="0"/>
        <v>#REF!</v>
      </c>
      <c r="D12" s="148" t="s">
        <v>9</v>
      </c>
      <c r="E12">
        <v>5</v>
      </c>
      <c r="F12" s="147" t="e">
        <f t="shared" si="1"/>
        <v>#REF!</v>
      </c>
    </row>
    <row r="13" spans="1:8">
      <c r="A13">
        <v>6</v>
      </c>
      <c r="B13" s="147" t="e">
        <f t="shared" si="0"/>
        <v>#REF!</v>
      </c>
      <c r="D13" s="148" t="s">
        <v>10</v>
      </c>
      <c r="E13">
        <v>6</v>
      </c>
      <c r="F13" s="147" t="e">
        <f t="shared" si="1"/>
        <v>#REF!</v>
      </c>
    </row>
    <row r="14" spans="1:8">
      <c r="A14">
        <v>7</v>
      </c>
      <c r="B14" s="147" t="e">
        <f t="shared" si="0"/>
        <v>#REF!</v>
      </c>
      <c r="D14" s="148" t="s">
        <v>11</v>
      </c>
      <c r="E14">
        <v>7</v>
      </c>
      <c r="F14" s="147" t="e">
        <f t="shared" si="1"/>
        <v>#REF!</v>
      </c>
    </row>
    <row r="15" spans="1:8">
      <c r="A15">
        <v>8</v>
      </c>
      <c r="B15" s="147" t="e">
        <f t="shared" si="0"/>
        <v>#REF!</v>
      </c>
      <c r="D15" s="148" t="s">
        <v>12</v>
      </c>
      <c r="E15">
        <v>8</v>
      </c>
      <c r="F15" s="147" t="e">
        <f t="shared" si="1"/>
        <v>#REF!</v>
      </c>
    </row>
    <row r="16" spans="1:8">
      <c r="A16">
        <v>9</v>
      </c>
      <c r="B16" s="147" t="e">
        <f t="shared" si="0"/>
        <v>#REF!</v>
      </c>
      <c r="D16" s="148" t="s">
        <v>13</v>
      </c>
      <c r="E16">
        <v>9</v>
      </c>
      <c r="F16" s="147" t="e">
        <f t="shared" si="1"/>
        <v>#REF!</v>
      </c>
    </row>
    <row r="17" spans="1:6">
      <c r="A17">
        <v>10</v>
      </c>
      <c r="B17" s="147" t="e">
        <f t="shared" si="0"/>
        <v>#REF!</v>
      </c>
      <c r="D17" s="148" t="s">
        <v>14</v>
      </c>
      <c r="E17">
        <v>10</v>
      </c>
      <c r="F17" s="147" t="e">
        <f t="shared" si="1"/>
        <v>#REF!</v>
      </c>
    </row>
    <row r="18" spans="1:6">
      <c r="A18">
        <v>11</v>
      </c>
      <c r="B18" s="147" t="e">
        <f t="shared" si="0"/>
        <v>#REF!</v>
      </c>
      <c r="D18" s="148" t="s">
        <v>15</v>
      </c>
      <c r="E18">
        <v>11</v>
      </c>
      <c r="F18" s="147" t="e">
        <f t="shared" si="1"/>
        <v>#REF!</v>
      </c>
    </row>
    <row r="19" spans="1:6">
      <c r="A19">
        <v>12</v>
      </c>
      <c r="B19" s="147" t="e">
        <f t="shared" si="0"/>
        <v>#REF!</v>
      </c>
      <c r="D19" s="148" t="s">
        <v>16</v>
      </c>
      <c r="E19">
        <v>12</v>
      </c>
      <c r="F19" s="147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L44"/>
  <sheetViews>
    <sheetView tabSelected="1" topLeftCell="A4" zoomScale="70" zoomScaleNormal="70" workbookViewId="0">
      <selection activeCell="F12" sqref="F12"/>
    </sheetView>
  </sheetViews>
  <sheetFormatPr defaultColWidth="9.109375" defaultRowHeight="21"/>
  <cols>
    <col min="1" max="1" width="6.33203125" style="109" customWidth="1"/>
    <col min="2" max="2" width="40.88671875" style="109" customWidth="1"/>
    <col min="3" max="3" width="35.109375" style="109" customWidth="1"/>
    <col min="4" max="6" width="34.109375" style="109" customWidth="1"/>
    <col min="7" max="7" width="32" style="109" customWidth="1"/>
    <col min="8" max="8" width="34" style="109" customWidth="1"/>
    <col min="9" max="9" width="38.6640625" style="109" customWidth="1"/>
    <col min="10" max="10" width="34" style="109" customWidth="1"/>
    <col min="11" max="11" width="29.109375" style="109" customWidth="1"/>
    <col min="12" max="12" width="26.44140625" style="109" customWidth="1"/>
    <col min="13" max="16384" width="9.109375" style="109"/>
  </cols>
  <sheetData>
    <row r="1" spans="1:11" ht="30" customHeight="1">
      <c r="A1" s="152" t="s">
        <v>17</v>
      </c>
      <c r="B1" s="152"/>
      <c r="C1" s="152"/>
      <c r="D1" s="152"/>
      <c r="E1" s="152"/>
      <c r="F1" s="152"/>
      <c r="G1" s="152"/>
      <c r="H1" s="152"/>
    </row>
    <row r="2" spans="1:11" ht="30" customHeight="1">
      <c r="A2" s="152" t="s">
        <v>18</v>
      </c>
      <c r="B2" s="152"/>
      <c r="C2" s="152"/>
      <c r="D2" s="152"/>
      <c r="E2" s="152"/>
      <c r="F2" s="152"/>
      <c r="G2" s="152"/>
      <c r="H2" s="152"/>
    </row>
    <row r="3" spans="1:11" ht="30" customHeight="1">
      <c r="A3" s="153" t="s">
        <v>19</v>
      </c>
      <c r="B3" s="154"/>
      <c r="C3" s="154"/>
      <c r="D3" s="154"/>
      <c r="E3" s="154"/>
      <c r="F3" s="154"/>
      <c r="G3" s="154"/>
      <c r="H3" s="155"/>
    </row>
    <row r="4" spans="1:11" ht="40.5" customHeight="1">
      <c r="A4" s="156" t="s">
        <v>20</v>
      </c>
      <c r="B4" s="156"/>
      <c r="C4" s="156"/>
      <c r="D4" s="156"/>
      <c r="E4" s="156"/>
      <c r="F4" s="156"/>
      <c r="G4" s="156"/>
      <c r="H4" s="156"/>
    </row>
    <row r="5" spans="1:11" ht="78" customHeight="1">
      <c r="A5" s="116" t="s">
        <v>21</v>
      </c>
      <c r="B5" s="117" t="s">
        <v>22</v>
      </c>
      <c r="C5" s="117" t="s">
        <v>23</v>
      </c>
      <c r="D5" s="118" t="s">
        <v>24</v>
      </c>
      <c r="E5" s="119" t="s">
        <v>25</v>
      </c>
      <c r="F5" s="118" t="s">
        <v>26</v>
      </c>
      <c r="G5" s="117" t="s">
        <v>27</v>
      </c>
      <c r="H5" s="117" t="s">
        <v>28</v>
      </c>
    </row>
    <row r="6" spans="1:11" ht="30" customHeight="1">
      <c r="A6" s="1"/>
      <c r="B6" s="1"/>
      <c r="C6" s="149" t="s">
        <v>29</v>
      </c>
      <c r="D6" s="149" t="s">
        <v>29</v>
      </c>
      <c r="E6" s="149" t="s">
        <v>29</v>
      </c>
      <c r="F6" s="149" t="s">
        <v>29</v>
      </c>
      <c r="G6" s="149" t="s">
        <v>29</v>
      </c>
      <c r="H6" s="149" t="s">
        <v>29</v>
      </c>
    </row>
    <row r="7" spans="1:11" ht="30" customHeight="1">
      <c r="A7" s="120">
        <v>1</v>
      </c>
      <c r="B7" s="120" t="s">
        <v>30</v>
      </c>
      <c r="C7" s="121">
        <v>147574066767.81</v>
      </c>
      <c r="D7" s="121">
        <v>93322808339.436203</v>
      </c>
      <c r="E7" s="121">
        <v>31608000000</v>
      </c>
      <c r="F7" s="121">
        <v>2332709107.7670002</v>
      </c>
      <c r="G7" s="122">
        <v>48516923640.552002</v>
      </c>
      <c r="H7" s="121">
        <f>C7+D7+E7+F7+G7</f>
        <v>323354507855.56519</v>
      </c>
      <c r="I7" s="128"/>
      <c r="J7" s="142"/>
    </row>
    <row r="8" spans="1:11" ht="30" customHeight="1">
      <c r="A8" s="120">
        <v>2</v>
      </c>
      <c r="B8" s="120" t="s">
        <v>31</v>
      </c>
      <c r="C8" s="121">
        <v>74851538800.984894</v>
      </c>
      <c r="D8" s="121">
        <v>47334575528.2789</v>
      </c>
      <c r="E8" s="121">
        <v>16032000000</v>
      </c>
      <c r="F8" s="121">
        <v>7775697025.8900003</v>
      </c>
      <c r="G8" s="122">
        <v>161723078801.84</v>
      </c>
      <c r="H8" s="121">
        <f t="shared" ref="H8:H21" si="0">C8+D8+E8+F8+G8</f>
        <v>307716890156.99377</v>
      </c>
      <c r="I8" s="128"/>
      <c r="J8" s="142"/>
      <c r="K8" s="142"/>
    </row>
    <row r="9" spans="1:11" ht="30" customHeight="1">
      <c r="A9" s="120">
        <v>3</v>
      </c>
      <c r="B9" s="120" t="s">
        <v>32</v>
      </c>
      <c r="C9" s="123">
        <v>57707398925.908997</v>
      </c>
      <c r="D9" s="121">
        <v>36492973648.298897</v>
      </c>
      <c r="E9" s="121">
        <v>12360000000</v>
      </c>
      <c r="F9" s="121">
        <v>5442987918.1230001</v>
      </c>
      <c r="G9" s="122">
        <v>113206155161.28799</v>
      </c>
      <c r="H9" s="121">
        <f t="shared" si="0"/>
        <v>225209515653.6189</v>
      </c>
      <c r="I9" s="128"/>
      <c r="J9" s="128"/>
      <c r="K9" s="140"/>
    </row>
    <row r="10" spans="1:11" ht="30" customHeight="1">
      <c r="A10" s="120">
        <v>4</v>
      </c>
      <c r="B10" s="120" t="s">
        <v>33</v>
      </c>
      <c r="C10" s="121">
        <v>24937264729.386101</v>
      </c>
      <c r="D10" s="123">
        <v>25737372103.066002</v>
      </c>
      <c r="E10" s="121">
        <v>0</v>
      </c>
      <c r="F10" s="121">
        <v>0</v>
      </c>
      <c r="G10" s="121">
        <v>0</v>
      </c>
      <c r="H10" s="121">
        <f t="shared" si="0"/>
        <v>50674636832.452103</v>
      </c>
      <c r="I10" s="128"/>
      <c r="J10" s="140"/>
    </row>
    <row r="11" spans="1:11" ht="30" customHeight="1">
      <c r="A11" s="120">
        <v>5</v>
      </c>
      <c r="B11" s="120" t="s">
        <v>34</v>
      </c>
      <c r="C11" s="121">
        <v>14735261082.57</v>
      </c>
      <c r="D11" s="123">
        <v>0</v>
      </c>
      <c r="E11" s="121">
        <v>0</v>
      </c>
      <c r="F11" s="121">
        <v>0</v>
      </c>
      <c r="G11" s="121">
        <v>1645305316.1900001</v>
      </c>
      <c r="H11" s="121">
        <f t="shared" si="0"/>
        <v>16380566398.76</v>
      </c>
      <c r="I11" s="128"/>
    </row>
    <row r="12" spans="1:11" ht="30" customHeight="1">
      <c r="A12" s="120">
        <v>6</v>
      </c>
      <c r="B12" s="124" t="s">
        <v>35</v>
      </c>
      <c r="C12" s="121">
        <v>11689487929.83</v>
      </c>
      <c r="D12" s="123">
        <v>0</v>
      </c>
      <c r="E12" s="121">
        <v>0</v>
      </c>
      <c r="F12" s="123">
        <v>647974752.15999997</v>
      </c>
      <c r="G12" s="121">
        <v>12248429976.059999</v>
      </c>
      <c r="H12" s="121">
        <f t="shared" si="0"/>
        <v>24585892658.049999</v>
      </c>
      <c r="I12" s="128"/>
    </row>
    <row r="13" spans="1:11" ht="30" customHeight="1">
      <c r="A13" s="120">
        <v>7</v>
      </c>
      <c r="B13" s="124" t="s">
        <v>36</v>
      </c>
      <c r="C13" s="121">
        <v>12517744106.48</v>
      </c>
      <c r="D13" s="123">
        <v>0</v>
      </c>
      <c r="E13" s="121">
        <v>0</v>
      </c>
      <c r="F13" s="121">
        <v>0</v>
      </c>
      <c r="G13" s="121">
        <v>0</v>
      </c>
      <c r="H13" s="121">
        <f t="shared" si="0"/>
        <v>12517744106.48</v>
      </c>
      <c r="I13" s="128"/>
    </row>
    <row r="14" spans="1:11" ht="30" customHeight="1">
      <c r="A14" s="120">
        <v>8</v>
      </c>
      <c r="B14" s="124" t="s">
        <v>37</v>
      </c>
      <c r="C14" s="121">
        <v>14953540298.73</v>
      </c>
      <c r="D14" s="121">
        <v>0</v>
      </c>
      <c r="E14" s="121">
        <v>0</v>
      </c>
      <c r="F14" s="121">
        <v>0</v>
      </c>
      <c r="G14" s="121">
        <v>0</v>
      </c>
      <c r="H14" s="121">
        <f t="shared" si="0"/>
        <v>14953540298.73</v>
      </c>
      <c r="I14" s="128"/>
    </row>
    <row r="15" spans="1:11" ht="54" customHeight="1">
      <c r="A15" s="120">
        <v>9</v>
      </c>
      <c r="B15" s="124" t="s">
        <v>38</v>
      </c>
      <c r="C15" s="121">
        <v>2952771383.3299999</v>
      </c>
      <c r="D15" s="123">
        <v>0</v>
      </c>
      <c r="E15" s="121">
        <v>0</v>
      </c>
      <c r="F15" s="121">
        <v>0</v>
      </c>
      <c r="G15" s="121">
        <v>0</v>
      </c>
      <c r="H15" s="121">
        <f t="shared" si="0"/>
        <v>2952771383.3299999</v>
      </c>
      <c r="I15" s="128"/>
    </row>
    <row r="16" spans="1:11" ht="42">
      <c r="A16" s="120">
        <v>10</v>
      </c>
      <c r="B16" s="124" t="s">
        <v>39</v>
      </c>
      <c r="C16" s="123">
        <v>40000000000</v>
      </c>
      <c r="D16" s="123">
        <v>0</v>
      </c>
      <c r="E16" s="121">
        <v>0</v>
      </c>
      <c r="F16" s="121">
        <v>0</v>
      </c>
      <c r="G16" s="121">
        <v>0</v>
      </c>
      <c r="H16" s="121">
        <f t="shared" si="0"/>
        <v>40000000000</v>
      </c>
      <c r="I16" s="128"/>
    </row>
    <row r="17" spans="1:12" ht="43.5" customHeight="1">
      <c r="A17" s="120">
        <v>11</v>
      </c>
      <c r="B17" s="124" t="s">
        <v>40</v>
      </c>
      <c r="C17" s="123">
        <v>7945250</v>
      </c>
      <c r="D17" s="123">
        <v>0</v>
      </c>
      <c r="E17" s="121">
        <v>0</v>
      </c>
      <c r="F17" s="121">
        <v>0</v>
      </c>
      <c r="G17" s="121">
        <v>0</v>
      </c>
      <c r="H17" s="121">
        <f t="shared" si="0"/>
        <v>7945250</v>
      </c>
      <c r="I17" s="128"/>
    </row>
    <row r="18" spans="1:12" ht="42">
      <c r="A18" s="120">
        <v>12</v>
      </c>
      <c r="B18" s="124" t="s">
        <v>41</v>
      </c>
      <c r="C18" s="123">
        <v>18163078852.380001</v>
      </c>
      <c r="D18" s="123">
        <v>0</v>
      </c>
      <c r="E18" s="121">
        <v>0</v>
      </c>
      <c r="F18" s="121">
        <v>0</v>
      </c>
      <c r="G18" s="121">
        <v>0</v>
      </c>
      <c r="H18" s="121">
        <f t="shared" si="0"/>
        <v>18163078852.380001</v>
      </c>
      <c r="I18" s="128"/>
    </row>
    <row r="19" spans="1:12" ht="42.75" customHeight="1">
      <c r="A19" s="120">
        <v>13</v>
      </c>
      <c r="B19" s="124" t="s">
        <v>42</v>
      </c>
      <c r="C19" s="123">
        <v>0</v>
      </c>
      <c r="D19" s="123">
        <v>0</v>
      </c>
      <c r="E19" s="121">
        <v>0</v>
      </c>
      <c r="F19" s="121">
        <v>0</v>
      </c>
      <c r="G19" s="122">
        <v>10003489410.42</v>
      </c>
      <c r="H19" s="121">
        <f t="shared" si="0"/>
        <v>10003489410.42</v>
      </c>
      <c r="I19" s="128"/>
    </row>
    <row r="20" spans="1:12" ht="42.75" customHeight="1">
      <c r="A20" s="120">
        <v>14</v>
      </c>
      <c r="B20" s="124" t="s">
        <v>43</v>
      </c>
      <c r="C20" s="123">
        <v>240000000000</v>
      </c>
      <c r="D20" s="123">
        <v>0</v>
      </c>
      <c r="E20" s="121">
        <v>0</v>
      </c>
      <c r="F20" s="121">
        <v>0</v>
      </c>
      <c r="G20" s="121">
        <v>0</v>
      </c>
      <c r="H20" s="121">
        <f t="shared" si="0"/>
        <v>240000000000</v>
      </c>
      <c r="I20" s="128"/>
    </row>
    <row r="21" spans="1:12" ht="42.75" customHeight="1">
      <c r="A21" s="120">
        <v>15</v>
      </c>
      <c r="B21" s="124" t="s">
        <v>43</v>
      </c>
      <c r="C21" s="123">
        <v>0</v>
      </c>
      <c r="D21" s="123">
        <v>60000000000</v>
      </c>
      <c r="E21" s="121">
        <v>0</v>
      </c>
      <c r="F21" s="121">
        <v>0</v>
      </c>
      <c r="G21" s="122">
        <v>0</v>
      </c>
      <c r="H21" s="121">
        <f t="shared" si="0"/>
        <v>60000000000</v>
      </c>
      <c r="I21" s="128"/>
    </row>
    <row r="22" spans="1:12" ht="30" customHeight="1">
      <c r="A22" s="120"/>
      <c r="B22" s="125" t="s">
        <v>44</v>
      </c>
      <c r="C22" s="123">
        <f>SUM(C7:C21)</f>
        <v>660090098127.40991</v>
      </c>
      <c r="D22" s="123">
        <f t="shared" ref="D22:H22" si="1">SUM(D7:D21)</f>
        <v>262887729619.07999</v>
      </c>
      <c r="E22" s="123">
        <f t="shared" si="1"/>
        <v>60000000000</v>
      </c>
      <c r="F22" s="123">
        <f t="shared" si="1"/>
        <v>16199368803.940002</v>
      </c>
      <c r="G22" s="123">
        <f t="shared" si="1"/>
        <v>347343382306.34998</v>
      </c>
      <c r="H22" s="123">
        <f t="shared" si="1"/>
        <v>1346520578856.78</v>
      </c>
    </row>
    <row r="23" spans="1:12" ht="50.25" customHeight="1">
      <c r="B23" s="126"/>
      <c r="C23" s="127"/>
      <c r="D23" s="127"/>
      <c r="E23" s="127"/>
      <c r="F23" s="127"/>
      <c r="G23" s="128"/>
    </row>
    <row r="24" spans="1:12" ht="50.25" customHeight="1">
      <c r="A24" s="157" t="s">
        <v>45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2" ht="36" customHeight="1">
      <c r="A25" s="158" t="s">
        <v>46</v>
      </c>
      <c r="B25" s="159"/>
      <c r="C25" s="159"/>
      <c r="D25" s="159"/>
      <c r="E25" s="159"/>
      <c r="F25" s="159"/>
      <c r="G25" s="159"/>
      <c r="H25" s="159"/>
      <c r="I25" s="159"/>
      <c r="J25" s="159"/>
    </row>
    <row r="26" spans="1:12" ht="30" customHeight="1">
      <c r="A26" s="1">
        <v>0</v>
      </c>
      <c r="B26" s="1">
        <v>1</v>
      </c>
      <c r="C26" s="1">
        <v>2</v>
      </c>
      <c r="D26" s="1">
        <v>3</v>
      </c>
      <c r="E26" s="1" t="s">
        <v>47</v>
      </c>
      <c r="F26" s="1">
        <v>5</v>
      </c>
      <c r="G26" s="1">
        <v>6</v>
      </c>
      <c r="H26" s="1">
        <v>7</v>
      </c>
      <c r="I26" s="1">
        <v>8</v>
      </c>
      <c r="J26" s="1" t="s">
        <v>48</v>
      </c>
      <c r="K26" s="51"/>
      <c r="L26" s="51"/>
    </row>
    <row r="27" spans="1:12" ht="86.25" customHeight="1">
      <c r="A27" s="125" t="s">
        <v>21</v>
      </c>
      <c r="B27" s="125" t="s">
        <v>22</v>
      </c>
      <c r="C27" s="130" t="s">
        <v>49</v>
      </c>
      <c r="D27" s="125" t="s">
        <v>50</v>
      </c>
      <c r="E27" s="125" t="s">
        <v>51</v>
      </c>
      <c r="F27" s="115" t="s">
        <v>52</v>
      </c>
      <c r="G27" s="119" t="s">
        <v>25</v>
      </c>
      <c r="H27" s="118" t="s">
        <v>26</v>
      </c>
      <c r="I27" s="115" t="s">
        <v>27</v>
      </c>
      <c r="J27" s="115" t="s">
        <v>28</v>
      </c>
      <c r="K27" s="119"/>
      <c r="L27" s="119"/>
    </row>
    <row r="28" spans="1:12" ht="22.8">
      <c r="A28" s="120"/>
      <c r="B28" s="120"/>
      <c r="C28" s="149" t="s">
        <v>29</v>
      </c>
      <c r="D28" s="149" t="s">
        <v>29</v>
      </c>
      <c r="E28" s="149" t="s">
        <v>29</v>
      </c>
      <c r="F28" s="149" t="s">
        <v>29</v>
      </c>
      <c r="G28" s="150" t="s">
        <v>29</v>
      </c>
      <c r="H28" s="149" t="s">
        <v>29</v>
      </c>
      <c r="I28" s="149" t="s">
        <v>29</v>
      </c>
      <c r="J28" s="149" t="s">
        <v>29</v>
      </c>
      <c r="K28" s="129"/>
      <c r="L28" s="129"/>
    </row>
    <row r="29" spans="1:12">
      <c r="A29" s="120">
        <v>1</v>
      </c>
      <c r="B29" s="120" t="s">
        <v>53</v>
      </c>
      <c r="C29" s="131">
        <v>135864507179.931</v>
      </c>
      <c r="D29" s="131">
        <v>-96349604785.269699</v>
      </c>
      <c r="E29" s="132">
        <f>C29+D29</f>
        <v>39514902394.661301</v>
      </c>
      <c r="F29" s="132">
        <v>85917923395.2668</v>
      </c>
      <c r="G29" s="133">
        <v>29100000000</v>
      </c>
      <c r="H29" s="132">
        <v>2177195167.2491999</v>
      </c>
      <c r="I29" s="132">
        <v>45282462064.515198</v>
      </c>
      <c r="J29" s="132">
        <f>E29+F29+G29+H29+I29</f>
        <v>201992483021.6925</v>
      </c>
      <c r="K29" s="143"/>
      <c r="L29" s="143"/>
    </row>
    <row r="30" spans="1:12">
      <c r="A30" s="120">
        <v>2</v>
      </c>
      <c r="B30" s="120" t="s">
        <v>54</v>
      </c>
      <c r="C30" s="131">
        <v>2801330044.947</v>
      </c>
      <c r="D30" s="131">
        <v>0</v>
      </c>
      <c r="E30" s="132">
        <f t="shared" ref="E30:E33" si="2">C30+D30</f>
        <v>2801330044.947</v>
      </c>
      <c r="F30" s="132">
        <v>1771503575.1601</v>
      </c>
      <c r="G30" s="133">
        <v>600000000</v>
      </c>
      <c r="H30" s="132">
        <v>0</v>
      </c>
      <c r="I30" s="132">
        <v>0</v>
      </c>
      <c r="J30" s="132">
        <f t="shared" ref="J30:J33" si="3">E30+F30+G30+H30+I30</f>
        <v>5172833620.1070995</v>
      </c>
      <c r="K30" s="143"/>
      <c r="L30" s="143"/>
    </row>
    <row r="31" spans="1:12">
      <c r="A31" s="120">
        <v>3</v>
      </c>
      <c r="B31" s="120" t="s">
        <v>55</v>
      </c>
      <c r="C31" s="131">
        <v>1400665022.4735</v>
      </c>
      <c r="D31" s="131">
        <v>0</v>
      </c>
      <c r="E31" s="132">
        <f t="shared" si="2"/>
        <v>1400665022.4735</v>
      </c>
      <c r="F31" s="132">
        <v>885751787.58010006</v>
      </c>
      <c r="G31" s="133">
        <v>300000000</v>
      </c>
      <c r="H31" s="132">
        <v>0</v>
      </c>
      <c r="I31" s="132">
        <v>0</v>
      </c>
      <c r="J31" s="132">
        <f t="shared" si="3"/>
        <v>2586416810.0536003</v>
      </c>
      <c r="K31" s="143"/>
      <c r="L31" s="143"/>
    </row>
    <row r="32" spans="1:12" ht="42">
      <c r="A32" s="120">
        <v>4</v>
      </c>
      <c r="B32" s="124" t="s">
        <v>56</v>
      </c>
      <c r="C32" s="131">
        <v>4706234475.5109997</v>
      </c>
      <c r="D32" s="131">
        <v>0</v>
      </c>
      <c r="E32" s="132">
        <f t="shared" si="2"/>
        <v>4706234475.5109997</v>
      </c>
      <c r="F32" s="134">
        <v>2976126006.2690001</v>
      </c>
      <c r="G32" s="133">
        <v>1008000000</v>
      </c>
      <c r="H32" s="132">
        <v>0</v>
      </c>
      <c r="I32" s="132">
        <v>0</v>
      </c>
      <c r="J32" s="132">
        <f t="shared" si="3"/>
        <v>8690360481.7799988</v>
      </c>
      <c r="K32" s="143"/>
      <c r="L32" s="143"/>
    </row>
    <row r="33" spans="1:12">
      <c r="A33" s="120">
        <v>5</v>
      </c>
      <c r="B33" s="120" t="s">
        <v>57</v>
      </c>
      <c r="C33" s="131">
        <v>2801330044.947</v>
      </c>
      <c r="D33" s="131">
        <v>-97124889</v>
      </c>
      <c r="E33" s="132">
        <f t="shared" si="2"/>
        <v>2704205155.947</v>
      </c>
      <c r="F33" s="132">
        <v>1771503575.1601</v>
      </c>
      <c r="G33" s="133">
        <v>600000000</v>
      </c>
      <c r="H33" s="132">
        <v>155513940.5178</v>
      </c>
      <c r="I33" s="132">
        <v>3234461576.0367999</v>
      </c>
      <c r="J33" s="132">
        <f t="shared" si="3"/>
        <v>8465684247.6616993</v>
      </c>
      <c r="K33" s="143"/>
      <c r="L33" s="143"/>
    </row>
    <row r="34" spans="1:12" ht="36.75" customHeight="1">
      <c r="A34" s="120"/>
      <c r="B34" s="135" t="s">
        <v>28</v>
      </c>
      <c r="C34" s="136">
        <f>SUM(C29:C33)</f>
        <v>147574066767.80948</v>
      </c>
      <c r="D34" s="136">
        <f t="shared" ref="D34:J34" si="4">SUM(D29:D33)</f>
        <v>-96446729674.269699</v>
      </c>
      <c r="E34" s="137">
        <f t="shared" si="4"/>
        <v>51127337093.539803</v>
      </c>
      <c r="F34" s="137">
        <f t="shared" si="4"/>
        <v>93322808339.436081</v>
      </c>
      <c r="G34" s="138">
        <f t="shared" si="4"/>
        <v>31608000000</v>
      </c>
      <c r="H34" s="136">
        <f t="shared" si="4"/>
        <v>2332709107.7669997</v>
      </c>
      <c r="I34" s="136">
        <f t="shared" si="4"/>
        <v>48516923640.551994</v>
      </c>
      <c r="J34" s="136">
        <f t="shared" si="4"/>
        <v>226907778181.29489</v>
      </c>
      <c r="K34" s="144"/>
      <c r="L34" s="144"/>
    </row>
    <row r="36" spans="1:12" ht="12.75" hidden="1" customHeight="1">
      <c r="A36" s="160" t="s">
        <v>58</v>
      </c>
      <c r="B36" s="160"/>
      <c r="C36" s="160"/>
    </row>
    <row r="37" spans="1:12">
      <c r="A37" s="161"/>
      <c r="B37" s="161"/>
      <c r="C37" s="161"/>
      <c r="J37" s="128"/>
    </row>
    <row r="38" spans="1:12" ht="42.75" customHeight="1">
      <c r="B38" s="139"/>
      <c r="C38" s="139"/>
      <c r="G38" s="140"/>
      <c r="I38" s="128"/>
      <c r="J38" s="128"/>
    </row>
    <row r="39" spans="1:12">
      <c r="B39" s="139"/>
      <c r="C39" s="139"/>
      <c r="G39" s="140"/>
    </row>
    <row r="40" spans="1:12">
      <c r="B40" s="141"/>
      <c r="C40" s="139"/>
    </row>
    <row r="41" spans="1:12" ht="22.8">
      <c r="A41" s="157" t="s">
        <v>59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</row>
    <row r="42" spans="1:12" ht="35.25" customHeight="1">
      <c r="A42" s="157" t="s">
        <v>60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</row>
    <row r="43" spans="1:12" ht="30.75" customHeight="1">
      <c r="A43" s="157" t="s">
        <v>61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</row>
    <row r="44" spans="1:12" ht="20.25" customHeight="1">
      <c r="A44" s="157" t="s">
        <v>62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</row>
  </sheetData>
  <mergeCells count="12">
    <mergeCell ref="A43:K43"/>
    <mergeCell ref="A44:K44"/>
    <mergeCell ref="A25:J25"/>
    <mergeCell ref="A36:C36"/>
    <mergeCell ref="A37:C37"/>
    <mergeCell ref="A41:K41"/>
    <mergeCell ref="A42:K42"/>
    <mergeCell ref="A1:H1"/>
    <mergeCell ref="A2:H2"/>
    <mergeCell ref="A3:H3"/>
    <mergeCell ref="A4:H4"/>
    <mergeCell ref="A24:J24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5"/>
  <sheetViews>
    <sheetView topLeftCell="F7" workbookViewId="0">
      <selection activeCell="K7" sqref="A6:V47"/>
    </sheetView>
  </sheetViews>
  <sheetFormatPr defaultColWidth="8.88671875" defaultRowHeight="13.2"/>
  <cols>
    <col min="1" max="1" width="5.6640625" style="17" customWidth="1"/>
    <col min="2" max="2" width="22.44140625" style="17" customWidth="1"/>
    <col min="3" max="3" width="7.44140625" style="17" customWidth="1"/>
    <col min="4" max="4" width="25.5546875" style="17" customWidth="1"/>
    <col min="5" max="5" width="23.6640625" style="17" customWidth="1"/>
    <col min="6" max="6" width="28.33203125" style="17" customWidth="1"/>
    <col min="7" max="7" width="21.33203125" style="17" customWidth="1"/>
    <col min="8" max="8" width="24.44140625" style="17" customWidth="1"/>
    <col min="9" max="9" width="22.6640625" style="17" customWidth="1"/>
    <col min="10" max="13" width="25.5546875" style="17" customWidth="1"/>
    <col min="14" max="19" width="22" style="17" customWidth="1"/>
    <col min="20" max="20" width="28" style="17" customWidth="1"/>
    <col min="21" max="21" width="29.44140625" style="17" customWidth="1"/>
    <col min="22" max="22" width="6.44140625" style="17" customWidth="1"/>
    <col min="23" max="23" width="8.88671875" style="17"/>
    <col min="24" max="24" width="16.33203125" style="17" customWidth="1"/>
    <col min="25" max="25" width="16.88671875" style="17" customWidth="1"/>
    <col min="26" max="26" width="21" style="17" customWidth="1"/>
    <col min="27" max="27" width="8.88671875" style="17"/>
    <col min="28" max="28" width="17.44140625" style="17" customWidth="1"/>
    <col min="29" max="29" width="12.33203125" style="17" customWidth="1"/>
    <col min="30" max="30" width="17.88671875" style="17" customWidth="1"/>
    <col min="31" max="32" width="8.88671875" style="17"/>
    <col min="33" max="33" width="17.88671875" style="17" customWidth="1"/>
    <col min="34" max="34" width="16.33203125" style="17" customWidth="1"/>
    <col min="35" max="35" width="17.88671875" style="17" customWidth="1"/>
    <col min="36" max="16384" width="8.88671875" style="17"/>
  </cols>
  <sheetData>
    <row r="1" spans="1:35" ht="22.8">
      <c r="A1" s="162" t="s">
        <v>63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</row>
    <row r="2" spans="1:35" ht="24.6">
      <c r="A2" s="163" t="s">
        <v>64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</row>
    <row r="3" spans="1:35" ht="18" customHeight="1">
      <c r="A3" s="164" t="s">
        <v>65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35" ht="17.399999999999999">
      <c r="A4" s="165" t="s">
        <v>66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</row>
    <row r="5" spans="1:35" ht="20.399999999999999"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</row>
    <row r="6" spans="1:35" ht="15.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 t="s">
        <v>67</v>
      </c>
      <c r="G6" s="8">
        <v>7</v>
      </c>
      <c r="H6" s="8">
        <v>8</v>
      </c>
      <c r="I6" s="8">
        <v>9</v>
      </c>
      <c r="J6" s="8" t="s">
        <v>68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 t="s">
        <v>69</v>
      </c>
      <c r="U6" s="8" t="s">
        <v>70</v>
      </c>
      <c r="V6" s="99"/>
    </row>
    <row r="7" spans="1:35" ht="12.75" customHeight="1">
      <c r="A7" s="171" t="s">
        <v>21</v>
      </c>
      <c r="B7" s="171" t="s">
        <v>22</v>
      </c>
      <c r="C7" s="171" t="s">
        <v>71</v>
      </c>
      <c r="D7" s="171" t="s">
        <v>72</v>
      </c>
      <c r="E7" s="171" t="s">
        <v>73</v>
      </c>
      <c r="F7" s="171" t="s">
        <v>74</v>
      </c>
      <c r="G7" s="167" t="s">
        <v>75</v>
      </c>
      <c r="H7" s="168"/>
      <c r="I7" s="169"/>
      <c r="J7" s="171" t="s">
        <v>51</v>
      </c>
      <c r="K7" s="173" t="s">
        <v>52</v>
      </c>
      <c r="L7" s="173" t="s">
        <v>25</v>
      </c>
      <c r="M7" s="171" t="s">
        <v>26</v>
      </c>
      <c r="N7" s="171" t="s">
        <v>76</v>
      </c>
      <c r="O7" s="171" t="s">
        <v>77</v>
      </c>
      <c r="P7" s="171" t="s">
        <v>78</v>
      </c>
      <c r="Q7" s="171" t="s">
        <v>79</v>
      </c>
      <c r="R7" s="171" t="s">
        <v>80</v>
      </c>
      <c r="S7" s="171" t="s">
        <v>81</v>
      </c>
      <c r="T7" s="171" t="s">
        <v>82</v>
      </c>
      <c r="U7" s="171" t="s">
        <v>83</v>
      </c>
      <c r="V7" s="175" t="s">
        <v>21</v>
      </c>
    </row>
    <row r="8" spans="1:35" ht="50.25" customHeight="1">
      <c r="A8" s="172"/>
      <c r="B8" s="172"/>
      <c r="C8" s="172"/>
      <c r="D8" s="172"/>
      <c r="E8" s="172"/>
      <c r="F8" s="172"/>
      <c r="G8" s="98" t="s">
        <v>84</v>
      </c>
      <c r="H8" s="98" t="s">
        <v>85</v>
      </c>
      <c r="I8" s="98" t="s">
        <v>86</v>
      </c>
      <c r="J8" s="172"/>
      <c r="K8" s="174"/>
      <c r="L8" s="174"/>
      <c r="M8" s="172"/>
      <c r="N8" s="172"/>
      <c r="O8" s="172"/>
      <c r="P8" s="172"/>
      <c r="Q8" s="172"/>
      <c r="R8" s="172"/>
      <c r="S8" s="172"/>
      <c r="T8" s="172"/>
      <c r="U8" s="172"/>
      <c r="V8" s="176"/>
    </row>
    <row r="9" spans="1:35" ht="21" customHeight="1">
      <c r="A9" s="99"/>
      <c r="B9" s="99"/>
      <c r="C9" s="99"/>
      <c r="D9" s="151" t="s">
        <v>29</v>
      </c>
      <c r="E9" s="151" t="s">
        <v>29</v>
      </c>
      <c r="F9" s="151" t="s">
        <v>29</v>
      </c>
      <c r="G9" s="151" t="s">
        <v>29</v>
      </c>
      <c r="H9" s="151" t="s">
        <v>29</v>
      </c>
      <c r="I9" s="151" t="s">
        <v>29</v>
      </c>
      <c r="J9" s="151" t="s">
        <v>29</v>
      </c>
      <c r="K9" s="151" t="s">
        <v>29</v>
      </c>
      <c r="L9" s="151" t="s">
        <v>29</v>
      </c>
      <c r="M9" s="151" t="s">
        <v>29</v>
      </c>
      <c r="N9" s="151" t="s">
        <v>29</v>
      </c>
      <c r="O9" s="151" t="s">
        <v>29</v>
      </c>
      <c r="P9" s="151" t="s">
        <v>29</v>
      </c>
      <c r="Q9" s="151" t="s">
        <v>29</v>
      </c>
      <c r="R9" s="151" t="s">
        <v>29</v>
      </c>
      <c r="S9" s="151" t="s">
        <v>29</v>
      </c>
      <c r="T9" s="151" t="s">
        <v>29</v>
      </c>
      <c r="U9" s="151" t="s">
        <v>29</v>
      </c>
      <c r="V9" s="99"/>
    </row>
    <row r="10" spans="1:35" ht="30" customHeight="1">
      <c r="A10" s="99">
        <v>1</v>
      </c>
      <c r="B10" s="100" t="s">
        <v>87</v>
      </c>
      <c r="C10" s="101">
        <v>17</v>
      </c>
      <c r="D10" s="102">
        <v>1798528731.0680001</v>
      </c>
      <c r="E10" s="102">
        <v>177424248.1135</v>
      </c>
      <c r="F10" s="103">
        <f>D10+E10</f>
        <v>1975952979.1815</v>
      </c>
      <c r="G10" s="102">
        <v>157383837.72</v>
      </c>
      <c r="H10" s="102">
        <v>0</v>
      </c>
      <c r="I10" s="102">
        <f>287297710.37-H10-G10</f>
        <v>129913872.65000001</v>
      </c>
      <c r="J10" s="102">
        <f>F10-G10-H10-I10</f>
        <v>1688655268.8114998</v>
      </c>
      <c r="K10" s="102">
        <v>1350727506.9233999</v>
      </c>
      <c r="L10" s="102">
        <v>385216030.00239998</v>
      </c>
      <c r="M10" s="102">
        <v>195537620.5715</v>
      </c>
      <c r="N10" s="102">
        <v>91968850.661599994</v>
      </c>
      <c r="O10" s="102">
        <f>N10/2</f>
        <v>45984425.330799997</v>
      </c>
      <c r="P10" s="102">
        <f>N10-O10</f>
        <v>45984425.330799997</v>
      </c>
      <c r="Q10" s="102">
        <v>3261170896.7484999</v>
      </c>
      <c r="R10" s="102">
        <v>0</v>
      </c>
      <c r="S10" s="102">
        <f>Q10-R10</f>
        <v>3261170896.7484999</v>
      </c>
      <c r="T10" s="113">
        <f>F10+K10+L10+M10+N10+Q10</f>
        <v>7260573884.0888996</v>
      </c>
      <c r="U10" s="114">
        <f>J10+K10+L10+M10+P10+S10</f>
        <v>6927291748.3880997</v>
      </c>
      <c r="V10" s="99">
        <v>1</v>
      </c>
      <c r="AI10" s="96">
        <v>0</v>
      </c>
    </row>
    <row r="11" spans="1:35" ht="30" customHeight="1">
      <c r="A11" s="99">
        <v>2</v>
      </c>
      <c r="B11" s="100" t="s">
        <v>88</v>
      </c>
      <c r="C11" s="104">
        <v>21</v>
      </c>
      <c r="D11" s="102">
        <v>1913325283.3740001</v>
      </c>
      <c r="E11" s="102">
        <v>0</v>
      </c>
      <c r="F11" s="103">
        <f t="shared" ref="F11:F46" si="0">D11+E11</f>
        <v>1913325283.3740001</v>
      </c>
      <c r="G11" s="102">
        <v>285080208.19999999</v>
      </c>
      <c r="H11" s="102">
        <v>0</v>
      </c>
      <c r="I11" s="102">
        <f>446912802.86-H11-G11</f>
        <v>161832594.66000003</v>
      </c>
      <c r="J11" s="102">
        <f t="shared" ref="J11:J46" si="1">F11-G11-H11-I11</f>
        <v>1466412480.5139999</v>
      </c>
      <c r="K11" s="102">
        <v>1209947605.4484</v>
      </c>
      <c r="L11" s="102">
        <v>409803611.7148</v>
      </c>
      <c r="M11" s="102">
        <v>176405962.12130001</v>
      </c>
      <c r="N11" s="102">
        <v>97839041.553299993</v>
      </c>
      <c r="O11" s="102">
        <v>0</v>
      </c>
      <c r="P11" s="102">
        <f t="shared" ref="P11:P45" si="2">N11-O11</f>
        <v>97839041.553299993</v>
      </c>
      <c r="Q11" s="102">
        <v>3725933580.9587998</v>
      </c>
      <c r="R11" s="102">
        <v>0</v>
      </c>
      <c r="S11" s="102">
        <f t="shared" ref="S11:S46" si="3">Q11-R11</f>
        <v>3725933580.9587998</v>
      </c>
      <c r="T11" s="113">
        <f t="shared" ref="T11:T46" si="4">F11+K11+L11+M11+N11+Q11</f>
        <v>7533255085.1705999</v>
      </c>
      <c r="U11" s="114">
        <f t="shared" ref="U11:U46" si="5">J11+K11+L11+M11+P11+S11</f>
        <v>7086342282.3106003</v>
      </c>
      <c r="V11" s="99">
        <v>2</v>
      </c>
      <c r="AI11" s="96">
        <v>0</v>
      </c>
    </row>
    <row r="12" spans="1:35" ht="30" customHeight="1">
      <c r="A12" s="99">
        <v>3</v>
      </c>
      <c r="B12" s="100" t="s">
        <v>89</v>
      </c>
      <c r="C12" s="104">
        <v>31</v>
      </c>
      <c r="D12" s="102">
        <v>1931105664.8662</v>
      </c>
      <c r="E12" s="102">
        <v>5228515893.1723003</v>
      </c>
      <c r="F12" s="103">
        <f t="shared" si="0"/>
        <v>7159621558.0384998</v>
      </c>
      <c r="G12" s="102">
        <v>136710182.97</v>
      </c>
      <c r="H12" s="102">
        <v>0</v>
      </c>
      <c r="I12" s="102">
        <f>760394143.58-H12-G12</f>
        <v>623683960.61000001</v>
      </c>
      <c r="J12" s="102">
        <f t="shared" si="1"/>
        <v>6399227414.4584999</v>
      </c>
      <c r="K12" s="102">
        <v>7036214673.2206001</v>
      </c>
      <c r="L12" s="102">
        <v>413611884.47240001</v>
      </c>
      <c r="M12" s="102">
        <v>193660920.1313</v>
      </c>
      <c r="N12" s="102">
        <v>98748252.077199996</v>
      </c>
      <c r="O12" s="102">
        <f>N12/2</f>
        <v>49374126.038599998</v>
      </c>
      <c r="P12" s="102">
        <f t="shared" si="2"/>
        <v>49374126.038599998</v>
      </c>
      <c r="Q12" s="102">
        <v>3769749004.4475999</v>
      </c>
      <c r="R12" s="102">
        <v>0</v>
      </c>
      <c r="S12" s="102">
        <f t="shared" si="3"/>
        <v>3769749004.4475999</v>
      </c>
      <c r="T12" s="113">
        <f t="shared" si="4"/>
        <v>18671606292.3876</v>
      </c>
      <c r="U12" s="114">
        <f t="shared" si="5"/>
        <v>17861838022.769001</v>
      </c>
      <c r="V12" s="99">
        <v>3</v>
      </c>
      <c r="AI12" s="96">
        <v>0</v>
      </c>
    </row>
    <row r="13" spans="1:35" ht="30" customHeight="1">
      <c r="A13" s="99">
        <v>4</v>
      </c>
      <c r="B13" s="100" t="s">
        <v>90</v>
      </c>
      <c r="C13" s="104">
        <v>21</v>
      </c>
      <c r="D13" s="102">
        <v>1909740893.7093999</v>
      </c>
      <c r="E13" s="102">
        <v>226315360.40110001</v>
      </c>
      <c r="F13" s="103">
        <f t="shared" si="0"/>
        <v>2136056254.1104999</v>
      </c>
      <c r="G13" s="102">
        <v>132818158.09</v>
      </c>
      <c r="H13" s="102">
        <v>0</v>
      </c>
      <c r="I13" s="102">
        <f>171359140.21-H13-G13</f>
        <v>38540982.120000005</v>
      </c>
      <c r="J13" s="102">
        <f t="shared" si="1"/>
        <v>1964697113.9004998</v>
      </c>
      <c r="K13" s="102">
        <v>1481072571.2872</v>
      </c>
      <c r="L13" s="102">
        <v>409035892.89399999</v>
      </c>
      <c r="M13" s="102">
        <v>253484713.4765</v>
      </c>
      <c r="N13" s="102">
        <v>97655751.627200007</v>
      </c>
      <c r="O13" s="102">
        <v>0</v>
      </c>
      <c r="P13" s="102">
        <f t="shared" si="2"/>
        <v>97655751.627200007</v>
      </c>
      <c r="Q13" s="102">
        <v>3938593146.5349998</v>
      </c>
      <c r="R13" s="102">
        <v>0</v>
      </c>
      <c r="S13" s="102">
        <f t="shared" si="3"/>
        <v>3938593146.5349998</v>
      </c>
      <c r="T13" s="113">
        <f t="shared" si="4"/>
        <v>8315898329.9303999</v>
      </c>
      <c r="U13" s="114">
        <f t="shared" si="5"/>
        <v>8144539189.7203999</v>
      </c>
      <c r="V13" s="99">
        <v>4</v>
      </c>
      <c r="AI13" s="96">
        <v>0</v>
      </c>
    </row>
    <row r="14" spans="1:35" ht="30" customHeight="1">
      <c r="A14" s="99">
        <v>5</v>
      </c>
      <c r="B14" s="100" t="s">
        <v>91</v>
      </c>
      <c r="C14" s="104">
        <v>20</v>
      </c>
      <c r="D14" s="102">
        <v>2297482278.9580002</v>
      </c>
      <c r="E14" s="102">
        <v>0</v>
      </c>
      <c r="F14" s="103">
        <f t="shared" si="0"/>
        <v>2297482278.9580002</v>
      </c>
      <c r="G14" s="102">
        <v>480251603.99000001</v>
      </c>
      <c r="H14" s="102">
        <v>201255000</v>
      </c>
      <c r="I14" s="102">
        <f>1829094602.69-H14-G14</f>
        <v>1147587998.7</v>
      </c>
      <c r="J14" s="102">
        <f t="shared" si="1"/>
        <v>468387676.26800013</v>
      </c>
      <c r="K14" s="102">
        <v>1452880598.0487001</v>
      </c>
      <c r="L14" s="102">
        <v>492083883.46149999</v>
      </c>
      <c r="M14" s="102">
        <v>199250799.4718</v>
      </c>
      <c r="N14" s="102">
        <v>117483141.059</v>
      </c>
      <c r="O14" s="102">
        <v>0</v>
      </c>
      <c r="P14" s="102">
        <f t="shared" si="2"/>
        <v>117483141.059</v>
      </c>
      <c r="Q14" s="102">
        <v>3931732370.2835999</v>
      </c>
      <c r="R14" s="102">
        <v>0</v>
      </c>
      <c r="S14" s="102">
        <f t="shared" si="3"/>
        <v>3931732370.2835999</v>
      </c>
      <c r="T14" s="113">
        <f t="shared" si="4"/>
        <v>8490913071.2826004</v>
      </c>
      <c r="U14" s="114">
        <f t="shared" si="5"/>
        <v>6661818468.5925999</v>
      </c>
      <c r="V14" s="99">
        <v>5</v>
      </c>
      <c r="AI14" s="96">
        <v>0</v>
      </c>
    </row>
    <row r="15" spans="1:35" ht="30" customHeight="1">
      <c r="A15" s="99">
        <v>6</v>
      </c>
      <c r="B15" s="100" t="s">
        <v>92</v>
      </c>
      <c r="C15" s="104">
        <v>8</v>
      </c>
      <c r="D15" s="102">
        <v>1699483867.8813</v>
      </c>
      <c r="E15" s="102">
        <v>4756974808.8164997</v>
      </c>
      <c r="F15" s="103">
        <f t="shared" si="0"/>
        <v>6456458676.6977997</v>
      </c>
      <c r="G15" s="102">
        <v>78182606.849999994</v>
      </c>
      <c r="H15" s="102">
        <v>0</v>
      </c>
      <c r="I15" s="102">
        <f>433250618.41-H15-G15</f>
        <v>355068011.56000006</v>
      </c>
      <c r="J15" s="102">
        <f t="shared" si="1"/>
        <v>6023208058.2877989</v>
      </c>
      <c r="K15" s="102">
        <v>5615282982.6457005</v>
      </c>
      <c r="L15" s="102">
        <v>364002207.65429997</v>
      </c>
      <c r="M15" s="102">
        <v>147614372.97889999</v>
      </c>
      <c r="N15" s="102">
        <v>86904131.886800006</v>
      </c>
      <c r="O15" s="102">
        <f t="shared" ref="O15:O21" si="6">N15/2</f>
        <v>43452065.943400003</v>
      </c>
      <c r="P15" s="102">
        <f t="shared" si="2"/>
        <v>43452065.943400003</v>
      </c>
      <c r="Q15" s="102">
        <v>3265817015.2242999</v>
      </c>
      <c r="R15" s="102">
        <v>0</v>
      </c>
      <c r="S15" s="102">
        <f t="shared" si="3"/>
        <v>3265817015.2242999</v>
      </c>
      <c r="T15" s="113">
        <f t="shared" si="4"/>
        <v>15936079387.087803</v>
      </c>
      <c r="U15" s="114">
        <f t="shared" si="5"/>
        <v>15459376702.7344</v>
      </c>
      <c r="V15" s="99">
        <v>6</v>
      </c>
      <c r="AI15" s="96">
        <v>0</v>
      </c>
    </row>
    <row r="16" spans="1:35" ht="30" customHeight="1">
      <c r="A16" s="99">
        <v>7</v>
      </c>
      <c r="B16" s="100" t="s">
        <v>93</v>
      </c>
      <c r="C16" s="104">
        <v>23</v>
      </c>
      <c r="D16" s="102">
        <v>2154038155.0423002</v>
      </c>
      <c r="E16" s="102">
        <v>0</v>
      </c>
      <c r="F16" s="103">
        <f t="shared" si="0"/>
        <v>2154038155.0423002</v>
      </c>
      <c r="G16" s="102">
        <v>63066751.439999998</v>
      </c>
      <c r="H16" s="102">
        <v>0</v>
      </c>
      <c r="I16" s="102">
        <f>108612199.01-H16-G16</f>
        <v>45545447.570000008</v>
      </c>
      <c r="J16" s="102">
        <f t="shared" si="1"/>
        <v>2045425956.0323002</v>
      </c>
      <c r="K16" s="102">
        <v>1362169480.7305</v>
      </c>
      <c r="L16" s="102">
        <v>461360451.03170002</v>
      </c>
      <c r="M16" s="102">
        <v>195792909.03240001</v>
      </c>
      <c r="N16" s="102">
        <v>110148039.32690001</v>
      </c>
      <c r="O16" s="102">
        <f t="shared" si="6"/>
        <v>55074019.663450003</v>
      </c>
      <c r="P16" s="102">
        <f t="shared" si="2"/>
        <v>55074019.663450003</v>
      </c>
      <c r="Q16" s="102">
        <v>3967401872.9839001</v>
      </c>
      <c r="R16" s="102">
        <v>0</v>
      </c>
      <c r="S16" s="102">
        <f t="shared" si="3"/>
        <v>3967401872.9839001</v>
      </c>
      <c r="T16" s="113">
        <f t="shared" si="4"/>
        <v>8250910908.1477013</v>
      </c>
      <c r="U16" s="114">
        <f t="shared" si="5"/>
        <v>8087224689.4742508</v>
      </c>
      <c r="V16" s="99">
        <v>7</v>
      </c>
      <c r="AI16" s="96">
        <v>0</v>
      </c>
    </row>
    <row r="17" spans="1:35" ht="30" customHeight="1">
      <c r="A17" s="99">
        <v>8</v>
      </c>
      <c r="B17" s="100" t="s">
        <v>94</v>
      </c>
      <c r="C17" s="104">
        <v>27</v>
      </c>
      <c r="D17" s="102">
        <v>2386365571.9292002</v>
      </c>
      <c r="E17" s="102">
        <v>0</v>
      </c>
      <c r="F17" s="103">
        <f t="shared" si="0"/>
        <v>2386365571.9292002</v>
      </c>
      <c r="G17" s="102">
        <v>48678953.740000002</v>
      </c>
      <c r="H17" s="102">
        <v>0</v>
      </c>
      <c r="I17" s="102">
        <f>156959302.24-H17-G17</f>
        <v>108280348.5</v>
      </c>
      <c r="J17" s="102">
        <f t="shared" si="1"/>
        <v>2229406269.6892004</v>
      </c>
      <c r="K17" s="102">
        <v>1509088566.6766</v>
      </c>
      <c r="L17" s="102">
        <v>511121260.32419997</v>
      </c>
      <c r="M17" s="102">
        <v>196836346.6593</v>
      </c>
      <c r="N17" s="102">
        <v>122028241.81659999</v>
      </c>
      <c r="O17" s="102">
        <v>0</v>
      </c>
      <c r="P17" s="102">
        <f t="shared" si="2"/>
        <v>122028241.81659999</v>
      </c>
      <c r="Q17" s="102">
        <v>3946493347.6044002</v>
      </c>
      <c r="R17" s="102">
        <v>0</v>
      </c>
      <c r="S17" s="102">
        <f t="shared" si="3"/>
        <v>3946493347.6044002</v>
      </c>
      <c r="T17" s="113">
        <f t="shared" si="4"/>
        <v>8671933335.0102997</v>
      </c>
      <c r="U17" s="114">
        <f t="shared" si="5"/>
        <v>8514974032.7702999</v>
      </c>
      <c r="V17" s="99">
        <v>8</v>
      </c>
      <c r="AI17" s="96">
        <v>0</v>
      </c>
    </row>
    <row r="18" spans="1:35" ht="30" customHeight="1">
      <c r="A18" s="99">
        <v>9</v>
      </c>
      <c r="B18" s="100" t="s">
        <v>95</v>
      </c>
      <c r="C18" s="104">
        <v>18</v>
      </c>
      <c r="D18" s="102">
        <v>1931434998.2665</v>
      </c>
      <c r="E18" s="102">
        <v>0</v>
      </c>
      <c r="F18" s="103">
        <f t="shared" si="0"/>
        <v>1931434998.2665</v>
      </c>
      <c r="G18" s="102">
        <v>442239024.13</v>
      </c>
      <c r="H18" s="102">
        <v>541305066.39999998</v>
      </c>
      <c r="I18" s="102">
        <f>983544090.53-H18-G18</f>
        <v>0</v>
      </c>
      <c r="J18" s="102">
        <f t="shared" si="1"/>
        <v>947890907.73649991</v>
      </c>
      <c r="K18" s="102">
        <v>1221399817.1287</v>
      </c>
      <c r="L18" s="102">
        <v>413682422.40869999</v>
      </c>
      <c r="M18" s="102">
        <v>174578020.51359999</v>
      </c>
      <c r="N18" s="102">
        <v>98765092.739199996</v>
      </c>
      <c r="O18" s="102">
        <f t="shared" si="6"/>
        <v>49382546.369599998</v>
      </c>
      <c r="P18" s="102">
        <f t="shared" si="2"/>
        <v>49382546.369599998</v>
      </c>
      <c r="Q18" s="102">
        <v>3296498317.7635999</v>
      </c>
      <c r="R18" s="102">
        <v>0</v>
      </c>
      <c r="S18" s="102">
        <f t="shared" si="3"/>
        <v>3296498317.7635999</v>
      </c>
      <c r="T18" s="113">
        <f t="shared" si="4"/>
        <v>7136358668.8202991</v>
      </c>
      <c r="U18" s="114">
        <f t="shared" si="5"/>
        <v>6103432031.9207001</v>
      </c>
      <c r="V18" s="99">
        <v>9</v>
      </c>
      <c r="AI18" s="96">
        <v>0</v>
      </c>
    </row>
    <row r="19" spans="1:35" ht="30" customHeight="1">
      <c r="A19" s="99">
        <v>10</v>
      </c>
      <c r="B19" s="100" t="s">
        <v>96</v>
      </c>
      <c r="C19" s="104">
        <v>25</v>
      </c>
      <c r="D19" s="102">
        <v>1950210418.8331001</v>
      </c>
      <c r="E19" s="102">
        <v>7500167063.5911999</v>
      </c>
      <c r="F19" s="103">
        <f t="shared" si="0"/>
        <v>9450377482.4242992</v>
      </c>
      <c r="G19" s="102">
        <v>52812881</v>
      </c>
      <c r="H19" s="102">
        <v>0</v>
      </c>
      <c r="I19" s="102">
        <f>1248039652.56-H19-G19</f>
        <v>1195226771.5599999</v>
      </c>
      <c r="J19" s="102">
        <f t="shared" si="1"/>
        <v>8202337829.8642998</v>
      </c>
      <c r="K19" s="102">
        <v>9336533111.0202007</v>
      </c>
      <c r="L19" s="102">
        <v>417703816.5891</v>
      </c>
      <c r="M19" s="102">
        <v>251487684.83570001</v>
      </c>
      <c r="N19" s="102">
        <v>99725185.186100006</v>
      </c>
      <c r="O19" s="102">
        <f t="shared" si="6"/>
        <v>49862592.593050003</v>
      </c>
      <c r="P19" s="102">
        <f t="shared" si="2"/>
        <v>49862592.593050003</v>
      </c>
      <c r="Q19" s="102">
        <v>4749994658.0284004</v>
      </c>
      <c r="R19" s="102">
        <v>0</v>
      </c>
      <c r="S19" s="102">
        <f t="shared" si="3"/>
        <v>4749994658.0284004</v>
      </c>
      <c r="T19" s="113">
        <f t="shared" si="4"/>
        <v>24305821938.083801</v>
      </c>
      <c r="U19" s="114">
        <f t="shared" si="5"/>
        <v>23007919692.930752</v>
      </c>
      <c r="V19" s="99">
        <v>10</v>
      </c>
      <c r="AI19" s="96">
        <v>0</v>
      </c>
    </row>
    <row r="20" spans="1:35" ht="30" customHeight="1">
      <c r="A20" s="99">
        <v>11</v>
      </c>
      <c r="B20" s="100" t="s">
        <v>97</v>
      </c>
      <c r="C20" s="104">
        <v>13</v>
      </c>
      <c r="D20" s="102">
        <v>1718353373.0903001</v>
      </c>
      <c r="E20" s="102">
        <v>0</v>
      </c>
      <c r="F20" s="103">
        <f t="shared" si="0"/>
        <v>1718353373.0903001</v>
      </c>
      <c r="G20" s="102">
        <v>126318629.05</v>
      </c>
      <c r="H20" s="102">
        <v>0</v>
      </c>
      <c r="I20" s="102">
        <f>597549702.91-H20-G20</f>
        <v>471231073.85999995</v>
      </c>
      <c r="J20" s="102">
        <f t="shared" si="1"/>
        <v>1120803670.1803002</v>
      </c>
      <c r="K20" s="102">
        <v>1086651374.5127001</v>
      </c>
      <c r="L20" s="102">
        <v>368043753.25709999</v>
      </c>
      <c r="M20" s="102">
        <v>155411500.5553</v>
      </c>
      <c r="N20" s="102">
        <v>87869035.408399999</v>
      </c>
      <c r="O20" s="102">
        <v>0</v>
      </c>
      <c r="P20" s="102">
        <f t="shared" si="2"/>
        <v>87869035.408399999</v>
      </c>
      <c r="Q20" s="102">
        <v>3182434263.8817</v>
      </c>
      <c r="R20" s="102">
        <v>0</v>
      </c>
      <c r="S20" s="102">
        <f t="shared" si="3"/>
        <v>3182434263.8817</v>
      </c>
      <c r="T20" s="113">
        <f t="shared" si="4"/>
        <v>6598763300.7055006</v>
      </c>
      <c r="U20" s="114">
        <f t="shared" si="5"/>
        <v>6001213597.7955008</v>
      </c>
      <c r="V20" s="99">
        <v>11</v>
      </c>
      <c r="AI20" s="96">
        <v>0</v>
      </c>
    </row>
    <row r="21" spans="1:35" ht="30" customHeight="1">
      <c r="A21" s="99">
        <v>12</v>
      </c>
      <c r="B21" s="100" t="s">
        <v>98</v>
      </c>
      <c r="C21" s="104">
        <v>18</v>
      </c>
      <c r="D21" s="102">
        <v>1795954674.3615</v>
      </c>
      <c r="E21" s="102">
        <v>977164662.69920003</v>
      </c>
      <c r="F21" s="103">
        <f t="shared" si="0"/>
        <v>2773119337.0606999</v>
      </c>
      <c r="G21" s="102">
        <v>374548841.32999998</v>
      </c>
      <c r="H21" s="102">
        <v>322916666.67000002</v>
      </c>
      <c r="I21" s="102">
        <f>697465508-H21-G21</f>
        <v>0</v>
      </c>
      <c r="J21" s="102">
        <f t="shared" si="1"/>
        <v>2075653829.0606999</v>
      </c>
      <c r="K21" s="102">
        <v>1931764685.7442999</v>
      </c>
      <c r="L21" s="102">
        <v>384664708.30900002</v>
      </c>
      <c r="M21" s="102">
        <v>228458082.2834</v>
      </c>
      <c r="N21" s="102">
        <v>91837224.720500007</v>
      </c>
      <c r="O21" s="102">
        <f t="shared" si="6"/>
        <v>45918612.360250004</v>
      </c>
      <c r="P21" s="102">
        <f t="shared" si="2"/>
        <v>45918612.360250004</v>
      </c>
      <c r="Q21" s="102">
        <v>3594438382.3702998</v>
      </c>
      <c r="R21" s="102">
        <v>0</v>
      </c>
      <c r="S21" s="102">
        <f t="shared" si="3"/>
        <v>3594438382.3702998</v>
      </c>
      <c r="T21" s="113">
        <f t="shared" si="4"/>
        <v>9004282420.4881992</v>
      </c>
      <c r="U21" s="114">
        <f t="shared" si="5"/>
        <v>8260898300.1279507</v>
      </c>
      <c r="V21" s="99">
        <v>12</v>
      </c>
      <c r="AI21" s="96">
        <v>0</v>
      </c>
    </row>
    <row r="22" spans="1:35" ht="30" customHeight="1">
      <c r="A22" s="99">
        <v>13</v>
      </c>
      <c r="B22" s="100" t="s">
        <v>99</v>
      </c>
      <c r="C22" s="104">
        <v>16</v>
      </c>
      <c r="D22" s="102">
        <v>1717383716.2959001</v>
      </c>
      <c r="E22" s="102">
        <v>0</v>
      </c>
      <c r="F22" s="103">
        <f t="shared" si="0"/>
        <v>1717383716.2959001</v>
      </c>
      <c r="G22" s="102">
        <v>174084423.31999999</v>
      </c>
      <c r="H22" s="102">
        <v>345000000</v>
      </c>
      <c r="I22" s="102">
        <f>743373774.19-H22-G22</f>
        <v>224289350.87000006</v>
      </c>
      <c r="J22" s="102">
        <f t="shared" si="1"/>
        <v>974009942.10590005</v>
      </c>
      <c r="K22" s="102">
        <v>1086038183.4775</v>
      </c>
      <c r="L22" s="102">
        <v>367836068.31199998</v>
      </c>
      <c r="M22" s="102">
        <v>166623345.1561</v>
      </c>
      <c r="N22" s="102">
        <v>87819451.423899993</v>
      </c>
      <c r="O22" s="102">
        <v>0</v>
      </c>
      <c r="P22" s="102">
        <f t="shared" si="2"/>
        <v>87819451.423899993</v>
      </c>
      <c r="Q22" s="102">
        <v>3185265540.6054001</v>
      </c>
      <c r="R22" s="102">
        <v>0</v>
      </c>
      <c r="S22" s="102">
        <f t="shared" si="3"/>
        <v>3185265540.6054001</v>
      </c>
      <c r="T22" s="113">
        <f t="shared" si="4"/>
        <v>6610966305.2707996</v>
      </c>
      <c r="U22" s="114">
        <f t="shared" si="5"/>
        <v>5867592531.0808001</v>
      </c>
      <c r="V22" s="99">
        <v>13</v>
      </c>
      <c r="AI22" s="96">
        <v>0</v>
      </c>
    </row>
    <row r="23" spans="1:35" ht="30" customHeight="1">
      <c r="A23" s="99">
        <v>14</v>
      </c>
      <c r="B23" s="100" t="s">
        <v>100</v>
      </c>
      <c r="C23" s="104">
        <v>17</v>
      </c>
      <c r="D23" s="102">
        <v>1931601694.1475</v>
      </c>
      <c r="E23" s="102">
        <v>0</v>
      </c>
      <c r="F23" s="103">
        <f t="shared" si="0"/>
        <v>1931601694.1475</v>
      </c>
      <c r="G23" s="102">
        <v>236579312.91999999</v>
      </c>
      <c r="H23" s="102">
        <v>0</v>
      </c>
      <c r="I23" s="102">
        <f>236579312.92-H23-G23</f>
        <v>0</v>
      </c>
      <c r="J23" s="102">
        <f t="shared" si="1"/>
        <v>1695022381.2275</v>
      </c>
      <c r="K23" s="102">
        <v>1221505232.1826</v>
      </c>
      <c r="L23" s="102">
        <v>413718125.99479997</v>
      </c>
      <c r="M23" s="102">
        <v>203486709.96200001</v>
      </c>
      <c r="N23" s="102">
        <v>98773616.8336</v>
      </c>
      <c r="O23" s="102">
        <v>0</v>
      </c>
      <c r="P23" s="102">
        <f t="shared" si="2"/>
        <v>98773616.8336</v>
      </c>
      <c r="Q23" s="102">
        <v>3545154943.9966002</v>
      </c>
      <c r="R23" s="102">
        <v>0</v>
      </c>
      <c r="S23" s="102">
        <f t="shared" si="3"/>
        <v>3545154943.9966002</v>
      </c>
      <c r="T23" s="113">
        <f t="shared" si="4"/>
        <v>7414240323.1170998</v>
      </c>
      <c r="U23" s="114">
        <f t="shared" si="5"/>
        <v>7177661010.1970997</v>
      </c>
      <c r="V23" s="99">
        <v>14</v>
      </c>
      <c r="AI23" s="96">
        <v>0</v>
      </c>
    </row>
    <row r="24" spans="1:35" ht="30" customHeight="1">
      <c r="A24" s="99">
        <v>15</v>
      </c>
      <c r="B24" s="100" t="s">
        <v>101</v>
      </c>
      <c r="C24" s="104">
        <v>11</v>
      </c>
      <c r="D24" s="102">
        <v>1809157126.4216001</v>
      </c>
      <c r="E24" s="102">
        <v>0</v>
      </c>
      <c r="F24" s="103">
        <f t="shared" si="0"/>
        <v>1809157126.4216001</v>
      </c>
      <c r="G24" s="102">
        <v>132891793.39</v>
      </c>
      <c r="H24" s="102">
        <v>638494476.51999998</v>
      </c>
      <c r="I24" s="102">
        <f>1114237924.55-H24-G24</f>
        <v>342851654.63999999</v>
      </c>
      <c r="J24" s="102">
        <f t="shared" si="1"/>
        <v>694919201.87160003</v>
      </c>
      <c r="K24" s="102">
        <v>1144073802.8196001</v>
      </c>
      <c r="L24" s="102">
        <v>387492461.95069999</v>
      </c>
      <c r="M24" s="102">
        <v>160355569.80540001</v>
      </c>
      <c r="N24" s="102">
        <v>92512340.063800007</v>
      </c>
      <c r="O24" s="102">
        <v>0</v>
      </c>
      <c r="P24" s="102">
        <f t="shared" si="2"/>
        <v>92512340.063800007</v>
      </c>
      <c r="Q24" s="102">
        <v>3238008476.3371</v>
      </c>
      <c r="R24" s="102">
        <v>0</v>
      </c>
      <c r="S24" s="102">
        <f t="shared" si="3"/>
        <v>3238008476.3371</v>
      </c>
      <c r="T24" s="113">
        <f t="shared" si="4"/>
        <v>6831599777.3982</v>
      </c>
      <c r="U24" s="114">
        <f t="shared" si="5"/>
        <v>5717361852.8481998</v>
      </c>
      <c r="V24" s="99">
        <v>15</v>
      </c>
      <c r="AI24" s="96">
        <v>0</v>
      </c>
    </row>
    <row r="25" spans="1:35" ht="30" customHeight="1">
      <c r="A25" s="99">
        <v>16</v>
      </c>
      <c r="B25" s="100" t="s">
        <v>102</v>
      </c>
      <c r="C25" s="104">
        <v>27</v>
      </c>
      <c r="D25" s="102">
        <v>1996991763.9335001</v>
      </c>
      <c r="E25" s="102">
        <v>325561522.37519997</v>
      </c>
      <c r="F25" s="103">
        <f t="shared" si="0"/>
        <v>2322553286.3087001</v>
      </c>
      <c r="G25" s="102">
        <v>122916438.27</v>
      </c>
      <c r="H25" s="102">
        <v>0</v>
      </c>
      <c r="I25" s="102">
        <f>1307324249.27-H25-G25</f>
        <v>1184407811</v>
      </c>
      <c r="J25" s="102">
        <f t="shared" si="1"/>
        <v>1015229037.0387001</v>
      </c>
      <c r="K25" s="102">
        <v>1687396143.3484001</v>
      </c>
      <c r="L25" s="102">
        <v>427723630.96640003</v>
      </c>
      <c r="M25" s="102">
        <v>211077285.61219999</v>
      </c>
      <c r="N25" s="102">
        <v>102117377.46349999</v>
      </c>
      <c r="O25" s="102">
        <f t="shared" ref="O25" si="7">N25/2</f>
        <v>51058688.731749997</v>
      </c>
      <c r="P25" s="102">
        <f t="shared" si="2"/>
        <v>51058688.731749997</v>
      </c>
      <c r="Q25" s="102">
        <v>3663284263.6329002</v>
      </c>
      <c r="R25" s="102">
        <v>0</v>
      </c>
      <c r="S25" s="102">
        <f t="shared" si="3"/>
        <v>3663284263.6329002</v>
      </c>
      <c r="T25" s="113">
        <f t="shared" si="4"/>
        <v>8414151987.3320999</v>
      </c>
      <c r="U25" s="114">
        <f t="shared" si="5"/>
        <v>7055769049.3303509</v>
      </c>
      <c r="V25" s="99">
        <v>16</v>
      </c>
      <c r="AI25" s="96">
        <v>0</v>
      </c>
    </row>
    <row r="26" spans="1:35" ht="30" customHeight="1">
      <c r="A26" s="99">
        <v>17</v>
      </c>
      <c r="B26" s="100" t="s">
        <v>103</v>
      </c>
      <c r="C26" s="104">
        <v>27</v>
      </c>
      <c r="D26" s="102">
        <v>2147949891.4727001</v>
      </c>
      <c r="E26" s="102">
        <v>0</v>
      </c>
      <c r="F26" s="103">
        <f t="shared" si="0"/>
        <v>2147949891.4727001</v>
      </c>
      <c r="G26" s="102">
        <v>66966469.700000003</v>
      </c>
      <c r="H26" s="102">
        <v>0</v>
      </c>
      <c r="I26" s="102">
        <f>140217486.09-H26-G26</f>
        <v>73251016.390000001</v>
      </c>
      <c r="J26" s="102">
        <f t="shared" si="1"/>
        <v>2007732405.3827</v>
      </c>
      <c r="K26" s="102">
        <v>1358319387.9154</v>
      </c>
      <c r="L26" s="102">
        <v>460056442.54890001</v>
      </c>
      <c r="M26" s="102">
        <v>189407210.49739999</v>
      </c>
      <c r="N26" s="102">
        <v>109836712.29979999</v>
      </c>
      <c r="O26" s="102">
        <v>0</v>
      </c>
      <c r="P26" s="102">
        <f t="shared" si="2"/>
        <v>109836712.29979999</v>
      </c>
      <c r="Q26" s="102">
        <v>3857043056.5335002</v>
      </c>
      <c r="R26" s="102">
        <v>0</v>
      </c>
      <c r="S26" s="102">
        <f t="shared" si="3"/>
        <v>3857043056.5335002</v>
      </c>
      <c r="T26" s="113">
        <f t="shared" si="4"/>
        <v>8122612701.2677002</v>
      </c>
      <c r="U26" s="114">
        <f t="shared" si="5"/>
        <v>7982395215.1777</v>
      </c>
      <c r="V26" s="99">
        <v>17</v>
      </c>
      <c r="AI26" s="96">
        <v>0</v>
      </c>
    </row>
    <row r="27" spans="1:35" ht="30" customHeight="1">
      <c r="A27" s="99">
        <v>18</v>
      </c>
      <c r="B27" s="100" t="s">
        <v>104</v>
      </c>
      <c r="C27" s="104">
        <v>23</v>
      </c>
      <c r="D27" s="102">
        <v>2516573126.8603001</v>
      </c>
      <c r="E27" s="102">
        <v>0</v>
      </c>
      <c r="F27" s="103">
        <f t="shared" si="0"/>
        <v>2516573126.8603001</v>
      </c>
      <c r="G27" s="102">
        <v>1489562335.5</v>
      </c>
      <c r="H27" s="102">
        <v>0</v>
      </c>
      <c r="I27" s="102">
        <f>1925746602.74-H27-G27</f>
        <v>436184267.24000001</v>
      </c>
      <c r="J27" s="102">
        <f t="shared" si="1"/>
        <v>590826524.12030005</v>
      </c>
      <c r="K27" s="102">
        <v>1591429149.6766</v>
      </c>
      <c r="L27" s="102">
        <v>539009631.81389999</v>
      </c>
      <c r="M27" s="102">
        <v>255170612.51179999</v>
      </c>
      <c r="N27" s="102">
        <v>128686483.61589999</v>
      </c>
      <c r="O27" s="102">
        <v>0</v>
      </c>
      <c r="P27" s="102">
        <f t="shared" si="2"/>
        <v>128686483.61589999</v>
      </c>
      <c r="Q27" s="102">
        <v>4472159666.8797998</v>
      </c>
      <c r="R27" s="102">
        <v>0</v>
      </c>
      <c r="S27" s="102">
        <f t="shared" si="3"/>
        <v>4472159666.8797998</v>
      </c>
      <c r="T27" s="113">
        <f t="shared" si="4"/>
        <v>9503028671.3582993</v>
      </c>
      <c r="U27" s="114">
        <f t="shared" si="5"/>
        <v>7577282068.6182995</v>
      </c>
      <c r="V27" s="99">
        <v>18</v>
      </c>
      <c r="AI27" s="96">
        <v>0</v>
      </c>
    </row>
    <row r="28" spans="1:35" ht="30" customHeight="1">
      <c r="A28" s="99">
        <v>19</v>
      </c>
      <c r="B28" s="100" t="s">
        <v>105</v>
      </c>
      <c r="C28" s="104">
        <v>44</v>
      </c>
      <c r="D28" s="102">
        <v>3046591939.8435001</v>
      </c>
      <c r="E28" s="102">
        <v>0</v>
      </c>
      <c r="F28" s="103">
        <f t="shared" si="0"/>
        <v>3046591939.8435001</v>
      </c>
      <c r="G28" s="102">
        <v>202477930.22</v>
      </c>
      <c r="H28" s="102">
        <v>292615190</v>
      </c>
      <c r="I28" s="102">
        <f>963904759.44-H28-G28</f>
        <v>468811639.22000003</v>
      </c>
      <c r="J28" s="102">
        <f t="shared" si="1"/>
        <v>2082687180.4035003</v>
      </c>
      <c r="K28" s="102">
        <v>1926602159.2941999</v>
      </c>
      <c r="L28" s="102">
        <v>652531167.18719995</v>
      </c>
      <c r="M28" s="102">
        <v>331845655.86379999</v>
      </c>
      <c r="N28" s="102">
        <v>155789315.06740001</v>
      </c>
      <c r="O28" s="102">
        <v>0</v>
      </c>
      <c r="P28" s="102">
        <f t="shared" si="2"/>
        <v>155789315.06740001</v>
      </c>
      <c r="Q28" s="102">
        <v>6036900577.4597998</v>
      </c>
      <c r="R28" s="102">
        <v>0</v>
      </c>
      <c r="S28" s="102">
        <f t="shared" si="3"/>
        <v>6036900577.4597998</v>
      </c>
      <c r="T28" s="113">
        <f t="shared" si="4"/>
        <v>12150260814.7159</v>
      </c>
      <c r="U28" s="114">
        <f t="shared" si="5"/>
        <v>11186356055.2759</v>
      </c>
      <c r="V28" s="99">
        <v>19</v>
      </c>
      <c r="AI28" s="96">
        <v>0</v>
      </c>
    </row>
    <row r="29" spans="1:35" ht="30" customHeight="1">
      <c r="A29" s="99">
        <v>20</v>
      </c>
      <c r="B29" s="100" t="s">
        <v>106</v>
      </c>
      <c r="C29" s="104">
        <v>34</v>
      </c>
      <c r="D29" s="102">
        <v>2361022047.5151</v>
      </c>
      <c r="E29" s="102">
        <v>0</v>
      </c>
      <c r="F29" s="103">
        <f t="shared" si="0"/>
        <v>2361022047.5151</v>
      </c>
      <c r="G29" s="102">
        <v>172335440.80000001</v>
      </c>
      <c r="H29" s="102">
        <v>850000000</v>
      </c>
      <c r="I29" s="102">
        <f>1058801366.48-H29-G29</f>
        <v>36465925.680000007</v>
      </c>
      <c r="J29" s="102">
        <f t="shared" si="1"/>
        <v>1302220681.0350997</v>
      </c>
      <c r="K29" s="102">
        <v>1493061842.4454</v>
      </c>
      <c r="L29" s="102">
        <v>505693083.56379998</v>
      </c>
      <c r="M29" s="102">
        <v>223488109.68169999</v>
      </c>
      <c r="N29" s="102">
        <v>120732285.4206</v>
      </c>
      <c r="O29" s="102">
        <v>0</v>
      </c>
      <c r="P29" s="102">
        <f t="shared" si="2"/>
        <v>120732285.4206</v>
      </c>
      <c r="Q29" s="102">
        <v>4354212666.2525997</v>
      </c>
      <c r="R29" s="102">
        <v>0</v>
      </c>
      <c r="S29" s="102">
        <f t="shared" si="3"/>
        <v>4354212666.2525997</v>
      </c>
      <c r="T29" s="113">
        <f t="shared" si="4"/>
        <v>9058210034.8792</v>
      </c>
      <c r="U29" s="114">
        <f t="shared" si="5"/>
        <v>7999408668.3991995</v>
      </c>
      <c r="V29" s="99">
        <v>20</v>
      </c>
      <c r="AI29" s="96">
        <v>0</v>
      </c>
    </row>
    <row r="30" spans="1:35" ht="30" customHeight="1">
      <c r="A30" s="99">
        <v>21</v>
      </c>
      <c r="B30" s="100" t="s">
        <v>107</v>
      </c>
      <c r="C30" s="104">
        <v>21</v>
      </c>
      <c r="D30" s="102">
        <v>2028129718.0732999</v>
      </c>
      <c r="E30" s="102">
        <v>0</v>
      </c>
      <c r="F30" s="103">
        <f t="shared" si="0"/>
        <v>2028129718.0732999</v>
      </c>
      <c r="G30" s="102">
        <v>84522952.109999999</v>
      </c>
      <c r="H30" s="102">
        <v>0</v>
      </c>
      <c r="I30" s="102">
        <f>220500456.22-H30-G30</f>
        <v>135977504.11000001</v>
      </c>
      <c r="J30" s="102">
        <f t="shared" si="1"/>
        <v>1807629261.8533001</v>
      </c>
      <c r="K30" s="102">
        <v>1282547571.6168001</v>
      </c>
      <c r="L30" s="102">
        <v>434392881.70959997</v>
      </c>
      <c r="M30" s="102">
        <v>172522016.9806</v>
      </c>
      <c r="N30" s="102">
        <v>103709635.5156</v>
      </c>
      <c r="O30" s="102">
        <f t="shared" ref="O30:O32" si="8">N30/2</f>
        <v>51854817.757799998</v>
      </c>
      <c r="P30" s="102">
        <f t="shared" si="2"/>
        <v>51854817.757799998</v>
      </c>
      <c r="Q30" s="102">
        <v>3482512583.6462998</v>
      </c>
      <c r="R30" s="102">
        <v>0</v>
      </c>
      <c r="S30" s="102">
        <f t="shared" si="3"/>
        <v>3482512583.6462998</v>
      </c>
      <c r="T30" s="113">
        <f t="shared" si="4"/>
        <v>7503814407.5422001</v>
      </c>
      <c r="U30" s="114">
        <f t="shared" si="5"/>
        <v>7231459133.5643997</v>
      </c>
      <c r="V30" s="99">
        <v>21</v>
      </c>
      <c r="AI30" s="96">
        <v>0</v>
      </c>
    </row>
    <row r="31" spans="1:35" ht="30" customHeight="1">
      <c r="A31" s="99">
        <v>22</v>
      </c>
      <c r="B31" s="100" t="s">
        <v>108</v>
      </c>
      <c r="C31" s="104">
        <v>21</v>
      </c>
      <c r="D31" s="102">
        <v>2122839541.9198</v>
      </c>
      <c r="E31" s="102">
        <v>0</v>
      </c>
      <c r="F31" s="103">
        <f t="shared" si="0"/>
        <v>2122839541.9198</v>
      </c>
      <c r="G31" s="102">
        <v>118782009.45999999</v>
      </c>
      <c r="H31" s="102">
        <v>47000000</v>
      </c>
      <c r="I31" s="102">
        <f>1903011071.27-H31-G31</f>
        <v>1737229061.8099999</v>
      </c>
      <c r="J31" s="102">
        <f t="shared" si="1"/>
        <v>219828470.64980006</v>
      </c>
      <c r="K31" s="102">
        <v>1342440118.6849</v>
      </c>
      <c r="L31" s="102">
        <v>454678208.10659999</v>
      </c>
      <c r="M31" s="102">
        <v>180711384.579</v>
      </c>
      <c r="N31" s="102">
        <v>108552679.4412</v>
      </c>
      <c r="O31" s="102">
        <f t="shared" si="8"/>
        <v>54276339.720600002</v>
      </c>
      <c r="P31" s="102">
        <f t="shared" si="2"/>
        <v>54276339.720600002</v>
      </c>
      <c r="Q31" s="102">
        <v>3540226731.4980001</v>
      </c>
      <c r="R31" s="102">
        <v>0</v>
      </c>
      <c r="S31" s="102">
        <f t="shared" si="3"/>
        <v>3540226731.4980001</v>
      </c>
      <c r="T31" s="113">
        <f t="shared" si="4"/>
        <v>7749448664.2294998</v>
      </c>
      <c r="U31" s="114">
        <f t="shared" si="5"/>
        <v>5792161253.2389002</v>
      </c>
      <c r="V31" s="99">
        <v>22</v>
      </c>
      <c r="AI31" s="96">
        <v>0</v>
      </c>
    </row>
    <row r="32" spans="1:35" ht="30" customHeight="1">
      <c r="A32" s="99">
        <v>23</v>
      </c>
      <c r="B32" s="100" t="s">
        <v>109</v>
      </c>
      <c r="C32" s="104">
        <v>16</v>
      </c>
      <c r="D32" s="102">
        <v>1709726955.9716001</v>
      </c>
      <c r="E32" s="102">
        <v>0</v>
      </c>
      <c r="F32" s="103">
        <f t="shared" si="0"/>
        <v>1709726955.9716001</v>
      </c>
      <c r="G32" s="102">
        <v>79618821.510000005</v>
      </c>
      <c r="H32" s="102">
        <v>559212440.21000004</v>
      </c>
      <c r="I32" s="102">
        <f>673887217.33-H32-G32</f>
        <v>35055955.609999999</v>
      </c>
      <c r="J32" s="102">
        <f t="shared" si="1"/>
        <v>1035839738.6416</v>
      </c>
      <c r="K32" s="102">
        <v>1081196205.5404</v>
      </c>
      <c r="L32" s="102">
        <v>366196112.9619</v>
      </c>
      <c r="M32" s="102">
        <v>175244472.3089</v>
      </c>
      <c r="N32" s="102">
        <v>87427918.370100006</v>
      </c>
      <c r="O32" s="102">
        <f t="shared" si="8"/>
        <v>43713959.185050003</v>
      </c>
      <c r="P32" s="102">
        <f t="shared" si="2"/>
        <v>43713959.185050003</v>
      </c>
      <c r="Q32" s="102">
        <v>3265170729.3779001</v>
      </c>
      <c r="R32" s="102">
        <v>0</v>
      </c>
      <c r="S32" s="102">
        <f t="shared" si="3"/>
        <v>3265170729.3779001</v>
      </c>
      <c r="T32" s="113">
        <f t="shared" si="4"/>
        <v>6684962394.5307999</v>
      </c>
      <c r="U32" s="114">
        <f t="shared" si="5"/>
        <v>5967361218.0157499</v>
      </c>
      <c r="V32" s="99">
        <v>23</v>
      </c>
      <c r="AI32" s="96">
        <v>0</v>
      </c>
    </row>
    <row r="33" spans="1:35" ht="30" customHeight="1">
      <c r="A33" s="99">
        <v>24</v>
      </c>
      <c r="B33" s="100" t="s">
        <v>110</v>
      </c>
      <c r="C33" s="104">
        <v>20</v>
      </c>
      <c r="D33" s="102">
        <v>2573044534.5124002</v>
      </c>
      <c r="E33" s="102">
        <v>0</v>
      </c>
      <c r="F33" s="103">
        <f t="shared" si="0"/>
        <v>2573044534.5124002</v>
      </c>
      <c r="G33" s="102">
        <v>2637685277.4699998</v>
      </c>
      <c r="H33" s="102">
        <v>0</v>
      </c>
      <c r="I33" s="102">
        <f>2637685277.47-H33-G33</f>
        <v>0</v>
      </c>
      <c r="J33" s="102">
        <f t="shared" si="1"/>
        <v>-64640742.95759964</v>
      </c>
      <c r="K33" s="102">
        <v>1627140507.8285999</v>
      </c>
      <c r="L33" s="102">
        <v>551104902.29170001</v>
      </c>
      <c r="M33" s="102">
        <v>742463608.73259997</v>
      </c>
      <c r="N33" s="102">
        <v>131574183.0821</v>
      </c>
      <c r="O33" s="102">
        <v>0</v>
      </c>
      <c r="P33" s="102">
        <f t="shared" si="2"/>
        <v>131574183.0821</v>
      </c>
      <c r="Q33" s="102">
        <v>24027416964.577801</v>
      </c>
      <c r="R33" s="102">
        <v>7667853446.5</v>
      </c>
      <c r="S33" s="102">
        <f t="shared" si="3"/>
        <v>16359563518.077801</v>
      </c>
      <c r="T33" s="113">
        <f t="shared" si="4"/>
        <v>29652744701.0252</v>
      </c>
      <c r="U33" s="114">
        <f t="shared" si="5"/>
        <v>19347205977.055199</v>
      </c>
      <c r="V33" s="99">
        <v>24</v>
      </c>
      <c r="AI33" s="96">
        <v>0</v>
      </c>
    </row>
    <row r="34" spans="1:35" ht="30" customHeight="1">
      <c r="A34" s="99">
        <v>25</v>
      </c>
      <c r="B34" s="100" t="s">
        <v>111</v>
      </c>
      <c r="C34" s="104">
        <v>13</v>
      </c>
      <c r="D34" s="102">
        <v>1771280800.1705</v>
      </c>
      <c r="E34" s="102">
        <v>0</v>
      </c>
      <c r="F34" s="103">
        <f t="shared" si="0"/>
        <v>1771280800.1705</v>
      </c>
      <c r="G34" s="102">
        <v>75717060.810000002</v>
      </c>
      <c r="H34" s="102">
        <v>124722672.83</v>
      </c>
      <c r="I34" s="102">
        <f>200439733.64-H34-G34</f>
        <v>0</v>
      </c>
      <c r="J34" s="102">
        <f t="shared" si="1"/>
        <v>1570841066.5305002</v>
      </c>
      <c r="K34" s="102">
        <v>1120121592.1572001</v>
      </c>
      <c r="L34" s="102">
        <v>379379959.89410001</v>
      </c>
      <c r="M34" s="102">
        <v>157152425.66620001</v>
      </c>
      <c r="N34" s="102">
        <v>90575511.292300001</v>
      </c>
      <c r="O34" s="102">
        <v>0</v>
      </c>
      <c r="P34" s="102">
        <f t="shared" si="2"/>
        <v>90575511.292300001</v>
      </c>
      <c r="Q34" s="102">
        <v>3069692590.3561001</v>
      </c>
      <c r="R34" s="102">
        <v>0</v>
      </c>
      <c r="S34" s="102">
        <f t="shared" si="3"/>
        <v>3069692590.3561001</v>
      </c>
      <c r="T34" s="113">
        <f t="shared" si="4"/>
        <v>6588202879.5364008</v>
      </c>
      <c r="U34" s="114">
        <f t="shared" si="5"/>
        <v>6387763145.8964005</v>
      </c>
      <c r="V34" s="99">
        <v>25</v>
      </c>
      <c r="AI34" s="96">
        <v>0</v>
      </c>
    </row>
    <row r="35" spans="1:35" ht="30" customHeight="1">
      <c r="A35" s="99">
        <v>26</v>
      </c>
      <c r="B35" s="100" t="s">
        <v>112</v>
      </c>
      <c r="C35" s="104">
        <v>25</v>
      </c>
      <c r="D35" s="102">
        <v>2275131323.2828002</v>
      </c>
      <c r="E35" s="102">
        <v>0</v>
      </c>
      <c r="F35" s="103">
        <f t="shared" si="0"/>
        <v>2275131323.2828002</v>
      </c>
      <c r="G35" s="102">
        <v>132306927.39</v>
      </c>
      <c r="H35" s="102">
        <v>514281002.97000003</v>
      </c>
      <c r="I35" s="102">
        <f>1180648495.06-H35-G35</f>
        <v>534060564.69999993</v>
      </c>
      <c r="J35" s="102">
        <f t="shared" si="1"/>
        <v>1094482828.2228003</v>
      </c>
      <c r="K35" s="102">
        <v>1438746312.8144</v>
      </c>
      <c r="L35" s="102">
        <v>487296666.96429998</v>
      </c>
      <c r="M35" s="102">
        <v>197278459.19890001</v>
      </c>
      <c r="N35" s="102">
        <v>116340211.4694</v>
      </c>
      <c r="O35" s="102">
        <f t="shared" ref="O35:O37" si="9">N35/2</f>
        <v>58170105.734700002</v>
      </c>
      <c r="P35" s="102">
        <f t="shared" si="2"/>
        <v>58170105.734700002</v>
      </c>
      <c r="Q35" s="102">
        <v>3853022639.2902002</v>
      </c>
      <c r="R35" s="102">
        <v>0</v>
      </c>
      <c r="S35" s="102">
        <f t="shared" si="3"/>
        <v>3853022639.2902002</v>
      </c>
      <c r="T35" s="113">
        <f t="shared" si="4"/>
        <v>8367815613.0200014</v>
      </c>
      <c r="U35" s="114">
        <f t="shared" si="5"/>
        <v>7128997012.2253008</v>
      </c>
      <c r="V35" s="99">
        <v>26</v>
      </c>
      <c r="AI35" s="96">
        <v>0</v>
      </c>
    </row>
    <row r="36" spans="1:35" ht="30" customHeight="1">
      <c r="A36" s="99">
        <v>27</v>
      </c>
      <c r="B36" s="100" t="s">
        <v>113</v>
      </c>
      <c r="C36" s="104">
        <v>20</v>
      </c>
      <c r="D36" s="102">
        <v>1784436105.7988</v>
      </c>
      <c r="E36" s="102">
        <v>0</v>
      </c>
      <c r="F36" s="103">
        <f t="shared" si="0"/>
        <v>1784436105.7988</v>
      </c>
      <c r="G36" s="102">
        <v>286416050.41000003</v>
      </c>
      <c r="H36" s="102">
        <v>500000000</v>
      </c>
      <c r="I36" s="102">
        <f>1510198010.24-H36-G36</f>
        <v>723781959.82999992</v>
      </c>
      <c r="J36" s="102">
        <f t="shared" si="1"/>
        <v>274238095.55879998</v>
      </c>
      <c r="K36" s="102">
        <v>1128440737.2028</v>
      </c>
      <c r="L36" s="102">
        <v>382197615.52569997</v>
      </c>
      <c r="M36" s="102">
        <v>239718976.23930001</v>
      </c>
      <c r="N36" s="102">
        <v>91248215.774599999</v>
      </c>
      <c r="O36" s="102">
        <v>0</v>
      </c>
      <c r="P36" s="102">
        <f t="shared" si="2"/>
        <v>91248215.774599999</v>
      </c>
      <c r="Q36" s="102">
        <v>3733444775.2424002</v>
      </c>
      <c r="R36" s="102">
        <v>0</v>
      </c>
      <c r="S36" s="102">
        <f t="shared" si="3"/>
        <v>3733444775.2424002</v>
      </c>
      <c r="T36" s="113">
        <f t="shared" si="4"/>
        <v>7359486425.7836008</v>
      </c>
      <c r="U36" s="114">
        <f t="shared" si="5"/>
        <v>5849288415.5436001</v>
      </c>
      <c r="V36" s="99">
        <v>27</v>
      </c>
      <c r="AI36" s="96">
        <v>0</v>
      </c>
    </row>
    <row r="37" spans="1:35" ht="30" customHeight="1">
      <c r="A37" s="99">
        <v>28</v>
      </c>
      <c r="B37" s="100" t="s">
        <v>114</v>
      </c>
      <c r="C37" s="104">
        <v>18</v>
      </c>
      <c r="D37" s="102">
        <v>1787971273.5694001</v>
      </c>
      <c r="E37" s="102">
        <v>805473727.60969996</v>
      </c>
      <c r="F37" s="103">
        <f t="shared" si="0"/>
        <v>2593445001.1791</v>
      </c>
      <c r="G37" s="102">
        <v>161563693.81</v>
      </c>
      <c r="H37" s="102">
        <v>644248762.91999996</v>
      </c>
      <c r="I37" s="102">
        <f>871619540.91-H37-G37</f>
        <v>65807084.180000007</v>
      </c>
      <c r="J37" s="102">
        <f t="shared" si="1"/>
        <v>1721825460.2691</v>
      </c>
      <c r="K37" s="102">
        <v>2070477489.3903999</v>
      </c>
      <c r="L37" s="102">
        <v>382954791.8057</v>
      </c>
      <c r="M37" s="102">
        <v>197707819.67300001</v>
      </c>
      <c r="N37" s="102">
        <v>91428988.709199995</v>
      </c>
      <c r="O37" s="102">
        <f t="shared" si="9"/>
        <v>45714494.354599997</v>
      </c>
      <c r="P37" s="102">
        <f t="shared" si="2"/>
        <v>45714494.354599997</v>
      </c>
      <c r="Q37" s="102">
        <v>3626924466.5197001</v>
      </c>
      <c r="R37" s="102">
        <v>0</v>
      </c>
      <c r="S37" s="102">
        <f t="shared" si="3"/>
        <v>3626924466.5197001</v>
      </c>
      <c r="T37" s="113">
        <f t="shared" si="4"/>
        <v>8962938557.2770996</v>
      </c>
      <c r="U37" s="114">
        <f t="shared" si="5"/>
        <v>8045604522.0124998</v>
      </c>
      <c r="V37" s="99">
        <v>28</v>
      </c>
      <c r="AI37" s="96">
        <v>0</v>
      </c>
    </row>
    <row r="38" spans="1:35" ht="30" customHeight="1">
      <c r="A38" s="99">
        <v>29</v>
      </c>
      <c r="B38" s="100" t="s">
        <v>115</v>
      </c>
      <c r="C38" s="104">
        <v>30</v>
      </c>
      <c r="D38" s="102">
        <v>1751723845.0883999</v>
      </c>
      <c r="E38" s="102">
        <v>0</v>
      </c>
      <c r="F38" s="103">
        <f t="shared" si="0"/>
        <v>1751723845.0883999</v>
      </c>
      <c r="G38" s="102">
        <v>245947370.66999999</v>
      </c>
      <c r="H38" s="102">
        <v>0</v>
      </c>
      <c r="I38" s="102">
        <f>345947370.67-H38-G38</f>
        <v>100000000.00000003</v>
      </c>
      <c r="J38" s="102">
        <f t="shared" si="1"/>
        <v>1405776474.4183998</v>
      </c>
      <c r="K38" s="102">
        <v>1107754175.5044999</v>
      </c>
      <c r="L38" s="102">
        <v>375191173.54579997</v>
      </c>
      <c r="M38" s="102">
        <v>198084865.588</v>
      </c>
      <c r="N38" s="102">
        <v>89575454.606900007</v>
      </c>
      <c r="O38" s="102">
        <v>0</v>
      </c>
      <c r="P38" s="102">
        <f t="shared" si="2"/>
        <v>89575454.606900007</v>
      </c>
      <c r="Q38" s="102">
        <v>3482210909.8766999</v>
      </c>
      <c r="R38" s="102">
        <v>0</v>
      </c>
      <c r="S38" s="102">
        <f t="shared" si="3"/>
        <v>3482210909.8766999</v>
      </c>
      <c r="T38" s="113">
        <f t="shared" si="4"/>
        <v>7004540424.2102995</v>
      </c>
      <c r="U38" s="114">
        <f t="shared" si="5"/>
        <v>6658593053.5402994</v>
      </c>
      <c r="V38" s="99">
        <v>29</v>
      </c>
      <c r="AI38" s="96">
        <v>0</v>
      </c>
    </row>
    <row r="39" spans="1:35" ht="30" customHeight="1">
      <c r="A39" s="99">
        <v>30</v>
      </c>
      <c r="B39" s="100" t="s">
        <v>116</v>
      </c>
      <c r="C39" s="104">
        <v>33</v>
      </c>
      <c r="D39" s="102">
        <v>2154276150.6068001</v>
      </c>
      <c r="E39" s="102">
        <v>0</v>
      </c>
      <c r="F39" s="103">
        <f t="shared" si="0"/>
        <v>2154276150.6068001</v>
      </c>
      <c r="G39" s="102">
        <v>429816561.88</v>
      </c>
      <c r="H39" s="102">
        <v>0</v>
      </c>
      <c r="I39" s="102">
        <f>1674488247.97-H39-G39</f>
        <v>1244671686.0900002</v>
      </c>
      <c r="J39" s="102">
        <f t="shared" si="1"/>
        <v>479787902.63679981</v>
      </c>
      <c r="K39" s="102">
        <v>1362319984.2409999</v>
      </c>
      <c r="L39" s="102">
        <v>461411425.86729997</v>
      </c>
      <c r="M39" s="102">
        <v>283683335.37540001</v>
      </c>
      <c r="N39" s="102">
        <v>110160209.37369999</v>
      </c>
      <c r="O39" s="102">
        <v>0</v>
      </c>
      <c r="P39" s="102">
        <f t="shared" si="2"/>
        <v>110160209.37369999</v>
      </c>
      <c r="Q39" s="102">
        <v>6334903413.1315002</v>
      </c>
      <c r="R39" s="102">
        <v>0</v>
      </c>
      <c r="S39" s="102">
        <f t="shared" si="3"/>
        <v>6334903413.1315002</v>
      </c>
      <c r="T39" s="113">
        <f t="shared" si="4"/>
        <v>10706754518.595699</v>
      </c>
      <c r="U39" s="114">
        <f t="shared" si="5"/>
        <v>9032266270.6257</v>
      </c>
      <c r="V39" s="99">
        <v>30</v>
      </c>
      <c r="AI39" s="96">
        <v>0</v>
      </c>
    </row>
    <row r="40" spans="1:35" ht="30" customHeight="1">
      <c r="A40" s="99">
        <v>31</v>
      </c>
      <c r="B40" s="100" t="s">
        <v>117</v>
      </c>
      <c r="C40" s="104">
        <v>17</v>
      </c>
      <c r="D40" s="102">
        <v>2005702087.9888</v>
      </c>
      <c r="E40" s="102">
        <v>0</v>
      </c>
      <c r="F40" s="103">
        <f t="shared" si="0"/>
        <v>2005702087.9888</v>
      </c>
      <c r="G40" s="102">
        <v>60304686.590000004</v>
      </c>
      <c r="H40" s="102">
        <v>1031399422.965</v>
      </c>
      <c r="I40" s="102">
        <f>1421643456.77-H40-G40</f>
        <v>329939347.21499991</v>
      </c>
      <c r="J40" s="102">
        <f t="shared" si="1"/>
        <v>584058631.21880019</v>
      </c>
      <c r="K40" s="102">
        <v>1268364799.0681</v>
      </c>
      <c r="L40" s="102">
        <v>429589242.78280002</v>
      </c>
      <c r="M40" s="102">
        <v>186319862.81569999</v>
      </c>
      <c r="N40" s="102">
        <v>102562785.134</v>
      </c>
      <c r="O40" s="102">
        <f t="shared" ref="O40:O41" si="10">N40/2</f>
        <v>51281392.567000002</v>
      </c>
      <c r="P40" s="102">
        <f t="shared" si="2"/>
        <v>51281392.567000002</v>
      </c>
      <c r="Q40" s="102">
        <v>3509245029.8277998</v>
      </c>
      <c r="R40" s="102">
        <v>0</v>
      </c>
      <c r="S40" s="102">
        <f t="shared" si="3"/>
        <v>3509245029.8277998</v>
      </c>
      <c r="T40" s="113">
        <f t="shared" si="4"/>
        <v>7501783807.6171999</v>
      </c>
      <c r="U40" s="114">
        <f t="shared" si="5"/>
        <v>6028858958.2802</v>
      </c>
      <c r="V40" s="99">
        <v>31</v>
      </c>
      <c r="AI40" s="96">
        <v>0</v>
      </c>
    </row>
    <row r="41" spans="1:35" ht="30" customHeight="1">
      <c r="A41" s="99">
        <v>32</v>
      </c>
      <c r="B41" s="100" t="s">
        <v>118</v>
      </c>
      <c r="C41" s="104">
        <v>23</v>
      </c>
      <c r="D41" s="102">
        <v>2071415660.8982</v>
      </c>
      <c r="E41" s="102">
        <v>4850605714.3099003</v>
      </c>
      <c r="F41" s="103">
        <f t="shared" si="0"/>
        <v>6922021375.2081003</v>
      </c>
      <c r="G41" s="102">
        <v>289308919.64999998</v>
      </c>
      <c r="H41" s="102">
        <v>0</v>
      </c>
      <c r="I41" s="102">
        <f>289308919.65-H41-G41</f>
        <v>0</v>
      </c>
      <c r="J41" s="102">
        <f t="shared" si="1"/>
        <v>6632712455.5581007</v>
      </c>
      <c r="K41" s="102">
        <v>5932817435.7918997</v>
      </c>
      <c r="L41" s="102">
        <v>443664036.93879998</v>
      </c>
      <c r="M41" s="102">
        <v>267190651.8802</v>
      </c>
      <c r="N41" s="102">
        <v>105923088.2913</v>
      </c>
      <c r="O41" s="102">
        <f t="shared" si="10"/>
        <v>52961544.145649999</v>
      </c>
      <c r="P41" s="102">
        <f t="shared" si="2"/>
        <v>52961544.145649999</v>
      </c>
      <c r="Q41" s="102">
        <v>9378917556.9030991</v>
      </c>
      <c r="R41" s="102">
        <v>0</v>
      </c>
      <c r="S41" s="102">
        <f t="shared" si="3"/>
        <v>9378917556.9030991</v>
      </c>
      <c r="T41" s="113">
        <f t="shared" si="4"/>
        <v>23050534145.013397</v>
      </c>
      <c r="U41" s="114">
        <f t="shared" si="5"/>
        <v>22708263681.217751</v>
      </c>
      <c r="V41" s="99">
        <v>32</v>
      </c>
      <c r="AI41" s="96">
        <v>0</v>
      </c>
    </row>
    <row r="42" spans="1:35" ht="30" customHeight="1">
      <c r="A42" s="99">
        <v>33</v>
      </c>
      <c r="B42" s="100" t="s">
        <v>119</v>
      </c>
      <c r="C42" s="104">
        <v>23</v>
      </c>
      <c r="D42" s="102">
        <v>2116798756.6933999</v>
      </c>
      <c r="E42" s="102">
        <v>0</v>
      </c>
      <c r="F42" s="103">
        <f t="shared" si="0"/>
        <v>2116798756.6933999</v>
      </c>
      <c r="G42" s="102">
        <v>73111095.489999995</v>
      </c>
      <c r="H42" s="102">
        <v>206017834</v>
      </c>
      <c r="I42" s="102">
        <f>1087942600.12-H42-G42</f>
        <v>808813670.62999988</v>
      </c>
      <c r="J42" s="102">
        <f t="shared" si="1"/>
        <v>1028856156.5734</v>
      </c>
      <c r="K42" s="102">
        <v>1338620050.1968999</v>
      </c>
      <c r="L42" s="102">
        <v>453384368.72399998</v>
      </c>
      <c r="M42" s="102">
        <v>183953880.93869999</v>
      </c>
      <c r="N42" s="102">
        <v>108243780.24770001</v>
      </c>
      <c r="O42" s="102">
        <v>0</v>
      </c>
      <c r="P42" s="102">
        <f t="shared" si="2"/>
        <v>108243780.24770001</v>
      </c>
      <c r="Q42" s="102">
        <v>3729513574.6489</v>
      </c>
      <c r="R42" s="102">
        <v>0</v>
      </c>
      <c r="S42" s="102">
        <f t="shared" si="3"/>
        <v>3729513574.6489</v>
      </c>
      <c r="T42" s="113">
        <f t="shared" si="4"/>
        <v>7930514411.4496002</v>
      </c>
      <c r="U42" s="114">
        <f t="shared" si="5"/>
        <v>6842571811.3296003</v>
      </c>
      <c r="V42" s="99">
        <v>33</v>
      </c>
      <c r="AI42" s="96">
        <v>0</v>
      </c>
    </row>
    <row r="43" spans="1:35" ht="30" customHeight="1">
      <c r="A43" s="99">
        <v>34</v>
      </c>
      <c r="B43" s="100" t="s">
        <v>120</v>
      </c>
      <c r="C43" s="104">
        <v>16</v>
      </c>
      <c r="D43" s="102">
        <v>1850170555.1396</v>
      </c>
      <c r="E43" s="102">
        <v>0</v>
      </c>
      <c r="F43" s="103">
        <f t="shared" si="0"/>
        <v>1850170555.1396</v>
      </c>
      <c r="G43" s="102">
        <v>109030571.81999999</v>
      </c>
      <c r="H43" s="102">
        <v>0</v>
      </c>
      <c r="I43" s="102">
        <f>184493971.73-H43-G43</f>
        <v>75463399.909999996</v>
      </c>
      <c r="J43" s="102">
        <f t="shared" si="1"/>
        <v>1665676583.4096</v>
      </c>
      <c r="K43" s="102">
        <v>1170009852.6377001</v>
      </c>
      <c r="L43" s="102">
        <v>396276881.07870001</v>
      </c>
      <c r="M43" s="102">
        <v>155803774.81299999</v>
      </c>
      <c r="N43" s="102">
        <v>94609586.460700005</v>
      </c>
      <c r="O43" s="102">
        <v>0</v>
      </c>
      <c r="P43" s="102">
        <f t="shared" si="2"/>
        <v>94609586.460700005</v>
      </c>
      <c r="Q43" s="102">
        <v>3182607948.9305</v>
      </c>
      <c r="R43" s="102">
        <v>0</v>
      </c>
      <c r="S43" s="102">
        <f t="shared" si="3"/>
        <v>3182607948.9305</v>
      </c>
      <c r="T43" s="113">
        <f t="shared" si="4"/>
        <v>6849478599.0601997</v>
      </c>
      <c r="U43" s="114">
        <f t="shared" si="5"/>
        <v>6664984627.3302002</v>
      </c>
      <c r="V43" s="99">
        <v>34</v>
      </c>
      <c r="AI43" s="96">
        <v>0</v>
      </c>
    </row>
    <row r="44" spans="1:35" ht="30" customHeight="1">
      <c r="A44" s="99">
        <v>35</v>
      </c>
      <c r="B44" s="100" t="s">
        <v>121</v>
      </c>
      <c r="C44" s="104">
        <v>17</v>
      </c>
      <c r="D44" s="102">
        <v>1907288336.8999</v>
      </c>
      <c r="E44" s="102">
        <v>0</v>
      </c>
      <c r="F44" s="103">
        <f t="shared" si="0"/>
        <v>1907288336.8999</v>
      </c>
      <c r="G44" s="102">
        <v>51817736.950000003</v>
      </c>
      <c r="H44" s="102">
        <v>0</v>
      </c>
      <c r="I44" s="102">
        <f>493682611.36-H44-G44</f>
        <v>441864874.41000003</v>
      </c>
      <c r="J44" s="102">
        <f t="shared" si="1"/>
        <v>1413605725.5398998</v>
      </c>
      <c r="K44" s="102">
        <v>1206129964.506</v>
      </c>
      <c r="L44" s="102">
        <v>408510594.53140002</v>
      </c>
      <c r="M44" s="102">
        <v>157447173.38600001</v>
      </c>
      <c r="N44" s="102">
        <v>97530338.6567</v>
      </c>
      <c r="O44" s="102">
        <v>0</v>
      </c>
      <c r="P44" s="102">
        <f t="shared" si="2"/>
        <v>97530338.6567</v>
      </c>
      <c r="Q44" s="102">
        <v>3134634364.4491</v>
      </c>
      <c r="R44" s="102">
        <v>0</v>
      </c>
      <c r="S44" s="102">
        <f t="shared" si="3"/>
        <v>3134634364.4491</v>
      </c>
      <c r="T44" s="113">
        <f t="shared" si="4"/>
        <v>6911540772.4291</v>
      </c>
      <c r="U44" s="114">
        <f t="shared" si="5"/>
        <v>6417858161.0691004</v>
      </c>
      <c r="V44" s="99">
        <v>35</v>
      </c>
      <c r="AI44" s="96">
        <v>0</v>
      </c>
    </row>
    <row r="45" spans="1:35" ht="30" customHeight="1">
      <c r="A45" s="99">
        <v>36</v>
      </c>
      <c r="B45" s="100" t="s">
        <v>122</v>
      </c>
      <c r="C45" s="104">
        <v>14</v>
      </c>
      <c r="D45" s="102">
        <v>1911350304.1396</v>
      </c>
      <c r="E45" s="102">
        <v>0</v>
      </c>
      <c r="F45" s="103">
        <f t="shared" si="0"/>
        <v>1911350304.1396</v>
      </c>
      <c r="G45" s="102">
        <v>66458327.479999997</v>
      </c>
      <c r="H45" s="102">
        <v>422213140</v>
      </c>
      <c r="I45" s="102">
        <f>762977621.7-H45-G45</f>
        <v>274306154.22000003</v>
      </c>
      <c r="J45" s="102">
        <f t="shared" si="1"/>
        <v>1148372682.4396</v>
      </c>
      <c r="K45" s="102">
        <v>1208698669.1466999</v>
      </c>
      <c r="L45" s="102">
        <v>409380602.81480002</v>
      </c>
      <c r="M45" s="102">
        <v>170440885.993</v>
      </c>
      <c r="N45" s="102">
        <v>97738049.799700007</v>
      </c>
      <c r="O45" s="102">
        <v>0</v>
      </c>
      <c r="P45" s="102">
        <f t="shared" si="2"/>
        <v>97738049.799700007</v>
      </c>
      <c r="Q45" s="102">
        <v>3390348475.0363002</v>
      </c>
      <c r="R45" s="102">
        <v>0</v>
      </c>
      <c r="S45" s="102">
        <f t="shared" si="3"/>
        <v>3390348475.0363002</v>
      </c>
      <c r="T45" s="113">
        <f t="shared" si="4"/>
        <v>7187956986.9300995</v>
      </c>
      <c r="U45" s="114">
        <f t="shared" si="5"/>
        <v>6424979365.2301006</v>
      </c>
      <c r="V45" s="99">
        <v>36</v>
      </c>
      <c r="AI45" s="96">
        <v>0</v>
      </c>
    </row>
    <row r="46" spans="1:35" ht="30" customHeight="1">
      <c r="A46" s="99">
        <v>37</v>
      </c>
      <c r="B46" s="100" t="s">
        <v>123</v>
      </c>
      <c r="C46" s="104"/>
      <c r="D46" s="102">
        <v>0</v>
      </c>
      <c r="E46" s="102">
        <v>89061728.297499999</v>
      </c>
      <c r="F46" s="103">
        <f t="shared" si="0"/>
        <v>89061728.297499999</v>
      </c>
      <c r="G46" s="102">
        <v>0</v>
      </c>
      <c r="H46" s="102">
        <v>0</v>
      </c>
      <c r="I46" s="102">
        <v>0</v>
      </c>
      <c r="J46" s="102">
        <f t="shared" si="1"/>
        <v>89061728.297499999</v>
      </c>
      <c r="K46" s="102">
        <v>8480716.3300000001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f t="shared" si="3"/>
        <v>0</v>
      </c>
      <c r="T46" s="113">
        <f t="shared" si="4"/>
        <v>97542444.627499998</v>
      </c>
      <c r="U46" s="114">
        <f t="shared" si="5"/>
        <v>97542444.627499998</v>
      </c>
      <c r="V46" s="99">
        <v>37</v>
      </c>
      <c r="AI46" s="96"/>
    </row>
    <row r="47" spans="1:35" ht="30" customHeight="1">
      <c r="A47" s="99"/>
      <c r="B47" s="170" t="s">
        <v>28</v>
      </c>
      <c r="C47" s="170"/>
      <c r="D47" s="105">
        <f>SUM(D10:D46)</f>
        <v>72834581168.623199</v>
      </c>
      <c r="E47" s="105">
        <f t="shared" ref="E47:U47" si="11">SUM(E10:E46)</f>
        <v>24937264729.386093</v>
      </c>
      <c r="F47" s="105">
        <f t="shared" si="11"/>
        <v>97771845898.009308</v>
      </c>
      <c r="G47" s="105">
        <f t="shared" si="11"/>
        <v>9878313886.1299992</v>
      </c>
      <c r="H47" s="105">
        <f t="shared" si="11"/>
        <v>7240681675.4850006</v>
      </c>
      <c r="I47" s="105">
        <f t="shared" si="11"/>
        <v>13550143989.545002</v>
      </c>
      <c r="J47" s="105">
        <f t="shared" si="11"/>
        <v>67102706346.849319</v>
      </c>
      <c r="K47" s="105">
        <f t="shared" si="11"/>
        <v>71796465057.204971</v>
      </c>
      <c r="L47" s="105">
        <f t="shared" si="11"/>
        <v>15600000000.000103</v>
      </c>
      <c r="M47" s="105">
        <f t="shared" si="11"/>
        <v>7775697025.8898983</v>
      </c>
      <c r="N47" s="105">
        <f t="shared" si="11"/>
        <v>3724440206.4765</v>
      </c>
      <c r="O47" s="105">
        <f t="shared" si="11"/>
        <v>748079730.49629998</v>
      </c>
      <c r="P47" s="105">
        <f t="shared" si="11"/>
        <v>2976360475.9802003</v>
      </c>
      <c r="Q47" s="105">
        <f t="shared" si="11"/>
        <v>161723078801.84009</v>
      </c>
      <c r="R47" s="105">
        <f t="shared" si="11"/>
        <v>7667853446.5</v>
      </c>
      <c r="S47" s="105">
        <f t="shared" si="11"/>
        <v>154055225355.34009</v>
      </c>
      <c r="T47" s="105">
        <f t="shared" si="11"/>
        <v>358391526989.4209</v>
      </c>
      <c r="U47" s="105">
        <f t="shared" si="11"/>
        <v>319306454261.26465</v>
      </c>
      <c r="V47" s="105"/>
    </row>
    <row r="48" spans="1:35">
      <c r="B48" s="106"/>
      <c r="C48" s="87"/>
      <c r="D48" s="88"/>
      <c r="E48" s="107"/>
      <c r="F48" s="87"/>
      <c r="G48" s="88"/>
      <c r="H48" s="88"/>
      <c r="I48" s="88"/>
      <c r="J48" s="110"/>
      <c r="K48" s="111"/>
      <c r="L48" s="111"/>
      <c r="M48" s="111"/>
      <c r="N48" s="107"/>
      <c r="O48" s="107"/>
      <c r="P48" s="107"/>
      <c r="Q48" s="107"/>
      <c r="R48" s="107"/>
      <c r="S48" s="107"/>
      <c r="T48" s="96"/>
    </row>
    <row r="49" spans="1:21">
      <c r="B49" s="87"/>
      <c r="C49" s="87"/>
      <c r="D49" s="87"/>
      <c r="E49" s="87"/>
      <c r="F49" s="87"/>
      <c r="G49" s="87"/>
      <c r="H49" s="87"/>
      <c r="I49" s="88"/>
      <c r="J49" s="88"/>
      <c r="K49" s="88"/>
      <c r="L49" s="88"/>
      <c r="M49" s="88"/>
      <c r="N49" s="106"/>
      <c r="O49" s="112"/>
      <c r="P49" s="106"/>
      <c r="Q49" s="106"/>
      <c r="R49" s="106"/>
      <c r="S49" s="106"/>
    </row>
    <row r="50" spans="1:21">
      <c r="I50" s="96"/>
      <c r="J50" s="90"/>
      <c r="K50" s="90"/>
      <c r="L50" s="90"/>
      <c r="M50" s="90"/>
      <c r="U50" s="96"/>
    </row>
    <row r="51" spans="1:21">
      <c r="C51" s="108"/>
      <c r="E51" s="96"/>
      <c r="I51" s="96"/>
      <c r="J51" s="94"/>
      <c r="K51" s="94"/>
      <c r="L51" s="94"/>
      <c r="M51" s="94"/>
    </row>
    <row r="52" spans="1:21">
      <c r="C52" s="108"/>
      <c r="J52" s="96"/>
      <c r="K52" s="96"/>
      <c r="L52" s="96"/>
      <c r="M52" s="96"/>
      <c r="U52" s="96"/>
    </row>
    <row r="53" spans="1:21">
      <c r="U53" s="96"/>
    </row>
    <row r="55" spans="1:21" ht="21">
      <c r="A55" s="109" t="s">
        <v>58</v>
      </c>
    </row>
  </sheetData>
  <mergeCells count="26">
    <mergeCell ref="T7:T8"/>
    <mergeCell ref="U7:U8"/>
    <mergeCell ref="V7:V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V1"/>
    <mergeCell ref="A2:V2"/>
    <mergeCell ref="A3:V3"/>
    <mergeCell ref="A4:V4"/>
    <mergeCell ref="D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9"/>
  <sheetViews>
    <sheetView zoomScale="98" zoomScaleNormal="98" workbookViewId="0">
      <pane xSplit="4" ySplit="5" topLeftCell="H21" activePane="bottomRight" state="frozen"/>
      <selection pane="topRight"/>
      <selection pane="bottomLeft"/>
      <selection pane="bottomRight" activeCell="N24" sqref="N24"/>
    </sheetView>
  </sheetViews>
  <sheetFormatPr defaultColWidth="9.109375" defaultRowHeight="13.2"/>
  <cols>
    <col min="1" max="1" width="9.33203125" style="17" customWidth="1"/>
    <col min="2" max="2" width="13.88671875" style="58" customWidth="1"/>
    <col min="3" max="3" width="6.109375" style="17" customWidth="1"/>
    <col min="4" max="4" width="20.6640625" style="17" customWidth="1"/>
    <col min="5" max="12" width="19.88671875" style="17" customWidth="1"/>
    <col min="13" max="13" width="18.44140625" style="17" customWidth="1"/>
    <col min="14" max="14" width="19.6640625" style="17" customWidth="1"/>
    <col min="15" max="15" width="0.6640625" style="17" customWidth="1"/>
    <col min="16" max="16" width="4.6640625" style="17" customWidth="1"/>
    <col min="17" max="17" width="9.44140625" style="17" customWidth="1"/>
    <col min="18" max="18" width="17.88671875" style="58" customWidth="1"/>
    <col min="19" max="19" width="18.6640625" style="17" customWidth="1"/>
    <col min="20" max="24" width="21.88671875" style="17" customWidth="1"/>
    <col min="25" max="27" width="18.5546875" style="17" customWidth="1"/>
    <col min="28" max="28" width="22.109375" style="17" customWidth="1"/>
    <col min="29" max="29" width="20.6640625" style="17" customWidth="1"/>
    <col min="30" max="16384" width="9.109375" style="17"/>
  </cols>
  <sheetData>
    <row r="1" spans="1:29" ht="24.6">
      <c r="A1" s="163" t="s">
        <v>124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</row>
    <row r="2" spans="1:29" ht="24.6">
      <c r="A2" s="163" t="s">
        <v>64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</row>
    <row r="3" spans="1:29" ht="45" customHeight="1">
      <c r="A3" s="177" t="s">
        <v>125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</row>
    <row r="4" spans="1:29">
      <c r="O4" s="17">
        <v>0</v>
      </c>
    </row>
    <row r="5" spans="1:29" ht="61.5" customHeight="1">
      <c r="A5" s="59" t="s">
        <v>21</v>
      </c>
      <c r="B5" s="60" t="s">
        <v>126</v>
      </c>
      <c r="C5" s="61" t="s">
        <v>21</v>
      </c>
      <c r="D5" s="61" t="s">
        <v>127</v>
      </c>
      <c r="E5" s="61" t="s">
        <v>51</v>
      </c>
      <c r="F5" s="61" t="s">
        <v>128</v>
      </c>
      <c r="G5" s="61" t="s">
        <v>24</v>
      </c>
      <c r="H5" s="62" t="s">
        <v>25</v>
      </c>
      <c r="I5" s="61" t="s">
        <v>26</v>
      </c>
      <c r="J5" s="61" t="s">
        <v>76</v>
      </c>
      <c r="K5" s="61" t="s">
        <v>77</v>
      </c>
      <c r="L5" s="61" t="s">
        <v>78</v>
      </c>
      <c r="M5" s="61" t="s">
        <v>27</v>
      </c>
      <c r="N5" s="65" t="s">
        <v>129</v>
      </c>
      <c r="O5" s="71"/>
      <c r="P5" s="63"/>
      <c r="Q5" s="61" t="s">
        <v>21</v>
      </c>
      <c r="R5" s="60" t="s">
        <v>130</v>
      </c>
      <c r="S5" s="61" t="s">
        <v>127</v>
      </c>
      <c r="T5" s="61" t="s">
        <v>51</v>
      </c>
      <c r="U5" s="61" t="s">
        <v>128</v>
      </c>
      <c r="V5" s="61" t="s">
        <v>24</v>
      </c>
      <c r="W5" s="61" t="s">
        <v>131</v>
      </c>
      <c r="X5" s="61" t="s">
        <v>26</v>
      </c>
      <c r="Y5" s="61" t="s">
        <v>76</v>
      </c>
      <c r="Z5" s="61" t="s">
        <v>77</v>
      </c>
      <c r="AA5" s="61" t="s">
        <v>78</v>
      </c>
      <c r="AB5" s="61" t="s">
        <v>27</v>
      </c>
      <c r="AC5" s="61" t="s">
        <v>129</v>
      </c>
    </row>
    <row r="6" spans="1:29" ht="15.6">
      <c r="A6" s="63"/>
      <c r="B6" s="64"/>
      <c r="C6" s="63"/>
      <c r="D6" s="65"/>
      <c r="E6" s="151" t="s">
        <v>29</v>
      </c>
      <c r="F6" s="151" t="s">
        <v>29</v>
      </c>
      <c r="G6" s="8"/>
      <c r="H6" s="8"/>
      <c r="I6" s="8"/>
      <c r="J6" s="8"/>
      <c r="K6" s="151" t="s">
        <v>29</v>
      </c>
      <c r="L6" s="151" t="s">
        <v>29</v>
      </c>
      <c r="M6" s="151" t="s">
        <v>29</v>
      </c>
      <c r="N6" s="151" t="s">
        <v>29</v>
      </c>
      <c r="O6" s="71"/>
      <c r="P6" s="63"/>
      <c r="Q6" s="65"/>
      <c r="R6" s="66"/>
      <c r="S6" s="65"/>
      <c r="T6" s="151" t="s">
        <v>29</v>
      </c>
      <c r="U6" s="151" t="s">
        <v>29</v>
      </c>
      <c r="V6" s="8"/>
      <c r="W6" s="8"/>
      <c r="X6" s="8"/>
      <c r="Y6" s="8"/>
      <c r="Z6" s="151" t="s">
        <v>29</v>
      </c>
      <c r="AA6" s="151" t="s">
        <v>29</v>
      </c>
      <c r="AB6" s="151" t="s">
        <v>29</v>
      </c>
      <c r="AC6" s="151" t="s">
        <v>29</v>
      </c>
    </row>
    <row r="7" spans="1:29" ht="24.9" customHeight="1">
      <c r="A7" s="183">
        <v>1</v>
      </c>
      <c r="B7" s="184" t="s">
        <v>87</v>
      </c>
      <c r="C7" s="63">
        <v>1</v>
      </c>
      <c r="D7" s="67" t="s">
        <v>132</v>
      </c>
      <c r="E7" s="67">
        <v>59576195.817599997</v>
      </c>
      <c r="F7" s="67">
        <v>0</v>
      </c>
      <c r="G7" s="67">
        <v>37674762.413599998</v>
      </c>
      <c r="H7" s="67">
        <v>12760266.343900001</v>
      </c>
      <c r="I7" s="67">
        <v>6310286.8843</v>
      </c>
      <c r="J7" s="67">
        <v>3300336.7371999999</v>
      </c>
      <c r="K7" s="67">
        <f>J7/2</f>
        <v>1650168.3685999999</v>
      </c>
      <c r="L7" s="67">
        <f t="shared" ref="L7:L23" si="0">J7-K7</f>
        <v>1650168.3685999999</v>
      </c>
      <c r="M7" s="67">
        <v>100017700.9613</v>
      </c>
      <c r="N7" s="72">
        <f>E7+F7+G7+H7+I7+L7+M7</f>
        <v>217989380.78929996</v>
      </c>
      <c r="O7" s="71"/>
      <c r="P7" s="183">
        <v>19</v>
      </c>
      <c r="Q7" s="74">
        <v>26</v>
      </c>
      <c r="R7" s="193" t="s">
        <v>105</v>
      </c>
      <c r="S7" s="67" t="s">
        <v>133</v>
      </c>
      <c r="T7" s="67">
        <v>63069294.804200001</v>
      </c>
      <c r="U7" s="67">
        <f>-11651464.66</f>
        <v>-11651464.66</v>
      </c>
      <c r="V7" s="67">
        <v>39883726.457000002</v>
      </c>
      <c r="W7" s="67">
        <v>13508432.1645</v>
      </c>
      <c r="X7" s="67">
        <v>5795479.3907000003</v>
      </c>
      <c r="Y7" s="67">
        <v>3493843.6027000002</v>
      </c>
      <c r="Z7" s="67">
        <v>0</v>
      </c>
      <c r="AA7" s="67">
        <f t="shared" ref="AA7:AA25" si="1">Y7-Z7</f>
        <v>3493843.6027000002</v>
      </c>
      <c r="AB7" s="67">
        <v>106993753.2305</v>
      </c>
      <c r="AC7" s="72">
        <f>T7+U7+V7+W7+X7+AA7+AB7</f>
        <v>221093064.9896</v>
      </c>
    </row>
    <row r="8" spans="1:29" ht="24.9" customHeight="1">
      <c r="A8" s="183"/>
      <c r="B8" s="185"/>
      <c r="C8" s="63">
        <v>2</v>
      </c>
      <c r="D8" s="67" t="s">
        <v>134</v>
      </c>
      <c r="E8" s="67">
        <v>99395121.681600004</v>
      </c>
      <c r="F8" s="67">
        <v>0</v>
      </c>
      <c r="G8" s="67">
        <v>62855433.164700001</v>
      </c>
      <c r="H8" s="67">
        <v>21288842.1043</v>
      </c>
      <c r="I8" s="67">
        <v>10000910.280200001</v>
      </c>
      <c r="J8" s="67">
        <v>5506181.9084000001</v>
      </c>
      <c r="K8" s="67">
        <f t="shared" ref="K8:K23" si="2">J8/2</f>
        <v>2753090.9542</v>
      </c>
      <c r="L8" s="67">
        <f t="shared" si="0"/>
        <v>2753090.9542</v>
      </c>
      <c r="M8" s="67">
        <v>176777247.57210001</v>
      </c>
      <c r="N8" s="72">
        <f t="shared" ref="N8:N71" si="3">E8+F8+G8+H8+I8+L8+M8</f>
        <v>373070645.75709999</v>
      </c>
      <c r="O8" s="71"/>
      <c r="P8" s="183"/>
      <c r="Q8" s="74">
        <v>27</v>
      </c>
      <c r="R8" s="194"/>
      <c r="S8" s="67" t="s">
        <v>135</v>
      </c>
      <c r="T8" s="67">
        <v>61765885.690200001</v>
      </c>
      <c r="U8" s="67">
        <f>-11651464.66</f>
        <v>-11651464.66</v>
      </c>
      <c r="V8" s="67">
        <v>39059477.308200002</v>
      </c>
      <c r="W8" s="67">
        <v>13229262.8215</v>
      </c>
      <c r="X8" s="67">
        <v>6187250.2796</v>
      </c>
      <c r="Y8" s="67">
        <v>3421638.7744999998</v>
      </c>
      <c r="Z8" s="67">
        <v>0</v>
      </c>
      <c r="AA8" s="67">
        <f t="shared" si="1"/>
        <v>3421638.7744999998</v>
      </c>
      <c r="AB8" s="67">
        <v>115142012.3682</v>
      </c>
      <c r="AC8" s="72">
        <f t="shared" ref="AC8:AC71" si="4">T8+U8+V8+W8+X8+AA8+AB8</f>
        <v>227154062.58219999</v>
      </c>
    </row>
    <row r="9" spans="1:29" ht="24.9" customHeight="1">
      <c r="A9" s="183"/>
      <c r="B9" s="185"/>
      <c r="C9" s="63">
        <v>3</v>
      </c>
      <c r="D9" s="67" t="s">
        <v>136</v>
      </c>
      <c r="E9" s="67">
        <v>69935411.491799995</v>
      </c>
      <c r="F9" s="67">
        <v>0</v>
      </c>
      <c r="G9" s="67">
        <v>44225717.605700001</v>
      </c>
      <c r="H9" s="67">
        <v>14979044.3189</v>
      </c>
      <c r="I9" s="67">
        <v>7041939.4052999998</v>
      </c>
      <c r="J9" s="67">
        <v>3874205.2026</v>
      </c>
      <c r="K9" s="67">
        <f t="shared" si="2"/>
        <v>1937102.6013</v>
      </c>
      <c r="L9" s="67">
        <f t="shared" si="0"/>
        <v>1937102.6013</v>
      </c>
      <c r="M9" s="67">
        <v>115234998.8976</v>
      </c>
      <c r="N9" s="72">
        <f t="shared" si="3"/>
        <v>253354214.3206</v>
      </c>
      <c r="O9" s="71"/>
      <c r="P9" s="183"/>
      <c r="Q9" s="74">
        <v>28</v>
      </c>
      <c r="R9" s="194"/>
      <c r="S9" s="67" t="s">
        <v>137</v>
      </c>
      <c r="T9" s="67">
        <v>61821797.558899999</v>
      </c>
      <c r="U9" s="67">
        <f t="shared" ref="U9:U25" si="5">-11651464.66</f>
        <v>-11651464.66</v>
      </c>
      <c r="V9" s="67">
        <v>39094834.825300001</v>
      </c>
      <c r="W9" s="67">
        <v>13241238.2476</v>
      </c>
      <c r="X9" s="67">
        <v>6094180.9244999997</v>
      </c>
      <c r="Y9" s="67">
        <v>3424736.1189999999</v>
      </c>
      <c r="Z9" s="67">
        <v>0</v>
      </c>
      <c r="AA9" s="67">
        <f t="shared" si="1"/>
        <v>3424736.1189999999</v>
      </c>
      <c r="AB9" s="67">
        <v>113206306.46340001</v>
      </c>
      <c r="AC9" s="72">
        <f t="shared" si="4"/>
        <v>225231629.47870004</v>
      </c>
    </row>
    <row r="10" spans="1:29" ht="24.9" customHeight="1">
      <c r="A10" s="183"/>
      <c r="B10" s="185"/>
      <c r="C10" s="63">
        <v>4</v>
      </c>
      <c r="D10" s="67" t="s">
        <v>138</v>
      </c>
      <c r="E10" s="67">
        <v>71256609.895199999</v>
      </c>
      <c r="F10" s="67">
        <v>0</v>
      </c>
      <c r="G10" s="67">
        <v>45061216.335699998</v>
      </c>
      <c r="H10" s="67">
        <v>15262023.842599999</v>
      </c>
      <c r="I10" s="67">
        <v>7297477.6634</v>
      </c>
      <c r="J10" s="67">
        <v>3947395.5022999998</v>
      </c>
      <c r="K10" s="67">
        <f t="shared" si="2"/>
        <v>1973697.7511499999</v>
      </c>
      <c r="L10" s="67">
        <f t="shared" si="0"/>
        <v>1973697.7511499999</v>
      </c>
      <c r="M10" s="67">
        <v>120549819.3845</v>
      </c>
      <c r="N10" s="72">
        <f t="shared" si="3"/>
        <v>261400844.87255001</v>
      </c>
      <c r="O10" s="71"/>
      <c r="P10" s="183"/>
      <c r="Q10" s="74">
        <v>29</v>
      </c>
      <c r="R10" s="194"/>
      <c r="S10" s="67" t="s">
        <v>139</v>
      </c>
      <c r="T10" s="67">
        <v>73269089.517000005</v>
      </c>
      <c r="U10" s="67">
        <f t="shared" si="5"/>
        <v>-11651464.66</v>
      </c>
      <c r="V10" s="67">
        <v>46333867.108000003</v>
      </c>
      <c r="W10" s="67">
        <v>15693064.7246</v>
      </c>
      <c r="X10" s="67">
        <v>7094822.3136</v>
      </c>
      <c r="Y10" s="67">
        <v>4058880.6403999999</v>
      </c>
      <c r="Z10" s="67">
        <v>0</v>
      </c>
      <c r="AA10" s="67">
        <f t="shared" si="1"/>
        <v>4058880.6403999999</v>
      </c>
      <c r="AB10" s="67">
        <v>134018177.8207</v>
      </c>
      <c r="AC10" s="72">
        <f t="shared" si="4"/>
        <v>268816437.46430004</v>
      </c>
    </row>
    <row r="11" spans="1:29" ht="24.9" customHeight="1">
      <c r="A11" s="183"/>
      <c r="B11" s="185"/>
      <c r="C11" s="63">
        <v>5</v>
      </c>
      <c r="D11" s="67" t="s">
        <v>140</v>
      </c>
      <c r="E11" s="67">
        <v>64857470.6884</v>
      </c>
      <c r="F11" s="67">
        <v>0</v>
      </c>
      <c r="G11" s="67">
        <v>41014532.153200001</v>
      </c>
      <c r="H11" s="67">
        <v>13891430.7806</v>
      </c>
      <c r="I11" s="67">
        <v>6666150.5941000003</v>
      </c>
      <c r="J11" s="67">
        <v>3592903.0085999998</v>
      </c>
      <c r="K11" s="67">
        <f t="shared" si="2"/>
        <v>1796451.5042999999</v>
      </c>
      <c r="L11" s="67">
        <f t="shared" si="0"/>
        <v>1796451.5042999999</v>
      </c>
      <c r="M11" s="67">
        <v>107419143.5064</v>
      </c>
      <c r="N11" s="72">
        <f t="shared" si="3"/>
        <v>235645179.227</v>
      </c>
      <c r="O11" s="71"/>
      <c r="P11" s="183"/>
      <c r="Q11" s="74">
        <v>30</v>
      </c>
      <c r="R11" s="194"/>
      <c r="S11" s="67" t="s">
        <v>141</v>
      </c>
      <c r="T11" s="67">
        <v>73842271.970300004</v>
      </c>
      <c r="U11" s="67">
        <f t="shared" si="5"/>
        <v>-11651464.66</v>
      </c>
      <c r="V11" s="67">
        <v>46696335.917099997</v>
      </c>
      <c r="W11" s="67">
        <v>15815831.219900001</v>
      </c>
      <c r="X11" s="67">
        <v>6994438.5330999997</v>
      </c>
      <c r="Y11" s="67">
        <v>4090633.1732000001</v>
      </c>
      <c r="Z11" s="67">
        <v>0</v>
      </c>
      <c r="AA11" s="67">
        <f t="shared" si="1"/>
        <v>4090633.1732000001</v>
      </c>
      <c r="AB11" s="67">
        <v>131930342.61</v>
      </c>
      <c r="AC11" s="72">
        <f t="shared" si="4"/>
        <v>267718388.76359999</v>
      </c>
    </row>
    <row r="12" spans="1:29" ht="24.9" customHeight="1">
      <c r="A12" s="183"/>
      <c r="B12" s="185"/>
      <c r="C12" s="63">
        <v>6</v>
      </c>
      <c r="D12" s="67" t="s">
        <v>142</v>
      </c>
      <c r="E12" s="67">
        <v>66981002.883699998</v>
      </c>
      <c r="F12" s="67">
        <v>0</v>
      </c>
      <c r="G12" s="67">
        <v>42357410.291599996</v>
      </c>
      <c r="H12" s="67">
        <v>14346257.344000001</v>
      </c>
      <c r="I12" s="67">
        <v>6849781.1679999996</v>
      </c>
      <c r="J12" s="67">
        <v>3710540.1156000001</v>
      </c>
      <c r="K12" s="67">
        <f t="shared" si="2"/>
        <v>1855270.0578000001</v>
      </c>
      <c r="L12" s="67">
        <f t="shared" si="0"/>
        <v>1855270.0578000001</v>
      </c>
      <c r="M12" s="67">
        <v>111238389.76459999</v>
      </c>
      <c r="N12" s="72">
        <f t="shared" si="3"/>
        <v>243628111.5097</v>
      </c>
      <c r="O12" s="71"/>
      <c r="P12" s="183"/>
      <c r="Q12" s="74">
        <v>31</v>
      </c>
      <c r="R12" s="194"/>
      <c r="S12" s="67" t="s">
        <v>111</v>
      </c>
      <c r="T12" s="67">
        <v>127671331.31649999</v>
      </c>
      <c r="U12" s="67">
        <f t="shared" si="5"/>
        <v>-11651464.66</v>
      </c>
      <c r="V12" s="67">
        <v>80736727.284500003</v>
      </c>
      <c r="W12" s="67">
        <v>27345153.038400002</v>
      </c>
      <c r="X12" s="67">
        <v>11460962.6405</v>
      </c>
      <c r="Y12" s="67">
        <v>7072596.3491000002</v>
      </c>
      <c r="Z12" s="67">
        <v>0</v>
      </c>
      <c r="AA12" s="67">
        <f t="shared" si="1"/>
        <v>7072596.3491000002</v>
      </c>
      <c r="AB12" s="67">
        <v>224827484.53709999</v>
      </c>
      <c r="AC12" s="72">
        <f t="shared" si="4"/>
        <v>467462790.50609994</v>
      </c>
    </row>
    <row r="13" spans="1:29" ht="24.9" customHeight="1">
      <c r="A13" s="183"/>
      <c r="B13" s="185"/>
      <c r="C13" s="63">
        <v>7</v>
      </c>
      <c r="D13" s="67" t="s">
        <v>143</v>
      </c>
      <c r="E13" s="67">
        <v>64989513.353699997</v>
      </c>
      <c r="F13" s="67">
        <v>0</v>
      </c>
      <c r="G13" s="67">
        <v>41098033.2223</v>
      </c>
      <c r="H13" s="67">
        <v>13919712.203299999</v>
      </c>
      <c r="I13" s="67">
        <v>6628458.5552000003</v>
      </c>
      <c r="J13" s="67">
        <v>3600217.7634000001</v>
      </c>
      <c r="K13" s="67">
        <f t="shared" si="2"/>
        <v>1800108.8817</v>
      </c>
      <c r="L13" s="67">
        <f t="shared" si="0"/>
        <v>1800108.8817</v>
      </c>
      <c r="M13" s="67">
        <v>106635204.4517</v>
      </c>
      <c r="N13" s="72">
        <f t="shared" si="3"/>
        <v>235071030.6679</v>
      </c>
      <c r="O13" s="71"/>
      <c r="P13" s="183"/>
      <c r="Q13" s="74">
        <v>32</v>
      </c>
      <c r="R13" s="194"/>
      <c r="S13" s="67" t="s">
        <v>144</v>
      </c>
      <c r="T13" s="67">
        <v>63947750.848399997</v>
      </c>
      <c r="U13" s="67">
        <f t="shared" si="5"/>
        <v>-11651464.66</v>
      </c>
      <c r="V13" s="67">
        <v>40439244.0141</v>
      </c>
      <c r="W13" s="67">
        <v>13696583.3706</v>
      </c>
      <c r="X13" s="67">
        <v>6197026.1782</v>
      </c>
      <c r="Y13" s="67">
        <v>3542507.3470000001</v>
      </c>
      <c r="Z13" s="67">
        <v>0</v>
      </c>
      <c r="AA13" s="67">
        <f t="shared" si="1"/>
        <v>3542507.3470000001</v>
      </c>
      <c r="AB13" s="67">
        <v>115345336.7036</v>
      </c>
      <c r="AC13" s="72">
        <f t="shared" si="4"/>
        <v>231516983.80190003</v>
      </c>
    </row>
    <row r="14" spans="1:29" ht="24.9" customHeight="1">
      <c r="A14" s="183"/>
      <c r="B14" s="185"/>
      <c r="C14" s="63">
        <v>8</v>
      </c>
      <c r="D14" s="67" t="s">
        <v>145</v>
      </c>
      <c r="E14" s="67">
        <v>63368827.999499999</v>
      </c>
      <c r="F14" s="67">
        <v>0</v>
      </c>
      <c r="G14" s="67">
        <v>40073145.096699998</v>
      </c>
      <c r="H14" s="67">
        <v>13572587.374500001</v>
      </c>
      <c r="I14" s="67">
        <v>6391410.5111999996</v>
      </c>
      <c r="J14" s="67">
        <v>3510436.8141000001</v>
      </c>
      <c r="K14" s="67">
        <f t="shared" si="2"/>
        <v>1755218.40705</v>
      </c>
      <c r="L14" s="67">
        <f t="shared" si="0"/>
        <v>1755218.40705</v>
      </c>
      <c r="M14" s="67">
        <v>101704953.26279999</v>
      </c>
      <c r="N14" s="72">
        <f t="shared" si="3"/>
        <v>226866142.65174997</v>
      </c>
      <c r="O14" s="71"/>
      <c r="P14" s="183"/>
      <c r="Q14" s="74">
        <v>33</v>
      </c>
      <c r="R14" s="194"/>
      <c r="S14" s="67" t="s">
        <v>146</v>
      </c>
      <c r="T14" s="67">
        <v>63287237.612999998</v>
      </c>
      <c r="U14" s="67">
        <f t="shared" si="5"/>
        <v>-11651464.66</v>
      </c>
      <c r="V14" s="67">
        <v>40021549.0123</v>
      </c>
      <c r="W14" s="67">
        <v>13555112.021299999</v>
      </c>
      <c r="X14" s="67">
        <v>5722825.0983999996</v>
      </c>
      <c r="Y14" s="67">
        <v>3505916.9594000001</v>
      </c>
      <c r="Z14" s="67">
        <v>0</v>
      </c>
      <c r="AA14" s="67">
        <f t="shared" si="1"/>
        <v>3505916.9594000001</v>
      </c>
      <c r="AB14" s="67">
        <v>105482650.6515</v>
      </c>
      <c r="AC14" s="72">
        <f t="shared" si="4"/>
        <v>219923826.69589999</v>
      </c>
    </row>
    <row r="15" spans="1:29" ht="24.9" customHeight="1">
      <c r="A15" s="183"/>
      <c r="B15" s="185"/>
      <c r="C15" s="63">
        <v>9</v>
      </c>
      <c r="D15" s="67" t="s">
        <v>147</v>
      </c>
      <c r="E15" s="67">
        <v>68365941.348000005</v>
      </c>
      <c r="F15" s="67">
        <v>0</v>
      </c>
      <c r="G15" s="67">
        <v>43233216.926899999</v>
      </c>
      <c r="H15" s="67">
        <v>14642888.9673</v>
      </c>
      <c r="I15" s="67">
        <v>6968701.8255000003</v>
      </c>
      <c r="J15" s="67">
        <v>3787261.4172</v>
      </c>
      <c r="K15" s="67">
        <f t="shared" si="2"/>
        <v>1893630.7086</v>
      </c>
      <c r="L15" s="67">
        <f t="shared" si="0"/>
        <v>1893630.7086</v>
      </c>
      <c r="M15" s="67">
        <v>113711764.7951</v>
      </c>
      <c r="N15" s="72">
        <f t="shared" si="3"/>
        <v>248816144.57140002</v>
      </c>
      <c r="O15" s="71"/>
      <c r="P15" s="183"/>
      <c r="Q15" s="74">
        <v>34</v>
      </c>
      <c r="R15" s="194"/>
      <c r="S15" s="67" t="s">
        <v>148</v>
      </c>
      <c r="T15" s="67">
        <v>75756426.295399994</v>
      </c>
      <c r="U15" s="67">
        <f t="shared" si="5"/>
        <v>-11651464.66</v>
      </c>
      <c r="V15" s="67">
        <v>47906807.791500002</v>
      </c>
      <c r="W15" s="67">
        <v>16225812.3991</v>
      </c>
      <c r="X15" s="67">
        <v>7157152.4168999996</v>
      </c>
      <c r="Y15" s="67">
        <v>4196671.3946000002</v>
      </c>
      <c r="Z15" s="67">
        <v>0</v>
      </c>
      <c r="AA15" s="67">
        <f t="shared" si="1"/>
        <v>4196671.3946000002</v>
      </c>
      <c r="AB15" s="67">
        <v>135314552.43200001</v>
      </c>
      <c r="AC15" s="72">
        <f t="shared" si="4"/>
        <v>274905958.06950003</v>
      </c>
    </row>
    <row r="16" spans="1:29" ht="24.9" customHeight="1">
      <c r="A16" s="183"/>
      <c r="B16" s="185"/>
      <c r="C16" s="63">
        <v>10</v>
      </c>
      <c r="D16" s="67" t="s">
        <v>149</v>
      </c>
      <c r="E16" s="67">
        <v>69377597.200900003</v>
      </c>
      <c r="F16" s="67">
        <v>0</v>
      </c>
      <c r="G16" s="67">
        <v>43872967.306699999</v>
      </c>
      <c r="H16" s="67">
        <v>14859569.4376</v>
      </c>
      <c r="I16" s="67">
        <v>7172980.7773000002</v>
      </c>
      <c r="J16" s="67">
        <v>3843304.0183000001</v>
      </c>
      <c r="K16" s="67">
        <f t="shared" si="2"/>
        <v>1921652.0091500001</v>
      </c>
      <c r="L16" s="67">
        <f t="shared" si="0"/>
        <v>1921652.0091500001</v>
      </c>
      <c r="M16" s="67">
        <v>117960466.9884</v>
      </c>
      <c r="N16" s="72">
        <f t="shared" si="3"/>
        <v>255165233.72005004</v>
      </c>
      <c r="O16" s="71"/>
      <c r="P16" s="183"/>
      <c r="Q16" s="74">
        <v>35</v>
      </c>
      <c r="R16" s="194"/>
      <c r="S16" s="67" t="s">
        <v>150</v>
      </c>
      <c r="T16" s="67">
        <v>62506353.5458</v>
      </c>
      <c r="U16" s="67">
        <f t="shared" si="5"/>
        <v>-11651464.66</v>
      </c>
      <c r="V16" s="67">
        <v>39527733.9692</v>
      </c>
      <c r="W16" s="67">
        <v>13387859.1689</v>
      </c>
      <c r="X16" s="67">
        <v>6140657.2732999995</v>
      </c>
      <c r="Y16" s="67">
        <v>3462658.4005999998</v>
      </c>
      <c r="Z16" s="67">
        <v>0</v>
      </c>
      <c r="AA16" s="67">
        <f t="shared" si="1"/>
        <v>3462658.4005999998</v>
      </c>
      <c r="AB16" s="67">
        <v>114172946.2634</v>
      </c>
      <c r="AC16" s="72">
        <f t="shared" si="4"/>
        <v>227546743.9612</v>
      </c>
    </row>
    <row r="17" spans="1:29" ht="24.9" customHeight="1">
      <c r="A17" s="183"/>
      <c r="B17" s="185"/>
      <c r="C17" s="63">
        <v>11</v>
      </c>
      <c r="D17" s="67" t="s">
        <v>151</v>
      </c>
      <c r="E17" s="67">
        <v>75869951.954799995</v>
      </c>
      <c r="F17" s="67">
        <v>0</v>
      </c>
      <c r="G17" s="67">
        <v>47978599.086400002</v>
      </c>
      <c r="H17" s="67">
        <v>16250127.775900001</v>
      </c>
      <c r="I17" s="67">
        <v>7916147.3936999999</v>
      </c>
      <c r="J17" s="67">
        <v>4202960.3645000001</v>
      </c>
      <c r="K17" s="67">
        <f t="shared" si="2"/>
        <v>2101480.1822500001</v>
      </c>
      <c r="L17" s="67">
        <f t="shared" si="0"/>
        <v>2101480.1822500001</v>
      </c>
      <c r="M17" s="67">
        <v>133417241.2005</v>
      </c>
      <c r="N17" s="72">
        <f t="shared" si="3"/>
        <v>283533547.59354997</v>
      </c>
      <c r="O17" s="71"/>
      <c r="P17" s="183"/>
      <c r="Q17" s="74">
        <v>36</v>
      </c>
      <c r="R17" s="194"/>
      <c r="S17" s="67" t="s">
        <v>152</v>
      </c>
      <c r="T17" s="67">
        <v>79113216.862499997</v>
      </c>
      <c r="U17" s="67">
        <f t="shared" si="5"/>
        <v>-11651464.66</v>
      </c>
      <c r="V17" s="67">
        <v>50029573.190499999</v>
      </c>
      <c r="W17" s="67">
        <v>16944783.140900001</v>
      </c>
      <c r="X17" s="67">
        <v>7459516.9962999998</v>
      </c>
      <c r="Y17" s="67">
        <v>4382627.1957999999</v>
      </c>
      <c r="Z17" s="67">
        <v>0</v>
      </c>
      <c r="AA17" s="67">
        <f t="shared" si="1"/>
        <v>4382627.1957999999</v>
      </c>
      <c r="AB17" s="67">
        <v>141603291.6331</v>
      </c>
      <c r="AC17" s="72">
        <f t="shared" si="4"/>
        <v>287881544.35910004</v>
      </c>
    </row>
    <row r="18" spans="1:29" ht="24.9" customHeight="1">
      <c r="A18" s="183"/>
      <c r="B18" s="185"/>
      <c r="C18" s="63">
        <v>12</v>
      </c>
      <c r="D18" s="67" t="s">
        <v>153</v>
      </c>
      <c r="E18" s="67">
        <v>73049276.444600001</v>
      </c>
      <c r="F18" s="67">
        <v>0</v>
      </c>
      <c r="G18" s="67">
        <v>46194861.836400002</v>
      </c>
      <c r="H18" s="67">
        <v>15645984.2873</v>
      </c>
      <c r="I18" s="67">
        <v>7618530.7746000001</v>
      </c>
      <c r="J18" s="67">
        <v>4046703.6770000001</v>
      </c>
      <c r="K18" s="67">
        <f t="shared" si="2"/>
        <v>2023351.8385000001</v>
      </c>
      <c r="L18" s="67">
        <f t="shared" si="0"/>
        <v>2023351.8385000001</v>
      </c>
      <c r="M18" s="67">
        <v>127227252.6015</v>
      </c>
      <c r="N18" s="72">
        <f t="shared" si="3"/>
        <v>271759257.78289998</v>
      </c>
      <c r="O18" s="71"/>
      <c r="P18" s="183"/>
      <c r="Q18" s="74">
        <v>37</v>
      </c>
      <c r="R18" s="194"/>
      <c r="S18" s="67" t="s">
        <v>154</v>
      </c>
      <c r="T18" s="67">
        <v>69474087.213</v>
      </c>
      <c r="U18" s="67">
        <f t="shared" si="5"/>
        <v>-11651464.66</v>
      </c>
      <c r="V18" s="67">
        <v>43933985.608400002</v>
      </c>
      <c r="W18" s="67">
        <v>14880236.0518</v>
      </c>
      <c r="X18" s="67">
        <v>6865520.3277000003</v>
      </c>
      <c r="Y18" s="67">
        <v>3848649.2662</v>
      </c>
      <c r="Z18" s="67">
        <v>0</v>
      </c>
      <c r="AA18" s="67">
        <f t="shared" si="1"/>
        <v>3848649.2662</v>
      </c>
      <c r="AB18" s="67">
        <v>129249033.2651</v>
      </c>
      <c r="AC18" s="72">
        <f t="shared" si="4"/>
        <v>256600047.0722</v>
      </c>
    </row>
    <row r="19" spans="1:29" ht="24.9" customHeight="1">
      <c r="A19" s="183"/>
      <c r="B19" s="185"/>
      <c r="C19" s="63">
        <v>13</v>
      </c>
      <c r="D19" s="67" t="s">
        <v>155</v>
      </c>
      <c r="E19" s="67">
        <v>55782038.786499999</v>
      </c>
      <c r="F19" s="67">
        <v>0</v>
      </c>
      <c r="G19" s="67">
        <v>35275415.447099999</v>
      </c>
      <c r="H19" s="67">
        <v>11947618.715</v>
      </c>
      <c r="I19" s="67">
        <v>6020159.6767999995</v>
      </c>
      <c r="J19" s="67">
        <v>3090152.1885000002</v>
      </c>
      <c r="K19" s="67">
        <f t="shared" si="2"/>
        <v>1545076.0942500001</v>
      </c>
      <c r="L19" s="67">
        <f t="shared" si="0"/>
        <v>1545076.0942500001</v>
      </c>
      <c r="M19" s="67">
        <v>93983481.125200003</v>
      </c>
      <c r="N19" s="72">
        <f t="shared" si="3"/>
        <v>204553789.84485</v>
      </c>
      <c r="O19" s="71"/>
      <c r="P19" s="183"/>
      <c r="Q19" s="74">
        <v>38</v>
      </c>
      <c r="R19" s="194"/>
      <c r="S19" s="67" t="s">
        <v>156</v>
      </c>
      <c r="T19" s="67">
        <v>72242881.945899993</v>
      </c>
      <c r="U19" s="67">
        <f t="shared" si="5"/>
        <v>-11651464.66</v>
      </c>
      <c r="V19" s="67">
        <v>45684914.520499997</v>
      </c>
      <c r="W19" s="67">
        <v>15473267.509400001</v>
      </c>
      <c r="X19" s="67">
        <v>7082783.2593999999</v>
      </c>
      <c r="Y19" s="67">
        <v>4002031.9193000002</v>
      </c>
      <c r="Z19" s="67">
        <v>0</v>
      </c>
      <c r="AA19" s="67">
        <f t="shared" si="1"/>
        <v>4002031.9193000002</v>
      </c>
      <c r="AB19" s="67">
        <v>133767783.1737</v>
      </c>
      <c r="AC19" s="72">
        <f t="shared" si="4"/>
        <v>266602197.66820002</v>
      </c>
    </row>
    <row r="20" spans="1:29" ht="24.9" customHeight="1">
      <c r="A20" s="183"/>
      <c r="B20" s="185"/>
      <c r="C20" s="63">
        <v>14</v>
      </c>
      <c r="D20" s="67" t="s">
        <v>157</v>
      </c>
      <c r="E20" s="67">
        <v>52706407.364</v>
      </c>
      <c r="F20" s="67">
        <v>0</v>
      </c>
      <c r="G20" s="67">
        <v>33330449.315499999</v>
      </c>
      <c r="H20" s="67">
        <v>11288867.755999999</v>
      </c>
      <c r="I20" s="67">
        <v>5743063.1124</v>
      </c>
      <c r="J20" s="67">
        <v>2919771.7330999998</v>
      </c>
      <c r="K20" s="67">
        <f t="shared" si="2"/>
        <v>1459885.8665499999</v>
      </c>
      <c r="L20" s="67">
        <f t="shared" si="0"/>
        <v>1459885.8665499999</v>
      </c>
      <c r="M20" s="67">
        <v>88220279.526299998</v>
      </c>
      <c r="N20" s="72">
        <f t="shared" si="3"/>
        <v>192748952.94075</v>
      </c>
      <c r="O20" s="71"/>
      <c r="P20" s="183"/>
      <c r="Q20" s="74">
        <v>39</v>
      </c>
      <c r="R20" s="194"/>
      <c r="S20" s="67" t="s">
        <v>158</v>
      </c>
      <c r="T20" s="67">
        <v>56873463.221600004</v>
      </c>
      <c r="U20" s="67">
        <f t="shared" si="5"/>
        <v>-11651464.66</v>
      </c>
      <c r="V20" s="67">
        <v>35965609.839699998</v>
      </c>
      <c r="W20" s="67">
        <v>12181384.337300001</v>
      </c>
      <c r="X20" s="67">
        <v>5640511.5650000004</v>
      </c>
      <c r="Y20" s="67">
        <v>3150613.7218999998</v>
      </c>
      <c r="Z20" s="67">
        <v>0</v>
      </c>
      <c r="AA20" s="67">
        <f t="shared" si="1"/>
        <v>3150613.7218999998</v>
      </c>
      <c r="AB20" s="67">
        <v>103770650.04180001</v>
      </c>
      <c r="AC20" s="72">
        <f t="shared" si="4"/>
        <v>205930768.06730002</v>
      </c>
    </row>
    <row r="21" spans="1:29" ht="24.9" customHeight="1">
      <c r="A21" s="183"/>
      <c r="B21" s="185"/>
      <c r="C21" s="63">
        <v>15</v>
      </c>
      <c r="D21" s="67" t="s">
        <v>159</v>
      </c>
      <c r="E21" s="67">
        <v>54882808.530000001</v>
      </c>
      <c r="F21" s="67">
        <v>0</v>
      </c>
      <c r="G21" s="67">
        <v>34706760.704999998</v>
      </c>
      <c r="H21" s="67">
        <v>11755018.0056</v>
      </c>
      <c r="I21" s="67">
        <v>6089419.2357999999</v>
      </c>
      <c r="J21" s="67">
        <v>3040337.6173</v>
      </c>
      <c r="K21" s="67">
        <f t="shared" si="2"/>
        <v>1520168.80865</v>
      </c>
      <c r="L21" s="67">
        <f t="shared" si="0"/>
        <v>1520168.80865</v>
      </c>
      <c r="M21" s="67">
        <v>95423978.236900002</v>
      </c>
      <c r="N21" s="72">
        <f t="shared" si="3"/>
        <v>204378153.52195001</v>
      </c>
      <c r="O21" s="71"/>
      <c r="P21" s="183"/>
      <c r="Q21" s="74">
        <v>40</v>
      </c>
      <c r="R21" s="194"/>
      <c r="S21" s="67" t="s">
        <v>160</v>
      </c>
      <c r="T21" s="67">
        <v>62705012.947899997</v>
      </c>
      <c r="U21" s="67">
        <f t="shared" si="5"/>
        <v>-11651464.66</v>
      </c>
      <c r="V21" s="67">
        <v>39653362.0942</v>
      </c>
      <c r="W21" s="67">
        <v>13430408.829</v>
      </c>
      <c r="X21" s="67">
        <v>6339826.6264000004</v>
      </c>
      <c r="Y21" s="67">
        <v>3473663.5161000001</v>
      </c>
      <c r="Z21" s="67">
        <v>0</v>
      </c>
      <c r="AA21" s="67">
        <f t="shared" si="1"/>
        <v>3473663.5161000001</v>
      </c>
      <c r="AB21" s="67">
        <v>118315376.3101</v>
      </c>
      <c r="AC21" s="72">
        <f t="shared" si="4"/>
        <v>232266185.66369998</v>
      </c>
    </row>
    <row r="22" spans="1:29" ht="24.9" customHeight="1">
      <c r="A22" s="183"/>
      <c r="B22" s="185"/>
      <c r="C22" s="63">
        <v>16</v>
      </c>
      <c r="D22" s="67" t="s">
        <v>161</v>
      </c>
      <c r="E22" s="67">
        <v>81812569.100999996</v>
      </c>
      <c r="F22" s="67">
        <v>0</v>
      </c>
      <c r="G22" s="67">
        <v>51736588.095600002</v>
      </c>
      <c r="H22" s="67">
        <v>17522941.129000001</v>
      </c>
      <c r="I22" s="67">
        <v>7630523.1657999996</v>
      </c>
      <c r="J22" s="67">
        <v>4532162.9497999996</v>
      </c>
      <c r="K22" s="67">
        <f t="shared" si="2"/>
        <v>2266081.4748999998</v>
      </c>
      <c r="L22" s="67">
        <f t="shared" si="0"/>
        <v>2266081.4748999998</v>
      </c>
      <c r="M22" s="67">
        <v>127476676.72669999</v>
      </c>
      <c r="N22" s="72">
        <f t="shared" si="3"/>
        <v>288445379.69300002</v>
      </c>
      <c r="O22" s="71"/>
      <c r="P22" s="183"/>
      <c r="Q22" s="74">
        <v>41</v>
      </c>
      <c r="R22" s="194"/>
      <c r="S22" s="67" t="s">
        <v>162</v>
      </c>
      <c r="T22" s="67">
        <v>77317507.878900006</v>
      </c>
      <c r="U22" s="67">
        <f t="shared" si="5"/>
        <v>-11651464.66</v>
      </c>
      <c r="V22" s="67">
        <v>48894003.717</v>
      </c>
      <c r="W22" s="67">
        <v>16560171.055500001</v>
      </c>
      <c r="X22" s="67">
        <v>7203815.4177000001</v>
      </c>
      <c r="Y22" s="67">
        <v>4283150.4796000002</v>
      </c>
      <c r="Z22" s="67">
        <v>0</v>
      </c>
      <c r="AA22" s="67">
        <f t="shared" si="1"/>
        <v>4283150.4796000002</v>
      </c>
      <c r="AB22" s="67">
        <v>136285074.31959999</v>
      </c>
      <c r="AC22" s="72">
        <f t="shared" si="4"/>
        <v>278892258.20829999</v>
      </c>
    </row>
    <row r="23" spans="1:29" ht="24.9" customHeight="1">
      <c r="A23" s="183"/>
      <c r="B23" s="186"/>
      <c r="C23" s="63">
        <v>17</v>
      </c>
      <c r="D23" s="67" t="s">
        <v>163</v>
      </c>
      <c r="E23" s="67">
        <v>70690859.012999997</v>
      </c>
      <c r="F23" s="67">
        <v>0</v>
      </c>
      <c r="G23" s="67">
        <v>44703447.0995</v>
      </c>
      <c r="H23" s="67">
        <v>15140849.070699999</v>
      </c>
      <c r="I23" s="67">
        <v>6672881.7319999998</v>
      </c>
      <c r="J23" s="67">
        <v>3916054.6554999999</v>
      </c>
      <c r="K23" s="67">
        <f t="shared" si="2"/>
        <v>1958027.3277499999</v>
      </c>
      <c r="L23" s="67">
        <f t="shared" si="0"/>
        <v>1958027.3277499999</v>
      </c>
      <c r="M23" s="67">
        <v>107559141.2887</v>
      </c>
      <c r="N23" s="72">
        <f t="shared" si="3"/>
        <v>246725205.53165001</v>
      </c>
      <c r="O23" s="71"/>
      <c r="P23" s="183"/>
      <c r="Q23" s="74">
        <v>42</v>
      </c>
      <c r="R23" s="194"/>
      <c r="S23" s="67" t="s">
        <v>164</v>
      </c>
      <c r="T23" s="67">
        <v>90397441.170900002</v>
      </c>
      <c r="U23" s="67">
        <f t="shared" si="5"/>
        <v>-11651464.66</v>
      </c>
      <c r="V23" s="67">
        <v>57165484.841200002</v>
      </c>
      <c r="W23" s="67">
        <v>19361683.1406</v>
      </c>
      <c r="X23" s="67">
        <v>8812697.3563999999</v>
      </c>
      <c r="Y23" s="67">
        <v>5007738.2745000003</v>
      </c>
      <c r="Z23" s="67">
        <v>0</v>
      </c>
      <c r="AA23" s="67">
        <f t="shared" si="1"/>
        <v>5007738.2745000003</v>
      </c>
      <c r="AB23" s="67">
        <v>169747455.8511</v>
      </c>
      <c r="AC23" s="72">
        <f t="shared" si="4"/>
        <v>338841035.97470003</v>
      </c>
    </row>
    <row r="24" spans="1:29" ht="24.9" customHeight="1">
      <c r="A24" s="63"/>
      <c r="B24" s="178" t="s">
        <v>165</v>
      </c>
      <c r="C24" s="179"/>
      <c r="D24" s="68"/>
      <c r="E24" s="68">
        <f>SUM(E7:E23)</f>
        <v>1162897603.5542998</v>
      </c>
      <c r="F24" s="68">
        <f t="shared" ref="F24:G24" si="6">SUM(F7:F23)</f>
        <v>0</v>
      </c>
      <c r="G24" s="68">
        <f t="shared" si="6"/>
        <v>735392556.1026001</v>
      </c>
      <c r="H24" s="68">
        <f t="shared" ref="H24:N24" si="7">SUM(H7:H23)</f>
        <v>249074029.45650002</v>
      </c>
      <c r="I24" s="68">
        <f t="shared" si="7"/>
        <v>119018822.75559999</v>
      </c>
      <c r="J24" s="68">
        <f t="shared" si="7"/>
        <v>64420925.673400007</v>
      </c>
      <c r="K24" s="68">
        <f t="shared" si="7"/>
        <v>32210462.836700004</v>
      </c>
      <c r="L24" s="68">
        <f t="shared" si="7"/>
        <v>32210462.836700004</v>
      </c>
      <c r="M24" s="68">
        <f t="shared" si="7"/>
        <v>1944557740.2903004</v>
      </c>
      <c r="N24" s="68">
        <f t="shared" si="7"/>
        <v>4243151214.9960008</v>
      </c>
      <c r="O24" s="71"/>
      <c r="P24" s="183"/>
      <c r="Q24" s="74">
        <v>43</v>
      </c>
      <c r="R24" s="194"/>
      <c r="S24" s="67" t="s">
        <v>166</v>
      </c>
      <c r="T24" s="67">
        <v>58993548.338299997</v>
      </c>
      <c r="U24" s="67">
        <f t="shared" si="5"/>
        <v>-11651464.66</v>
      </c>
      <c r="V24" s="67">
        <v>37306308.116400003</v>
      </c>
      <c r="W24" s="67">
        <v>12635472.591600001</v>
      </c>
      <c r="X24" s="67">
        <v>6002768.1058999998</v>
      </c>
      <c r="Y24" s="67">
        <v>3268059.8713000002</v>
      </c>
      <c r="Z24" s="67">
        <v>0</v>
      </c>
      <c r="AA24" s="67">
        <f t="shared" si="1"/>
        <v>3268059.8713000002</v>
      </c>
      <c r="AB24" s="67">
        <v>111305054.0856</v>
      </c>
      <c r="AC24" s="72">
        <f t="shared" si="4"/>
        <v>217859746.44910002</v>
      </c>
    </row>
    <row r="25" spans="1:29" ht="24.9" customHeight="1">
      <c r="A25" s="183">
        <v>2</v>
      </c>
      <c r="B25" s="184" t="s">
        <v>167</v>
      </c>
      <c r="C25" s="63">
        <v>1</v>
      </c>
      <c r="D25" s="67" t="s">
        <v>168</v>
      </c>
      <c r="E25" s="67">
        <v>72495782.599299997</v>
      </c>
      <c r="F25" s="67">
        <v>0</v>
      </c>
      <c r="G25" s="67">
        <v>45844843.6985</v>
      </c>
      <c r="H25" s="67">
        <v>15527434.7762</v>
      </c>
      <c r="I25" s="67">
        <v>6090845.2050999999</v>
      </c>
      <c r="J25" s="67">
        <v>4016041.8322999999</v>
      </c>
      <c r="K25" s="67">
        <v>0</v>
      </c>
      <c r="L25" s="67">
        <f t="shared" ref="L25:L56" si="8">J25-K25</f>
        <v>4016041.8322999999</v>
      </c>
      <c r="M25" s="67">
        <v>127508776.18970001</v>
      </c>
      <c r="N25" s="72">
        <f t="shared" si="3"/>
        <v>271483724.30110002</v>
      </c>
      <c r="O25" s="71"/>
      <c r="P25" s="183"/>
      <c r="Q25" s="74">
        <v>44</v>
      </c>
      <c r="R25" s="195"/>
      <c r="S25" s="67" t="s">
        <v>169</v>
      </c>
      <c r="T25" s="67">
        <v>69368200.729200006</v>
      </c>
      <c r="U25" s="67">
        <f t="shared" si="5"/>
        <v>-11651464.66</v>
      </c>
      <c r="V25" s="67">
        <v>43867025.171099998</v>
      </c>
      <c r="W25" s="67">
        <v>14857556.864</v>
      </c>
      <c r="X25" s="67">
        <v>6660739.7487000003</v>
      </c>
      <c r="Y25" s="67">
        <v>3842783.4829000002</v>
      </c>
      <c r="Z25" s="67">
        <v>0</v>
      </c>
      <c r="AA25" s="67">
        <f t="shared" si="1"/>
        <v>3842783.4829000002</v>
      </c>
      <c r="AB25" s="67">
        <v>124989897.9615</v>
      </c>
      <c r="AC25" s="72">
        <f t="shared" si="4"/>
        <v>251934739.2974</v>
      </c>
    </row>
    <row r="26" spans="1:29" ht="24.9" customHeight="1">
      <c r="A26" s="183"/>
      <c r="B26" s="185"/>
      <c r="C26" s="63">
        <v>2</v>
      </c>
      <c r="D26" s="67" t="s">
        <v>170</v>
      </c>
      <c r="E26" s="67">
        <v>88564283.513099998</v>
      </c>
      <c r="F26" s="67">
        <v>0</v>
      </c>
      <c r="G26" s="67">
        <v>56006233.595299996</v>
      </c>
      <c r="H26" s="67">
        <v>18969050.149500001</v>
      </c>
      <c r="I26" s="67">
        <v>6406240.4275000002</v>
      </c>
      <c r="J26" s="67">
        <v>4906187.0177999996</v>
      </c>
      <c r="K26" s="67">
        <v>0</v>
      </c>
      <c r="L26" s="67">
        <f t="shared" si="8"/>
        <v>4906187.0177999996</v>
      </c>
      <c r="M26" s="67">
        <v>134068533.6279</v>
      </c>
      <c r="N26" s="72">
        <f t="shared" si="3"/>
        <v>308920528.33109999</v>
      </c>
      <c r="O26" s="71"/>
      <c r="P26" s="73"/>
      <c r="Q26" s="179"/>
      <c r="R26" s="180"/>
      <c r="S26" s="68"/>
      <c r="T26" s="68">
        <f>SUM(T7:T25)+1838503329.82</f>
        <v>3201926129.2879</v>
      </c>
      <c r="U26" s="68">
        <f>SUM(U7:U25)-291286616.5</f>
        <v>-512664445.03999996</v>
      </c>
      <c r="V26" s="68">
        <f>SUM(V7:V25)+1162631739.02</f>
        <v>2024832309.8062</v>
      </c>
      <c r="W26" s="68">
        <f>SUM(W7:W25)+393777948.4</f>
        <v>685801261.09650004</v>
      </c>
      <c r="X26" s="68">
        <f>SUM(X7:X25)+176571045.65</f>
        <v>307484020.10229999</v>
      </c>
      <c r="Y26" s="68">
        <f>SUM(Y7:Y25)+101847390.52</f>
        <v>177376791.00809997</v>
      </c>
      <c r="Z26" s="68">
        <f t="shared" ref="Z26" si="9">SUM(Z7:Z25)</f>
        <v>0</v>
      </c>
      <c r="AA26" s="68">
        <f>SUM(AA7:AA25)+101847390.52</f>
        <v>177376791.00809997</v>
      </c>
      <c r="AB26" s="68">
        <f>SUM(AB7:AB25)+3333825766.13</f>
        <v>5799292945.8520002</v>
      </c>
      <c r="AC26" s="75">
        <f t="shared" si="4"/>
        <v>11684049012.112999</v>
      </c>
    </row>
    <row r="27" spans="1:29" ht="24.9" customHeight="1">
      <c r="A27" s="183"/>
      <c r="B27" s="185"/>
      <c r="C27" s="63">
        <v>3</v>
      </c>
      <c r="D27" s="67" t="s">
        <v>171</v>
      </c>
      <c r="E27" s="67">
        <v>75412512.783399999</v>
      </c>
      <c r="F27" s="67">
        <v>0</v>
      </c>
      <c r="G27" s="67">
        <v>47689323.951200001</v>
      </c>
      <c r="H27" s="67">
        <v>16152151.636499999</v>
      </c>
      <c r="I27" s="67">
        <v>5902280.0188999996</v>
      </c>
      <c r="J27" s="67">
        <v>4177619.6510999999</v>
      </c>
      <c r="K27" s="67">
        <v>0</v>
      </c>
      <c r="L27" s="67">
        <f t="shared" si="8"/>
        <v>4177619.6510999999</v>
      </c>
      <c r="M27" s="67">
        <v>123586897.242</v>
      </c>
      <c r="N27" s="72">
        <f t="shared" si="3"/>
        <v>272920785.28310001</v>
      </c>
      <c r="O27" s="71"/>
      <c r="P27" s="184">
        <v>20</v>
      </c>
      <c r="Q27" s="74">
        <v>1</v>
      </c>
      <c r="R27" s="184" t="s">
        <v>106</v>
      </c>
      <c r="S27" s="67" t="s">
        <v>172</v>
      </c>
      <c r="T27" s="67">
        <v>70488242.921700001</v>
      </c>
      <c r="U27" s="67">
        <v>0</v>
      </c>
      <c r="V27" s="67">
        <v>44575316.8455</v>
      </c>
      <c r="W27" s="67">
        <v>15097451.951199999</v>
      </c>
      <c r="X27" s="67">
        <v>5606240.4578</v>
      </c>
      <c r="Y27" s="67">
        <v>3904830.3514999999</v>
      </c>
      <c r="Z27" s="67">
        <v>0</v>
      </c>
      <c r="AA27" s="67">
        <f t="shared" ref="AA27:AA58" si="10">Y27-Z27</f>
        <v>3904830.3514999999</v>
      </c>
      <c r="AB27" s="67">
        <v>110790227.57619999</v>
      </c>
      <c r="AC27" s="72">
        <f t="shared" si="4"/>
        <v>250462310.10389996</v>
      </c>
    </row>
    <row r="28" spans="1:29" ht="24.9" customHeight="1">
      <c r="A28" s="183"/>
      <c r="B28" s="185"/>
      <c r="C28" s="63">
        <v>4</v>
      </c>
      <c r="D28" s="67" t="s">
        <v>173</v>
      </c>
      <c r="E28" s="67">
        <v>66024741.528999999</v>
      </c>
      <c r="F28" s="67">
        <v>0</v>
      </c>
      <c r="G28" s="67">
        <v>41752690.254699998</v>
      </c>
      <c r="H28" s="67">
        <v>14141441.487400001</v>
      </c>
      <c r="I28" s="67">
        <v>5504571.2631000001</v>
      </c>
      <c r="J28" s="67">
        <v>3657566.1981000002</v>
      </c>
      <c r="K28" s="67">
        <v>0</v>
      </c>
      <c r="L28" s="67">
        <f t="shared" si="8"/>
        <v>3657566.1981000002</v>
      </c>
      <c r="M28" s="67">
        <v>115315139.19410001</v>
      </c>
      <c r="N28" s="72">
        <f t="shared" si="3"/>
        <v>246396149.92640001</v>
      </c>
      <c r="O28" s="71"/>
      <c r="P28" s="185"/>
      <c r="Q28" s="74">
        <v>2</v>
      </c>
      <c r="R28" s="185"/>
      <c r="S28" s="67" t="s">
        <v>174</v>
      </c>
      <c r="T28" s="67">
        <v>72634001.835700005</v>
      </c>
      <c r="U28" s="67">
        <v>0</v>
      </c>
      <c r="V28" s="67">
        <v>45932250.704400003</v>
      </c>
      <c r="W28" s="67">
        <v>15557039.1215</v>
      </c>
      <c r="X28" s="67">
        <v>6016921.5278000003</v>
      </c>
      <c r="Y28" s="67">
        <v>4023698.7497999999</v>
      </c>
      <c r="Z28" s="67">
        <v>0</v>
      </c>
      <c r="AA28" s="67">
        <f t="shared" si="10"/>
        <v>4023698.7497999999</v>
      </c>
      <c r="AB28" s="67">
        <v>119331790.7088</v>
      </c>
      <c r="AC28" s="72">
        <f t="shared" si="4"/>
        <v>263495702.648</v>
      </c>
    </row>
    <row r="29" spans="1:29" ht="24.9" customHeight="1">
      <c r="A29" s="183"/>
      <c r="B29" s="185"/>
      <c r="C29" s="63">
        <v>5</v>
      </c>
      <c r="D29" s="67" t="s">
        <v>175</v>
      </c>
      <c r="E29" s="67">
        <v>65333847.722199999</v>
      </c>
      <c r="F29" s="67">
        <v>0</v>
      </c>
      <c r="G29" s="67">
        <v>41315783.203699999</v>
      </c>
      <c r="H29" s="67">
        <v>13993463.1066</v>
      </c>
      <c r="I29" s="67">
        <v>5696286.2018999998</v>
      </c>
      <c r="J29" s="67">
        <v>3619292.821</v>
      </c>
      <c r="K29" s="67">
        <v>0</v>
      </c>
      <c r="L29" s="67">
        <f t="shared" si="8"/>
        <v>3619292.821</v>
      </c>
      <c r="M29" s="67">
        <v>119302528.36929999</v>
      </c>
      <c r="N29" s="72">
        <f t="shared" si="3"/>
        <v>249261201.42469999</v>
      </c>
      <c r="O29" s="71"/>
      <c r="P29" s="185"/>
      <c r="Q29" s="74">
        <v>3</v>
      </c>
      <c r="R29" s="185"/>
      <c r="S29" s="67" t="s">
        <v>176</v>
      </c>
      <c r="T29" s="67">
        <v>79018932.075399995</v>
      </c>
      <c r="U29" s="67">
        <v>0</v>
      </c>
      <c r="V29" s="67">
        <v>49969949.428000003</v>
      </c>
      <c r="W29" s="67">
        <v>16924588.850499999</v>
      </c>
      <c r="X29" s="67">
        <v>6301600.8299000002</v>
      </c>
      <c r="Y29" s="67">
        <v>4377404.1106000002</v>
      </c>
      <c r="Z29" s="67">
        <v>0</v>
      </c>
      <c r="AA29" s="67">
        <f t="shared" si="10"/>
        <v>4377404.1106000002</v>
      </c>
      <c r="AB29" s="67">
        <v>125252702.1145</v>
      </c>
      <c r="AC29" s="72">
        <f t="shared" si="4"/>
        <v>281845177.40889996</v>
      </c>
    </row>
    <row r="30" spans="1:29" ht="24.9" customHeight="1">
      <c r="A30" s="183"/>
      <c r="B30" s="185"/>
      <c r="C30" s="63">
        <v>6</v>
      </c>
      <c r="D30" s="67" t="s">
        <v>177</v>
      </c>
      <c r="E30" s="67">
        <v>69851297.879600003</v>
      </c>
      <c r="F30" s="67">
        <v>0</v>
      </c>
      <c r="G30" s="67">
        <v>44172525.8851</v>
      </c>
      <c r="H30" s="67">
        <v>14961028.531199999</v>
      </c>
      <c r="I30" s="67">
        <v>6062077.4650999997</v>
      </c>
      <c r="J30" s="67">
        <v>3869545.5688999998</v>
      </c>
      <c r="K30" s="67">
        <v>0</v>
      </c>
      <c r="L30" s="67">
        <f t="shared" si="8"/>
        <v>3869545.5688999998</v>
      </c>
      <c r="M30" s="67">
        <v>126910449.44599999</v>
      </c>
      <c r="N30" s="72">
        <f t="shared" si="3"/>
        <v>265826924.77589995</v>
      </c>
      <c r="O30" s="71"/>
      <c r="P30" s="185"/>
      <c r="Q30" s="74">
        <v>4</v>
      </c>
      <c r="R30" s="185"/>
      <c r="S30" s="67" t="s">
        <v>178</v>
      </c>
      <c r="T30" s="67">
        <v>74088107.490199998</v>
      </c>
      <c r="U30" s="67">
        <v>0</v>
      </c>
      <c r="V30" s="67">
        <v>46851797.249799997</v>
      </c>
      <c r="W30" s="67">
        <v>15868485.248299999</v>
      </c>
      <c r="X30" s="67">
        <v>6166826.4177999999</v>
      </c>
      <c r="Y30" s="67">
        <v>4104251.6997000002</v>
      </c>
      <c r="Z30" s="67">
        <v>0</v>
      </c>
      <c r="AA30" s="67">
        <f t="shared" si="10"/>
        <v>4104251.6997000002</v>
      </c>
      <c r="AB30" s="67">
        <v>122449592.2727</v>
      </c>
      <c r="AC30" s="72">
        <f t="shared" si="4"/>
        <v>269529060.37849998</v>
      </c>
    </row>
    <row r="31" spans="1:29" ht="24.9" customHeight="1">
      <c r="A31" s="183"/>
      <c r="B31" s="185"/>
      <c r="C31" s="63">
        <v>7</v>
      </c>
      <c r="D31" s="67" t="s">
        <v>179</v>
      </c>
      <c r="E31" s="67">
        <v>76084810.975700006</v>
      </c>
      <c r="F31" s="67">
        <v>0</v>
      </c>
      <c r="G31" s="67">
        <v>48114471.5176</v>
      </c>
      <c r="H31" s="67">
        <v>16296147.1348</v>
      </c>
      <c r="I31" s="67">
        <v>5961063.7341</v>
      </c>
      <c r="J31" s="67">
        <v>4214862.8887999998</v>
      </c>
      <c r="K31" s="67">
        <v>0</v>
      </c>
      <c r="L31" s="67">
        <f t="shared" si="8"/>
        <v>4214862.8887999998</v>
      </c>
      <c r="M31" s="67">
        <v>124809512.1899</v>
      </c>
      <c r="N31" s="72">
        <f t="shared" si="3"/>
        <v>275480868.44090003</v>
      </c>
      <c r="O31" s="71"/>
      <c r="P31" s="185"/>
      <c r="Q31" s="74">
        <v>5</v>
      </c>
      <c r="R31" s="185"/>
      <c r="S31" s="67" t="s">
        <v>180</v>
      </c>
      <c r="T31" s="67">
        <v>69288546.285999998</v>
      </c>
      <c r="U31" s="67">
        <v>0</v>
      </c>
      <c r="V31" s="67">
        <v>43816653.337499999</v>
      </c>
      <c r="W31" s="67">
        <v>14840496.1588</v>
      </c>
      <c r="X31" s="67">
        <v>5641062.7220999999</v>
      </c>
      <c r="Y31" s="67">
        <v>3838370.8735000002</v>
      </c>
      <c r="Z31" s="67">
        <v>0</v>
      </c>
      <c r="AA31" s="67">
        <f t="shared" si="10"/>
        <v>3838370.8735000002</v>
      </c>
      <c r="AB31" s="67">
        <v>111514479.53479999</v>
      </c>
      <c r="AC31" s="72">
        <f t="shared" si="4"/>
        <v>248939608.9127</v>
      </c>
    </row>
    <row r="32" spans="1:29" ht="24.9" customHeight="1">
      <c r="A32" s="183"/>
      <c r="B32" s="185"/>
      <c r="C32" s="63">
        <v>8</v>
      </c>
      <c r="D32" s="67" t="s">
        <v>181</v>
      </c>
      <c r="E32" s="67">
        <v>79591059.223499998</v>
      </c>
      <c r="F32" s="67">
        <v>0</v>
      </c>
      <c r="G32" s="67">
        <v>50331750.883699998</v>
      </c>
      <c r="H32" s="67">
        <v>17047129.316399999</v>
      </c>
      <c r="I32" s="67">
        <v>5953445.9992000004</v>
      </c>
      <c r="J32" s="67">
        <v>4409098.1826999998</v>
      </c>
      <c r="K32" s="67">
        <v>0</v>
      </c>
      <c r="L32" s="67">
        <f t="shared" si="8"/>
        <v>4409098.1826999998</v>
      </c>
      <c r="M32" s="67">
        <v>124651074.49169999</v>
      </c>
      <c r="N32" s="72">
        <f t="shared" si="3"/>
        <v>281983558.09719998</v>
      </c>
      <c r="O32" s="71"/>
      <c r="P32" s="185"/>
      <c r="Q32" s="74">
        <v>6</v>
      </c>
      <c r="R32" s="185"/>
      <c r="S32" s="67" t="s">
        <v>182</v>
      </c>
      <c r="T32" s="67">
        <v>64811447.649599999</v>
      </c>
      <c r="U32" s="67">
        <v>0</v>
      </c>
      <c r="V32" s="67">
        <v>40985428.128899999</v>
      </c>
      <c r="W32" s="67">
        <v>13881573.383300001</v>
      </c>
      <c r="X32" s="67">
        <v>5469074.5669</v>
      </c>
      <c r="Y32" s="67">
        <v>3590353.4748999998</v>
      </c>
      <c r="Z32" s="67">
        <v>0</v>
      </c>
      <c r="AA32" s="67">
        <f t="shared" si="10"/>
        <v>3590353.4748999998</v>
      </c>
      <c r="AB32" s="67">
        <v>107937378.4876</v>
      </c>
      <c r="AC32" s="72">
        <f t="shared" si="4"/>
        <v>236675255.69119999</v>
      </c>
    </row>
    <row r="33" spans="1:29" ht="24.9" customHeight="1">
      <c r="A33" s="183"/>
      <c r="B33" s="185"/>
      <c r="C33" s="63">
        <v>9</v>
      </c>
      <c r="D33" s="67" t="s">
        <v>183</v>
      </c>
      <c r="E33" s="67">
        <v>69200465.965000004</v>
      </c>
      <c r="F33" s="67">
        <v>0</v>
      </c>
      <c r="G33" s="67">
        <v>43760953.151799999</v>
      </c>
      <c r="H33" s="67">
        <v>14821630.7656</v>
      </c>
      <c r="I33" s="67">
        <v>6300782.0456999997</v>
      </c>
      <c r="J33" s="67">
        <v>3833491.4964999999</v>
      </c>
      <c r="K33" s="67">
        <v>0</v>
      </c>
      <c r="L33" s="67">
        <f t="shared" si="8"/>
        <v>3833491.4964999999</v>
      </c>
      <c r="M33" s="67">
        <v>131875154.162</v>
      </c>
      <c r="N33" s="72">
        <f t="shared" si="3"/>
        <v>269792477.58660001</v>
      </c>
      <c r="O33" s="71"/>
      <c r="P33" s="185"/>
      <c r="Q33" s="74">
        <v>7</v>
      </c>
      <c r="R33" s="185"/>
      <c r="S33" s="67" t="s">
        <v>184</v>
      </c>
      <c r="T33" s="67">
        <v>65023545.213299997</v>
      </c>
      <c r="U33" s="67">
        <v>0</v>
      </c>
      <c r="V33" s="67">
        <v>41119554.271300003</v>
      </c>
      <c r="W33" s="67">
        <v>13927001.282199999</v>
      </c>
      <c r="X33" s="67">
        <v>5190006.4907</v>
      </c>
      <c r="Y33" s="67">
        <v>3602103.023</v>
      </c>
      <c r="Z33" s="67">
        <v>0</v>
      </c>
      <c r="AA33" s="67">
        <f t="shared" si="10"/>
        <v>3602103.023</v>
      </c>
      <c r="AB33" s="67">
        <v>102133172.3389</v>
      </c>
      <c r="AC33" s="72">
        <f t="shared" si="4"/>
        <v>230995382.61940002</v>
      </c>
    </row>
    <row r="34" spans="1:29" ht="24.9" customHeight="1">
      <c r="A34" s="183"/>
      <c r="B34" s="185"/>
      <c r="C34" s="63">
        <v>10</v>
      </c>
      <c r="D34" s="67" t="s">
        <v>185</v>
      </c>
      <c r="E34" s="67">
        <v>61959916.779799998</v>
      </c>
      <c r="F34" s="67">
        <v>0</v>
      </c>
      <c r="G34" s="67">
        <v>39182178.583400004</v>
      </c>
      <c r="H34" s="67">
        <v>13270821.1712</v>
      </c>
      <c r="I34" s="67">
        <v>5304013.6857000003</v>
      </c>
      <c r="J34" s="67">
        <v>3432387.4959999998</v>
      </c>
      <c r="K34" s="67">
        <v>0</v>
      </c>
      <c r="L34" s="67">
        <f t="shared" si="8"/>
        <v>3432387.4959999998</v>
      </c>
      <c r="M34" s="67">
        <v>111143836.1213</v>
      </c>
      <c r="N34" s="72">
        <f t="shared" si="3"/>
        <v>234293153.83740002</v>
      </c>
      <c r="O34" s="71"/>
      <c r="P34" s="185"/>
      <c r="Q34" s="74">
        <v>8</v>
      </c>
      <c r="R34" s="185"/>
      <c r="S34" s="67" t="s">
        <v>186</v>
      </c>
      <c r="T34" s="67">
        <v>69620700.638099998</v>
      </c>
      <c r="U34" s="67">
        <v>0</v>
      </c>
      <c r="V34" s="67">
        <v>44026700.926600002</v>
      </c>
      <c r="W34" s="67">
        <v>14911638.297800001</v>
      </c>
      <c r="X34" s="67">
        <v>5563870.4529999997</v>
      </c>
      <c r="Y34" s="67">
        <v>3856771.1957999999</v>
      </c>
      <c r="Z34" s="67">
        <v>0</v>
      </c>
      <c r="AA34" s="67">
        <f t="shared" si="10"/>
        <v>3856771.1957999999</v>
      </c>
      <c r="AB34" s="67">
        <v>109908993.7023</v>
      </c>
      <c r="AC34" s="72">
        <f t="shared" si="4"/>
        <v>247888675.21359998</v>
      </c>
    </row>
    <row r="35" spans="1:29" ht="24.9" customHeight="1">
      <c r="A35" s="183"/>
      <c r="B35" s="185"/>
      <c r="C35" s="63">
        <v>11</v>
      </c>
      <c r="D35" s="67" t="s">
        <v>187</v>
      </c>
      <c r="E35" s="67">
        <v>62965129.647299998</v>
      </c>
      <c r="F35" s="67">
        <v>0</v>
      </c>
      <c r="G35" s="67">
        <v>39817854.551600002</v>
      </c>
      <c r="H35" s="67">
        <v>13486121.657299999</v>
      </c>
      <c r="I35" s="67">
        <v>5560940.1679999996</v>
      </c>
      <c r="J35" s="67">
        <v>3488073.1756000002</v>
      </c>
      <c r="K35" s="67">
        <v>0</v>
      </c>
      <c r="L35" s="67">
        <f t="shared" si="8"/>
        <v>3488073.1756000002</v>
      </c>
      <c r="M35" s="67">
        <v>116487529.63429999</v>
      </c>
      <c r="N35" s="72">
        <f t="shared" si="3"/>
        <v>241805648.83410001</v>
      </c>
      <c r="O35" s="71"/>
      <c r="P35" s="185"/>
      <c r="Q35" s="74">
        <v>9</v>
      </c>
      <c r="R35" s="185"/>
      <c r="S35" s="67" t="s">
        <v>188</v>
      </c>
      <c r="T35" s="67">
        <v>65300907.0986</v>
      </c>
      <c r="U35" s="67">
        <v>0</v>
      </c>
      <c r="V35" s="67">
        <v>41294952.229900002</v>
      </c>
      <c r="W35" s="67">
        <v>13986407.752900001</v>
      </c>
      <c r="X35" s="67">
        <v>5330135.4820999997</v>
      </c>
      <c r="Y35" s="67">
        <v>3617468.0125000002</v>
      </c>
      <c r="Z35" s="67">
        <v>0</v>
      </c>
      <c r="AA35" s="67">
        <f t="shared" si="10"/>
        <v>3617468.0125000002</v>
      </c>
      <c r="AB35" s="67">
        <v>105047649.56739999</v>
      </c>
      <c r="AC35" s="72">
        <f t="shared" si="4"/>
        <v>234577520.14340001</v>
      </c>
    </row>
    <row r="36" spans="1:29" ht="24.9" customHeight="1">
      <c r="A36" s="183"/>
      <c r="B36" s="185"/>
      <c r="C36" s="63">
        <v>12</v>
      </c>
      <c r="D36" s="67" t="s">
        <v>189</v>
      </c>
      <c r="E36" s="67">
        <v>61646915.401199996</v>
      </c>
      <c r="F36" s="67">
        <v>0</v>
      </c>
      <c r="G36" s="67">
        <v>38984242.941299997</v>
      </c>
      <c r="H36" s="67">
        <v>13203781.292199999</v>
      </c>
      <c r="I36" s="67">
        <v>5285488.4742999999</v>
      </c>
      <c r="J36" s="67">
        <v>3415048.1889999998</v>
      </c>
      <c r="K36" s="67">
        <v>0</v>
      </c>
      <c r="L36" s="67">
        <f t="shared" si="8"/>
        <v>3415048.1889999998</v>
      </c>
      <c r="M36" s="67">
        <v>110758538.93189999</v>
      </c>
      <c r="N36" s="72">
        <f t="shared" si="3"/>
        <v>233294015.2299</v>
      </c>
      <c r="O36" s="71"/>
      <c r="P36" s="185"/>
      <c r="Q36" s="74">
        <v>10</v>
      </c>
      <c r="R36" s="185"/>
      <c r="S36" s="67" t="s">
        <v>190</v>
      </c>
      <c r="T36" s="67">
        <v>78732882.468500003</v>
      </c>
      <c r="U36" s="67">
        <v>0</v>
      </c>
      <c r="V36" s="67">
        <v>49789057.532600001</v>
      </c>
      <c r="W36" s="67">
        <v>16863321.609099999</v>
      </c>
      <c r="X36" s="67">
        <v>6426925.9842999997</v>
      </c>
      <c r="Y36" s="67">
        <v>4361557.8483999996</v>
      </c>
      <c r="Z36" s="67">
        <v>0</v>
      </c>
      <c r="AA36" s="67">
        <f t="shared" si="10"/>
        <v>4361557.8483999996</v>
      </c>
      <c r="AB36" s="67">
        <v>127859281.27410001</v>
      </c>
      <c r="AC36" s="72">
        <f t="shared" si="4"/>
        <v>284033026.71700001</v>
      </c>
    </row>
    <row r="37" spans="1:29" ht="24.9" customHeight="1">
      <c r="A37" s="183"/>
      <c r="B37" s="185"/>
      <c r="C37" s="63">
        <v>13</v>
      </c>
      <c r="D37" s="67" t="s">
        <v>191</v>
      </c>
      <c r="E37" s="67">
        <v>71480923.741500005</v>
      </c>
      <c r="F37" s="67">
        <v>0</v>
      </c>
      <c r="G37" s="67">
        <v>45203067.804300003</v>
      </c>
      <c r="H37" s="67">
        <v>15310068.273600001</v>
      </c>
      <c r="I37" s="67">
        <v>5774446.7281999998</v>
      </c>
      <c r="J37" s="67">
        <v>3959821.7944999998</v>
      </c>
      <c r="K37" s="67">
        <v>0</v>
      </c>
      <c r="L37" s="67">
        <f t="shared" si="8"/>
        <v>3959821.7944999998</v>
      </c>
      <c r="M37" s="67">
        <v>120928152.531</v>
      </c>
      <c r="N37" s="72">
        <f t="shared" si="3"/>
        <v>262656480.87309998</v>
      </c>
      <c r="O37" s="71"/>
      <c r="P37" s="185"/>
      <c r="Q37" s="74">
        <v>11</v>
      </c>
      <c r="R37" s="185"/>
      <c r="S37" s="67" t="s">
        <v>192</v>
      </c>
      <c r="T37" s="67">
        <v>64979594.760200001</v>
      </c>
      <c r="U37" s="67">
        <v>0</v>
      </c>
      <c r="V37" s="67">
        <v>41091760.907600001</v>
      </c>
      <c r="W37" s="67">
        <v>13917587.7996</v>
      </c>
      <c r="X37" s="67">
        <v>5263874.0208999999</v>
      </c>
      <c r="Y37" s="67">
        <v>3599668.304</v>
      </c>
      <c r="Z37" s="67">
        <v>0</v>
      </c>
      <c r="AA37" s="67">
        <f t="shared" si="10"/>
        <v>3599668.304</v>
      </c>
      <c r="AB37" s="67">
        <v>103669508.487</v>
      </c>
      <c r="AC37" s="72">
        <f t="shared" si="4"/>
        <v>232521994.27930003</v>
      </c>
    </row>
    <row r="38" spans="1:29" ht="24.9" customHeight="1">
      <c r="A38" s="183"/>
      <c r="B38" s="185"/>
      <c r="C38" s="63">
        <v>14</v>
      </c>
      <c r="D38" s="67" t="s">
        <v>193</v>
      </c>
      <c r="E38" s="67">
        <v>69296522.233500004</v>
      </c>
      <c r="F38" s="67">
        <v>0</v>
      </c>
      <c r="G38" s="67">
        <v>43821697.162799999</v>
      </c>
      <c r="H38" s="67">
        <v>14842204.4789</v>
      </c>
      <c r="I38" s="67">
        <v>5799796.4034000002</v>
      </c>
      <c r="J38" s="67">
        <v>3838812.7163</v>
      </c>
      <c r="K38" s="67">
        <v>0</v>
      </c>
      <c r="L38" s="67">
        <f t="shared" si="8"/>
        <v>3838812.7163</v>
      </c>
      <c r="M38" s="67">
        <v>121455388.5464</v>
      </c>
      <c r="N38" s="72">
        <f t="shared" si="3"/>
        <v>259054421.5413</v>
      </c>
      <c r="O38" s="71"/>
      <c r="P38" s="185"/>
      <c r="Q38" s="74">
        <v>12</v>
      </c>
      <c r="R38" s="185"/>
      <c r="S38" s="67" t="s">
        <v>194</v>
      </c>
      <c r="T38" s="67">
        <v>72171012.239899993</v>
      </c>
      <c r="U38" s="67">
        <v>0</v>
      </c>
      <c r="V38" s="67">
        <v>45639465.594800003</v>
      </c>
      <c r="W38" s="67">
        <v>15457874.1702</v>
      </c>
      <c r="X38" s="67">
        <v>5843055.1868000003</v>
      </c>
      <c r="Y38" s="67">
        <v>3998050.5600999999</v>
      </c>
      <c r="Z38" s="67">
        <v>0</v>
      </c>
      <c r="AA38" s="67">
        <f t="shared" si="10"/>
        <v>3998050.5600999999</v>
      </c>
      <c r="AB38" s="67">
        <v>115715626.1557</v>
      </c>
      <c r="AC38" s="72">
        <f t="shared" si="4"/>
        <v>258825083.90749997</v>
      </c>
    </row>
    <row r="39" spans="1:29" ht="24.9" customHeight="1">
      <c r="A39" s="183"/>
      <c r="B39" s="185"/>
      <c r="C39" s="63">
        <v>15</v>
      </c>
      <c r="D39" s="67" t="s">
        <v>195</v>
      </c>
      <c r="E39" s="67">
        <v>66125555.586199999</v>
      </c>
      <c r="F39" s="67">
        <v>0</v>
      </c>
      <c r="G39" s="67">
        <v>41816442.993500002</v>
      </c>
      <c r="H39" s="67">
        <v>14163034.242699999</v>
      </c>
      <c r="I39" s="67">
        <v>5750450.2800000003</v>
      </c>
      <c r="J39" s="67">
        <v>3663150.9846999999</v>
      </c>
      <c r="K39" s="67">
        <v>0</v>
      </c>
      <c r="L39" s="67">
        <f t="shared" si="8"/>
        <v>3663150.9846999999</v>
      </c>
      <c r="M39" s="67">
        <v>120429061.6503</v>
      </c>
      <c r="N39" s="72">
        <f t="shared" si="3"/>
        <v>251947695.7374</v>
      </c>
      <c r="O39" s="71"/>
      <c r="P39" s="185"/>
      <c r="Q39" s="74">
        <v>13</v>
      </c>
      <c r="R39" s="185"/>
      <c r="S39" s="67" t="s">
        <v>196</v>
      </c>
      <c r="T39" s="67">
        <v>78650041.9375</v>
      </c>
      <c r="U39" s="67">
        <v>0</v>
      </c>
      <c r="V39" s="67">
        <v>49736670.8825</v>
      </c>
      <c r="W39" s="67">
        <v>16845578.495000001</v>
      </c>
      <c r="X39" s="67">
        <v>6150611.0250000004</v>
      </c>
      <c r="Y39" s="67">
        <v>4356968.7394000003</v>
      </c>
      <c r="Z39" s="67">
        <v>0</v>
      </c>
      <c r="AA39" s="67">
        <f t="shared" si="10"/>
        <v>4356968.7394000003</v>
      </c>
      <c r="AB39" s="67">
        <v>122112335.91670001</v>
      </c>
      <c r="AC39" s="72">
        <f t="shared" si="4"/>
        <v>277852206.99610001</v>
      </c>
    </row>
    <row r="40" spans="1:29" ht="24.9" customHeight="1">
      <c r="A40" s="183"/>
      <c r="B40" s="185"/>
      <c r="C40" s="63">
        <v>16</v>
      </c>
      <c r="D40" s="67" t="s">
        <v>197</v>
      </c>
      <c r="E40" s="67">
        <v>61604219.205399998</v>
      </c>
      <c r="F40" s="67">
        <v>0</v>
      </c>
      <c r="G40" s="67">
        <v>38957242.744199999</v>
      </c>
      <c r="H40" s="67">
        <v>13194636.451400001</v>
      </c>
      <c r="I40" s="67">
        <v>5492228.8994000005</v>
      </c>
      <c r="J40" s="67">
        <v>3412682.952</v>
      </c>
      <c r="K40" s="67">
        <v>0</v>
      </c>
      <c r="L40" s="67">
        <f t="shared" si="8"/>
        <v>3412682.952</v>
      </c>
      <c r="M40" s="67">
        <v>115058436.1549</v>
      </c>
      <c r="N40" s="72">
        <f t="shared" si="3"/>
        <v>237719446.4073</v>
      </c>
      <c r="O40" s="71"/>
      <c r="P40" s="185"/>
      <c r="Q40" s="74">
        <v>14</v>
      </c>
      <c r="R40" s="185"/>
      <c r="S40" s="67" t="s">
        <v>198</v>
      </c>
      <c r="T40" s="67">
        <v>78466141.915000007</v>
      </c>
      <c r="U40" s="67">
        <v>0</v>
      </c>
      <c r="V40" s="67">
        <v>49620376.285999998</v>
      </c>
      <c r="W40" s="67">
        <v>16806190.057500001</v>
      </c>
      <c r="X40" s="67">
        <v>6495170.6228999998</v>
      </c>
      <c r="Y40" s="67">
        <v>4346781.2478</v>
      </c>
      <c r="Z40" s="67">
        <v>0</v>
      </c>
      <c r="AA40" s="67">
        <f t="shared" si="10"/>
        <v>4346781.2478</v>
      </c>
      <c r="AB40" s="67">
        <v>129278669.5346</v>
      </c>
      <c r="AC40" s="72">
        <f t="shared" si="4"/>
        <v>285013329.6638</v>
      </c>
    </row>
    <row r="41" spans="1:29" ht="24.9" customHeight="1">
      <c r="A41" s="183"/>
      <c r="B41" s="185"/>
      <c r="C41" s="63">
        <v>17</v>
      </c>
      <c r="D41" s="67" t="s">
        <v>199</v>
      </c>
      <c r="E41" s="67">
        <v>58546001.850699998</v>
      </c>
      <c r="F41" s="67">
        <v>0</v>
      </c>
      <c r="G41" s="67">
        <v>37023288.911300004</v>
      </c>
      <c r="H41" s="67">
        <v>12539615.306600001</v>
      </c>
      <c r="I41" s="67">
        <v>5046433.9212999996</v>
      </c>
      <c r="J41" s="67">
        <v>3243267.182</v>
      </c>
      <c r="K41" s="67">
        <v>0</v>
      </c>
      <c r="L41" s="67">
        <f t="shared" si="8"/>
        <v>3243267.182</v>
      </c>
      <c r="M41" s="67">
        <v>105786555.3018</v>
      </c>
      <c r="N41" s="72">
        <f t="shared" si="3"/>
        <v>222185162.47369999</v>
      </c>
      <c r="O41" s="71"/>
      <c r="P41" s="185"/>
      <c r="Q41" s="74">
        <v>15</v>
      </c>
      <c r="R41" s="185"/>
      <c r="S41" s="67" t="s">
        <v>200</v>
      </c>
      <c r="T41" s="67">
        <v>68520981.533800006</v>
      </c>
      <c r="U41" s="67">
        <v>0</v>
      </c>
      <c r="V41" s="67">
        <v>43331261.155500002</v>
      </c>
      <c r="W41" s="67">
        <v>14676096.090299999</v>
      </c>
      <c r="X41" s="67">
        <v>5844011.7783000004</v>
      </c>
      <c r="Y41" s="67">
        <v>3795850.1634</v>
      </c>
      <c r="Z41" s="67">
        <v>0</v>
      </c>
      <c r="AA41" s="67">
        <f t="shared" si="10"/>
        <v>3795850.1634</v>
      </c>
      <c r="AB41" s="67">
        <v>115735521.85439999</v>
      </c>
      <c r="AC41" s="72">
        <f t="shared" si="4"/>
        <v>251903722.57569999</v>
      </c>
    </row>
    <row r="42" spans="1:29" ht="24.9" customHeight="1">
      <c r="A42" s="183"/>
      <c r="B42" s="185"/>
      <c r="C42" s="63">
        <v>18</v>
      </c>
      <c r="D42" s="67" t="s">
        <v>201</v>
      </c>
      <c r="E42" s="67">
        <v>66322981.855099998</v>
      </c>
      <c r="F42" s="67">
        <v>0</v>
      </c>
      <c r="G42" s="67">
        <v>41941291.310400002</v>
      </c>
      <c r="H42" s="67">
        <v>14205319.785399999</v>
      </c>
      <c r="I42" s="67">
        <v>5727083.7823999999</v>
      </c>
      <c r="J42" s="67">
        <v>3674087.7886000001</v>
      </c>
      <c r="K42" s="67">
        <v>0</v>
      </c>
      <c r="L42" s="67">
        <f t="shared" si="8"/>
        <v>3674087.7886000001</v>
      </c>
      <c r="M42" s="67">
        <v>119943072.8151</v>
      </c>
      <c r="N42" s="72">
        <f t="shared" si="3"/>
        <v>251813837.33700001</v>
      </c>
      <c r="O42" s="71"/>
      <c r="P42" s="185"/>
      <c r="Q42" s="74">
        <v>16</v>
      </c>
      <c r="R42" s="185"/>
      <c r="S42" s="67" t="s">
        <v>202</v>
      </c>
      <c r="T42" s="67">
        <v>77194045.476799995</v>
      </c>
      <c r="U42" s="67">
        <v>0</v>
      </c>
      <c r="V42" s="67">
        <v>48815928.630000003</v>
      </c>
      <c r="W42" s="67">
        <v>16533727.387700001</v>
      </c>
      <c r="X42" s="67">
        <v>5843953.4495999999</v>
      </c>
      <c r="Y42" s="67">
        <v>4276311.0448000003</v>
      </c>
      <c r="Z42" s="67">
        <v>0</v>
      </c>
      <c r="AA42" s="67">
        <f t="shared" si="10"/>
        <v>4276311.0448000003</v>
      </c>
      <c r="AB42" s="67">
        <v>115734308.70200001</v>
      </c>
      <c r="AC42" s="72">
        <f t="shared" si="4"/>
        <v>268398274.69090003</v>
      </c>
    </row>
    <row r="43" spans="1:29" ht="24.9" customHeight="1">
      <c r="A43" s="183"/>
      <c r="B43" s="185"/>
      <c r="C43" s="63">
        <v>19</v>
      </c>
      <c r="D43" s="67" t="s">
        <v>203</v>
      </c>
      <c r="E43" s="67">
        <v>83481924.942399994</v>
      </c>
      <c r="F43" s="67">
        <v>0</v>
      </c>
      <c r="G43" s="67">
        <v>52792254.437700003</v>
      </c>
      <c r="H43" s="67">
        <v>17880490.396299999</v>
      </c>
      <c r="I43" s="67">
        <v>6236037.1321</v>
      </c>
      <c r="J43" s="67">
        <v>4624640.0932999998</v>
      </c>
      <c r="K43" s="67">
        <v>0</v>
      </c>
      <c r="L43" s="67">
        <f t="shared" si="8"/>
        <v>4624640.0932999998</v>
      </c>
      <c r="M43" s="67">
        <v>130528555.0429</v>
      </c>
      <c r="N43" s="72">
        <f t="shared" si="3"/>
        <v>295543902.04470003</v>
      </c>
      <c r="O43" s="71"/>
      <c r="P43" s="185"/>
      <c r="Q43" s="74">
        <v>17</v>
      </c>
      <c r="R43" s="185"/>
      <c r="S43" s="67" t="s">
        <v>204</v>
      </c>
      <c r="T43" s="67">
        <v>79686346.065200001</v>
      </c>
      <c r="U43" s="67">
        <v>0</v>
      </c>
      <c r="V43" s="67">
        <v>50392008.325000003</v>
      </c>
      <c r="W43" s="67">
        <v>17067538.230799999</v>
      </c>
      <c r="X43" s="67">
        <v>6230509.7482000003</v>
      </c>
      <c r="Y43" s="67">
        <v>4414376.7786999997</v>
      </c>
      <c r="Z43" s="67">
        <v>0</v>
      </c>
      <c r="AA43" s="67">
        <f t="shared" si="10"/>
        <v>4414376.7786999997</v>
      </c>
      <c r="AB43" s="67">
        <v>123774112.0187</v>
      </c>
      <c r="AC43" s="72">
        <f t="shared" si="4"/>
        <v>281564891.16659999</v>
      </c>
    </row>
    <row r="44" spans="1:29" ht="24.9" customHeight="1">
      <c r="A44" s="183"/>
      <c r="B44" s="185"/>
      <c r="C44" s="63">
        <v>20</v>
      </c>
      <c r="D44" s="67" t="s">
        <v>205</v>
      </c>
      <c r="E44" s="67">
        <v>71525715.657900006</v>
      </c>
      <c r="F44" s="67">
        <v>0</v>
      </c>
      <c r="G44" s="67">
        <v>45231393.292000003</v>
      </c>
      <c r="H44" s="67">
        <v>15319661.984200001</v>
      </c>
      <c r="I44" s="67">
        <v>4595167.7062999997</v>
      </c>
      <c r="J44" s="67">
        <v>3962303.128</v>
      </c>
      <c r="K44" s="67">
        <v>0</v>
      </c>
      <c r="L44" s="67">
        <f t="shared" si="8"/>
        <v>3962303.128</v>
      </c>
      <c r="M44" s="67">
        <v>96400880.757499993</v>
      </c>
      <c r="N44" s="72">
        <f t="shared" si="3"/>
        <v>237035122.52589998</v>
      </c>
      <c r="O44" s="71"/>
      <c r="P44" s="185"/>
      <c r="Q44" s="74">
        <v>18</v>
      </c>
      <c r="R44" s="185"/>
      <c r="S44" s="67" t="s">
        <v>206</v>
      </c>
      <c r="T44" s="67">
        <v>76281741.684599996</v>
      </c>
      <c r="U44" s="67">
        <v>0</v>
      </c>
      <c r="V44" s="67">
        <v>48239006.452399999</v>
      </c>
      <c r="W44" s="67">
        <v>16338326.536499999</v>
      </c>
      <c r="X44" s="67">
        <v>6014891.6871999996</v>
      </c>
      <c r="Y44" s="67">
        <v>4225772.2401999999</v>
      </c>
      <c r="Z44" s="67">
        <v>0</v>
      </c>
      <c r="AA44" s="67">
        <f t="shared" si="10"/>
        <v>4225772.2401999999</v>
      </c>
      <c r="AB44" s="67">
        <v>119289573.00669999</v>
      </c>
      <c r="AC44" s="72">
        <f t="shared" si="4"/>
        <v>270389311.60760003</v>
      </c>
    </row>
    <row r="45" spans="1:29" ht="24.9" customHeight="1">
      <c r="A45" s="183"/>
      <c r="B45" s="185"/>
      <c r="C45" s="69">
        <v>21</v>
      </c>
      <c r="D45" s="67" t="s">
        <v>207</v>
      </c>
      <c r="E45" s="67">
        <v>69313814.791600004</v>
      </c>
      <c r="F45" s="67">
        <v>0</v>
      </c>
      <c r="G45" s="67">
        <v>43832632.621399999</v>
      </c>
      <c r="H45" s="67">
        <v>14845908.2678</v>
      </c>
      <c r="I45" s="67">
        <v>6258318.7149</v>
      </c>
      <c r="J45" s="67">
        <v>3839770.6702999999</v>
      </c>
      <c r="K45" s="67">
        <v>0</v>
      </c>
      <c r="L45" s="67">
        <f t="shared" si="8"/>
        <v>3839770.6702999999</v>
      </c>
      <c r="M45" s="67">
        <v>130991979.24429999</v>
      </c>
      <c r="N45" s="72">
        <f t="shared" si="3"/>
        <v>269082424.31029999</v>
      </c>
      <c r="O45" s="71"/>
      <c r="P45" s="185"/>
      <c r="Q45" s="74">
        <v>19</v>
      </c>
      <c r="R45" s="185"/>
      <c r="S45" s="67" t="s">
        <v>208</v>
      </c>
      <c r="T45" s="67">
        <v>83651630.448500007</v>
      </c>
      <c r="U45" s="67">
        <v>0</v>
      </c>
      <c r="V45" s="67">
        <v>52899572.713600002</v>
      </c>
      <c r="W45" s="67">
        <v>17916838.595899999</v>
      </c>
      <c r="X45" s="67">
        <v>6730445.4729000004</v>
      </c>
      <c r="Y45" s="67">
        <v>4634041.2527999999</v>
      </c>
      <c r="Z45" s="67">
        <v>0</v>
      </c>
      <c r="AA45" s="67">
        <f t="shared" si="10"/>
        <v>4634041.2527999999</v>
      </c>
      <c r="AB45" s="67">
        <v>134172040.8918</v>
      </c>
      <c r="AC45" s="72">
        <f t="shared" si="4"/>
        <v>300004569.37550002</v>
      </c>
    </row>
    <row r="46" spans="1:29" ht="24.9" customHeight="1">
      <c r="A46" s="63"/>
      <c r="B46" s="181" t="s">
        <v>209</v>
      </c>
      <c r="C46" s="181"/>
      <c r="D46" s="68"/>
      <c r="E46" s="68">
        <f>SUM(E25:E45)</f>
        <v>1466828423.8834</v>
      </c>
      <c r="F46" s="68">
        <f t="shared" ref="F46:N46" si="11">SUM(F25:F45)</f>
        <v>0</v>
      </c>
      <c r="G46" s="68">
        <f t="shared" si="11"/>
        <v>927592163.49549997</v>
      </c>
      <c r="H46" s="68">
        <f t="shared" si="11"/>
        <v>314171140.21180004</v>
      </c>
      <c r="I46" s="68">
        <f t="shared" si="11"/>
        <v>120707998.25659999</v>
      </c>
      <c r="J46" s="68">
        <f t="shared" si="11"/>
        <v>81257751.827500015</v>
      </c>
      <c r="K46" s="68">
        <f t="shared" si="11"/>
        <v>0</v>
      </c>
      <c r="L46" s="68">
        <f t="shared" si="11"/>
        <v>81257751.827500015</v>
      </c>
      <c r="M46" s="68">
        <f t="shared" si="11"/>
        <v>2527940051.6443005</v>
      </c>
      <c r="N46" s="68">
        <f t="shared" si="11"/>
        <v>5438497529.3190985</v>
      </c>
      <c r="O46" s="71"/>
      <c r="P46" s="185"/>
      <c r="Q46" s="74">
        <v>20</v>
      </c>
      <c r="R46" s="185"/>
      <c r="S46" s="67" t="s">
        <v>210</v>
      </c>
      <c r="T46" s="67">
        <v>66613674.821900003</v>
      </c>
      <c r="U46" s="67">
        <v>0</v>
      </c>
      <c r="V46" s="67">
        <v>42125119.571199998</v>
      </c>
      <c r="W46" s="67">
        <v>14267581.5601</v>
      </c>
      <c r="X46" s="67">
        <v>5630306.9003999997</v>
      </c>
      <c r="Y46" s="67">
        <v>3690191.2785999998</v>
      </c>
      <c r="Z46" s="67">
        <v>0</v>
      </c>
      <c r="AA46" s="67">
        <f t="shared" si="10"/>
        <v>3690191.2785999998</v>
      </c>
      <c r="AB46" s="67">
        <v>111290774.2397</v>
      </c>
      <c r="AC46" s="72">
        <f t="shared" si="4"/>
        <v>243617648.37190002</v>
      </c>
    </row>
    <row r="47" spans="1:29" ht="24.9" customHeight="1">
      <c r="A47" s="183">
        <v>3</v>
      </c>
      <c r="B47" s="184" t="s">
        <v>211</v>
      </c>
      <c r="C47" s="70">
        <v>1</v>
      </c>
      <c r="D47" s="67" t="s">
        <v>212</v>
      </c>
      <c r="E47" s="67">
        <v>66557648.156599998</v>
      </c>
      <c r="F47" s="67">
        <v>0</v>
      </c>
      <c r="G47" s="67">
        <v>42089689.458800003</v>
      </c>
      <c r="H47" s="67">
        <v>14255581.5463</v>
      </c>
      <c r="I47" s="67">
        <v>5555838.9515000004</v>
      </c>
      <c r="J47" s="67">
        <v>3687087.5748999999</v>
      </c>
      <c r="K47" s="67">
        <f>J47/2</f>
        <v>1843543.7874499999</v>
      </c>
      <c r="L47" s="67">
        <f t="shared" si="8"/>
        <v>1843543.7874499999</v>
      </c>
      <c r="M47" s="67">
        <v>109816673.8237</v>
      </c>
      <c r="N47" s="72">
        <f t="shared" si="3"/>
        <v>240118975.72434998</v>
      </c>
      <c r="O47" s="71"/>
      <c r="P47" s="185"/>
      <c r="Q47" s="74">
        <v>21</v>
      </c>
      <c r="R47" s="185"/>
      <c r="S47" s="67" t="s">
        <v>106</v>
      </c>
      <c r="T47" s="67">
        <v>91744635.418699995</v>
      </c>
      <c r="U47" s="67">
        <v>0</v>
      </c>
      <c r="V47" s="67">
        <v>58017422.809199996</v>
      </c>
      <c r="W47" s="67">
        <v>19650230.557700001</v>
      </c>
      <c r="X47" s="67">
        <v>7578778.8273999998</v>
      </c>
      <c r="Y47" s="67">
        <v>5082368.6635999996</v>
      </c>
      <c r="Z47" s="67">
        <v>0</v>
      </c>
      <c r="AA47" s="67">
        <f t="shared" si="10"/>
        <v>5082368.6635999996</v>
      </c>
      <c r="AB47" s="67">
        <v>151816128.80809999</v>
      </c>
      <c r="AC47" s="72">
        <f t="shared" si="4"/>
        <v>333889565.08469999</v>
      </c>
    </row>
    <row r="48" spans="1:29" ht="24.9" customHeight="1">
      <c r="A48" s="183"/>
      <c r="B48" s="185"/>
      <c r="C48" s="63">
        <v>2</v>
      </c>
      <c r="D48" s="67" t="s">
        <v>213</v>
      </c>
      <c r="E48" s="67">
        <v>51968110.482799999</v>
      </c>
      <c r="F48" s="67">
        <v>0</v>
      </c>
      <c r="G48" s="67">
        <v>32863565.5341</v>
      </c>
      <c r="H48" s="67">
        <v>11130736.396400001</v>
      </c>
      <c r="I48" s="67">
        <v>4639529.2706000004</v>
      </c>
      <c r="J48" s="67">
        <v>2878872.3724000002</v>
      </c>
      <c r="K48" s="67">
        <f t="shared" ref="K48:K77" si="12">J48/2</f>
        <v>1439436.1862000001</v>
      </c>
      <c r="L48" s="67">
        <f t="shared" si="8"/>
        <v>1439436.1862000001</v>
      </c>
      <c r="M48" s="67">
        <v>90758778.147699997</v>
      </c>
      <c r="N48" s="72">
        <f t="shared" si="3"/>
        <v>192800156.0178</v>
      </c>
      <c r="O48" s="71"/>
      <c r="P48" s="185"/>
      <c r="Q48" s="74">
        <v>22</v>
      </c>
      <c r="R48" s="185"/>
      <c r="S48" s="67" t="s">
        <v>214</v>
      </c>
      <c r="T48" s="67">
        <v>64555468.8517</v>
      </c>
      <c r="U48" s="67">
        <v>0</v>
      </c>
      <c r="V48" s="67">
        <v>40823552.395400003</v>
      </c>
      <c r="W48" s="67">
        <v>13826746.827199999</v>
      </c>
      <c r="X48" s="67">
        <v>5235386.2588999998</v>
      </c>
      <c r="Y48" s="67">
        <v>3576173.0422</v>
      </c>
      <c r="Z48" s="67">
        <v>0</v>
      </c>
      <c r="AA48" s="67">
        <f t="shared" si="10"/>
        <v>3576173.0422</v>
      </c>
      <c r="AB48" s="67">
        <v>103077004.87459999</v>
      </c>
      <c r="AC48" s="72">
        <f t="shared" si="4"/>
        <v>231094332.25</v>
      </c>
    </row>
    <row r="49" spans="1:29" ht="24.9" customHeight="1">
      <c r="A49" s="183"/>
      <c r="B49" s="185"/>
      <c r="C49" s="63">
        <v>3</v>
      </c>
      <c r="D49" s="67" t="s">
        <v>215</v>
      </c>
      <c r="E49" s="67">
        <v>68612628.216000006</v>
      </c>
      <c r="F49" s="67">
        <v>0</v>
      </c>
      <c r="G49" s="67">
        <v>43389216.634900004</v>
      </c>
      <c r="H49" s="67">
        <v>14695725.3409</v>
      </c>
      <c r="I49" s="67">
        <v>5946256.6134000001</v>
      </c>
      <c r="J49" s="67">
        <v>3800927.1057000002</v>
      </c>
      <c r="K49" s="67">
        <f t="shared" si="12"/>
        <v>1900463.5528500001</v>
      </c>
      <c r="L49" s="67">
        <f t="shared" si="8"/>
        <v>1900463.5528500001</v>
      </c>
      <c r="M49" s="67">
        <v>117936787.8267</v>
      </c>
      <c r="N49" s="72">
        <f t="shared" si="3"/>
        <v>252481078.18475002</v>
      </c>
      <c r="O49" s="71"/>
      <c r="P49" s="185"/>
      <c r="Q49" s="74">
        <v>23</v>
      </c>
      <c r="R49" s="185"/>
      <c r="S49" s="67" t="s">
        <v>216</v>
      </c>
      <c r="T49" s="67">
        <v>60987805.189900003</v>
      </c>
      <c r="U49" s="67">
        <v>0</v>
      </c>
      <c r="V49" s="67">
        <v>38567435.1831</v>
      </c>
      <c r="W49" s="67">
        <v>13062610.4482</v>
      </c>
      <c r="X49" s="67">
        <v>5021739.7098000003</v>
      </c>
      <c r="Y49" s="67">
        <v>3378535.5246000001</v>
      </c>
      <c r="Z49" s="67">
        <v>0</v>
      </c>
      <c r="AA49" s="67">
        <f t="shared" si="10"/>
        <v>3378535.5246000001</v>
      </c>
      <c r="AB49" s="67">
        <v>98633470.412300006</v>
      </c>
      <c r="AC49" s="72">
        <f t="shared" si="4"/>
        <v>219651596.46790001</v>
      </c>
    </row>
    <row r="50" spans="1:29" ht="24.9" customHeight="1">
      <c r="A50" s="183"/>
      <c r="B50" s="185"/>
      <c r="C50" s="63">
        <v>4</v>
      </c>
      <c r="D50" s="67" t="s">
        <v>217</v>
      </c>
      <c r="E50" s="67">
        <v>52599372.7685</v>
      </c>
      <c r="F50" s="67">
        <v>0</v>
      </c>
      <c r="G50" s="67">
        <v>33262762.836100001</v>
      </c>
      <c r="H50" s="67">
        <v>11265942.6611</v>
      </c>
      <c r="I50" s="67">
        <v>4803456.3924000002</v>
      </c>
      <c r="J50" s="67">
        <v>2913842.3480000002</v>
      </c>
      <c r="K50" s="67">
        <f t="shared" si="12"/>
        <v>1456921.1740000001</v>
      </c>
      <c r="L50" s="67">
        <f t="shared" si="8"/>
        <v>1456921.1740000001</v>
      </c>
      <c r="M50" s="67">
        <v>94168221.538800001</v>
      </c>
      <c r="N50" s="72">
        <f t="shared" si="3"/>
        <v>197556677.37089998</v>
      </c>
      <c r="O50" s="71"/>
      <c r="P50" s="185"/>
      <c r="Q50" s="74">
        <v>24</v>
      </c>
      <c r="R50" s="185"/>
      <c r="S50" s="67" t="s">
        <v>218</v>
      </c>
      <c r="T50" s="67">
        <v>74190750.874300003</v>
      </c>
      <c r="U50" s="67">
        <v>0</v>
      </c>
      <c r="V50" s="67">
        <v>46916706.817400001</v>
      </c>
      <c r="W50" s="67">
        <v>15890469.816199999</v>
      </c>
      <c r="X50" s="67">
        <v>6210607.9782999996</v>
      </c>
      <c r="Y50" s="67">
        <v>4109937.8251999998</v>
      </c>
      <c r="Z50" s="67">
        <v>0</v>
      </c>
      <c r="AA50" s="67">
        <f t="shared" si="10"/>
        <v>4109937.8251999998</v>
      </c>
      <c r="AB50" s="67">
        <v>123360184.4337</v>
      </c>
      <c r="AC50" s="72">
        <f t="shared" si="4"/>
        <v>270678657.74510002</v>
      </c>
    </row>
    <row r="51" spans="1:29" ht="24.9" customHeight="1">
      <c r="A51" s="183"/>
      <c r="B51" s="185"/>
      <c r="C51" s="63">
        <v>5</v>
      </c>
      <c r="D51" s="67" t="s">
        <v>219</v>
      </c>
      <c r="E51" s="67">
        <v>70684919.907100007</v>
      </c>
      <c r="F51" s="67">
        <v>0</v>
      </c>
      <c r="G51" s="67">
        <v>44699691.331</v>
      </c>
      <c r="H51" s="67">
        <v>15139577.009400001</v>
      </c>
      <c r="I51" s="67">
        <v>6180866.5155999996</v>
      </c>
      <c r="J51" s="67">
        <v>3915725.6474000001</v>
      </c>
      <c r="K51" s="67">
        <f t="shared" si="12"/>
        <v>1957862.8237000001</v>
      </c>
      <c r="L51" s="67">
        <f t="shared" si="8"/>
        <v>1957862.8237000001</v>
      </c>
      <c r="M51" s="67">
        <v>122816329.24699999</v>
      </c>
      <c r="N51" s="72">
        <f t="shared" si="3"/>
        <v>261479246.83380002</v>
      </c>
      <c r="O51" s="71"/>
      <c r="P51" s="185"/>
      <c r="Q51" s="74">
        <v>25</v>
      </c>
      <c r="R51" s="185"/>
      <c r="S51" s="67" t="s">
        <v>220</v>
      </c>
      <c r="T51" s="67">
        <v>73828706.163299993</v>
      </c>
      <c r="U51" s="67">
        <v>0</v>
      </c>
      <c r="V51" s="67">
        <v>46687757.179300003</v>
      </c>
      <c r="W51" s="67">
        <v>15812925.6415</v>
      </c>
      <c r="X51" s="67">
        <v>5997614.7111999998</v>
      </c>
      <c r="Y51" s="67">
        <v>4089881.6694999998</v>
      </c>
      <c r="Z51" s="67">
        <v>0</v>
      </c>
      <c r="AA51" s="67">
        <f t="shared" si="10"/>
        <v>4089881.6694999998</v>
      </c>
      <c r="AB51" s="67">
        <v>118930237.27779999</v>
      </c>
      <c r="AC51" s="72">
        <f t="shared" si="4"/>
        <v>265347122.64259997</v>
      </c>
    </row>
    <row r="52" spans="1:29" ht="24.9" customHeight="1">
      <c r="A52" s="183"/>
      <c r="B52" s="185"/>
      <c r="C52" s="63">
        <v>6</v>
      </c>
      <c r="D52" s="67" t="s">
        <v>221</v>
      </c>
      <c r="E52" s="67">
        <v>61609870.141099997</v>
      </c>
      <c r="F52" s="67">
        <v>0</v>
      </c>
      <c r="G52" s="67">
        <v>38960816.279700004</v>
      </c>
      <c r="H52" s="67">
        <v>13195846.791200001</v>
      </c>
      <c r="I52" s="67">
        <v>5163029.8108000001</v>
      </c>
      <c r="J52" s="67">
        <v>3412995.9963000002</v>
      </c>
      <c r="K52" s="67">
        <f t="shared" si="12"/>
        <v>1706497.9981500001</v>
      </c>
      <c r="L52" s="67">
        <f t="shared" si="8"/>
        <v>1706497.9981500001</v>
      </c>
      <c r="M52" s="67">
        <v>101646820.5741</v>
      </c>
      <c r="N52" s="72">
        <f t="shared" si="3"/>
        <v>222282881.59505001</v>
      </c>
      <c r="O52" s="71"/>
      <c r="P52" s="185"/>
      <c r="Q52" s="74">
        <v>26</v>
      </c>
      <c r="R52" s="185"/>
      <c r="S52" s="67" t="s">
        <v>222</v>
      </c>
      <c r="T52" s="67">
        <v>70031833.429900005</v>
      </c>
      <c r="U52" s="67">
        <v>0</v>
      </c>
      <c r="V52" s="67">
        <v>44286692.858499996</v>
      </c>
      <c r="W52" s="67">
        <v>14999696.352700001</v>
      </c>
      <c r="X52" s="67">
        <v>5928156.8344999999</v>
      </c>
      <c r="Y52" s="67">
        <v>3879546.6793</v>
      </c>
      <c r="Z52" s="67">
        <v>0</v>
      </c>
      <c r="AA52" s="67">
        <f t="shared" si="10"/>
        <v>3879546.6793</v>
      </c>
      <c r="AB52" s="67">
        <v>117485615.4482</v>
      </c>
      <c r="AC52" s="72">
        <f t="shared" si="4"/>
        <v>256611541.6031</v>
      </c>
    </row>
    <row r="53" spans="1:29" ht="24.9" customHeight="1">
      <c r="A53" s="183"/>
      <c r="B53" s="185"/>
      <c r="C53" s="63">
        <v>7</v>
      </c>
      <c r="D53" s="67" t="s">
        <v>223</v>
      </c>
      <c r="E53" s="67">
        <v>69876323.020500004</v>
      </c>
      <c r="F53" s="67">
        <v>0</v>
      </c>
      <c r="G53" s="67">
        <v>44188351.270199999</v>
      </c>
      <c r="H53" s="67">
        <v>14966388.5153</v>
      </c>
      <c r="I53" s="67">
        <v>5908074.6129999999</v>
      </c>
      <c r="J53" s="67">
        <v>3870931.8842000002</v>
      </c>
      <c r="K53" s="67">
        <f t="shared" si="12"/>
        <v>1935465.9421000001</v>
      </c>
      <c r="L53" s="67">
        <f t="shared" si="8"/>
        <v>1935465.9421000001</v>
      </c>
      <c r="M53" s="67">
        <v>117142658.2922</v>
      </c>
      <c r="N53" s="72">
        <f t="shared" si="3"/>
        <v>254017261.65329999</v>
      </c>
      <c r="O53" s="71"/>
      <c r="P53" s="185"/>
      <c r="Q53" s="74">
        <v>27</v>
      </c>
      <c r="R53" s="185"/>
      <c r="S53" s="67" t="s">
        <v>224</v>
      </c>
      <c r="T53" s="67">
        <v>71502661.125200003</v>
      </c>
      <c r="U53" s="67">
        <v>0</v>
      </c>
      <c r="V53" s="67">
        <v>45216814.0792</v>
      </c>
      <c r="W53" s="67">
        <v>15314724.072799999</v>
      </c>
      <c r="X53" s="67">
        <v>5883453.6797000002</v>
      </c>
      <c r="Y53" s="67">
        <v>3961025.9783999999</v>
      </c>
      <c r="Z53" s="67">
        <v>0</v>
      </c>
      <c r="AA53" s="67">
        <f t="shared" si="10"/>
        <v>3961025.9783999999</v>
      </c>
      <c r="AB53" s="67">
        <v>116555855.4798</v>
      </c>
      <c r="AC53" s="72">
        <f t="shared" si="4"/>
        <v>258434534.41509998</v>
      </c>
    </row>
    <row r="54" spans="1:29" ht="24.9" customHeight="1">
      <c r="A54" s="183"/>
      <c r="B54" s="185"/>
      <c r="C54" s="63">
        <v>8</v>
      </c>
      <c r="D54" s="67" t="s">
        <v>225</v>
      </c>
      <c r="E54" s="67">
        <v>55988338.017700002</v>
      </c>
      <c r="F54" s="67">
        <v>0</v>
      </c>
      <c r="G54" s="67">
        <v>35405874.843099996</v>
      </c>
      <c r="H54" s="67">
        <v>11991804.7041</v>
      </c>
      <c r="I54" s="67">
        <v>4812614.0062999995</v>
      </c>
      <c r="J54" s="67">
        <v>3101580.5268999999</v>
      </c>
      <c r="K54" s="67">
        <f t="shared" si="12"/>
        <v>1550790.26345</v>
      </c>
      <c r="L54" s="67">
        <f t="shared" si="8"/>
        <v>1550790.26345</v>
      </c>
      <c r="M54" s="67">
        <v>94358686.459299996</v>
      </c>
      <c r="N54" s="72">
        <f t="shared" si="3"/>
        <v>204108108.29394999</v>
      </c>
      <c r="O54" s="71"/>
      <c r="P54" s="185"/>
      <c r="Q54" s="74">
        <v>28</v>
      </c>
      <c r="R54" s="185"/>
      <c r="S54" s="67" t="s">
        <v>226</v>
      </c>
      <c r="T54" s="67">
        <v>60227734.068999998</v>
      </c>
      <c r="U54" s="67">
        <v>0</v>
      </c>
      <c r="V54" s="67">
        <v>38086781.819700003</v>
      </c>
      <c r="W54" s="67">
        <v>12899815.395400001</v>
      </c>
      <c r="X54" s="67">
        <v>5209068.3265000004</v>
      </c>
      <c r="Y54" s="67">
        <v>3336429.9386</v>
      </c>
      <c r="Z54" s="67">
        <v>0</v>
      </c>
      <c r="AA54" s="67">
        <f t="shared" si="10"/>
        <v>3336429.9386</v>
      </c>
      <c r="AB54" s="67">
        <v>102529630.53</v>
      </c>
      <c r="AC54" s="72">
        <f t="shared" si="4"/>
        <v>222289460.07920003</v>
      </c>
    </row>
    <row r="55" spans="1:29" ht="24.9" customHeight="1">
      <c r="A55" s="183"/>
      <c r="B55" s="185"/>
      <c r="C55" s="63">
        <v>9</v>
      </c>
      <c r="D55" s="67" t="s">
        <v>227</v>
      </c>
      <c r="E55" s="67">
        <v>64976403.507200003</v>
      </c>
      <c r="F55" s="67">
        <v>0</v>
      </c>
      <c r="G55" s="67">
        <v>41089742.824699998</v>
      </c>
      <c r="H55" s="67">
        <v>13916904.284299999</v>
      </c>
      <c r="I55" s="67">
        <v>5532635.7742999997</v>
      </c>
      <c r="J55" s="67">
        <v>3599491.5183999999</v>
      </c>
      <c r="K55" s="67">
        <f t="shared" si="12"/>
        <v>1799745.7592</v>
      </c>
      <c r="L55" s="67">
        <f t="shared" si="8"/>
        <v>1799745.7592</v>
      </c>
      <c r="M55" s="67">
        <v>109334081.8151</v>
      </c>
      <c r="N55" s="72">
        <f t="shared" si="3"/>
        <v>236649513.9648</v>
      </c>
      <c r="O55" s="71"/>
      <c r="P55" s="185"/>
      <c r="Q55" s="74">
        <v>29</v>
      </c>
      <c r="R55" s="185"/>
      <c r="S55" s="67" t="s">
        <v>228</v>
      </c>
      <c r="T55" s="67">
        <v>72066294.270400003</v>
      </c>
      <c r="U55" s="67">
        <v>0</v>
      </c>
      <c r="V55" s="67">
        <v>45573244.101899996</v>
      </c>
      <c r="W55" s="67">
        <v>15435445.259400001</v>
      </c>
      <c r="X55" s="67">
        <v>5866888.3145000003</v>
      </c>
      <c r="Y55" s="67">
        <v>3992249.5090000001</v>
      </c>
      <c r="Z55" s="67">
        <v>0</v>
      </c>
      <c r="AA55" s="67">
        <f t="shared" si="10"/>
        <v>3992249.5090000001</v>
      </c>
      <c r="AB55" s="67">
        <v>116211320.2098</v>
      </c>
      <c r="AC55" s="72">
        <f t="shared" si="4"/>
        <v>259145441.66499999</v>
      </c>
    </row>
    <row r="56" spans="1:29" ht="24.9" customHeight="1">
      <c r="A56" s="183"/>
      <c r="B56" s="185"/>
      <c r="C56" s="63">
        <v>10</v>
      </c>
      <c r="D56" s="67" t="s">
        <v>229</v>
      </c>
      <c r="E56" s="67">
        <v>70691318.942300007</v>
      </c>
      <c r="F56" s="67">
        <v>0</v>
      </c>
      <c r="G56" s="67">
        <v>44703737.9494</v>
      </c>
      <c r="H56" s="67">
        <v>15140947.5802</v>
      </c>
      <c r="I56" s="67">
        <v>6145542.6239999998</v>
      </c>
      <c r="J56" s="67">
        <v>3916080.1342000002</v>
      </c>
      <c r="K56" s="67">
        <f t="shared" si="12"/>
        <v>1958040.0671000001</v>
      </c>
      <c r="L56" s="67">
        <f t="shared" si="8"/>
        <v>1958040.0671000001</v>
      </c>
      <c r="M56" s="67">
        <v>122081644.1781</v>
      </c>
      <c r="N56" s="72">
        <f t="shared" si="3"/>
        <v>260721231.34109998</v>
      </c>
      <c r="O56" s="71"/>
      <c r="P56" s="185"/>
      <c r="Q56" s="74">
        <v>30</v>
      </c>
      <c r="R56" s="185"/>
      <c r="S56" s="67" t="s">
        <v>230</v>
      </c>
      <c r="T56" s="67">
        <v>65008135.040600002</v>
      </c>
      <c r="U56" s="67">
        <v>0</v>
      </c>
      <c r="V56" s="67">
        <v>41109809.194600001</v>
      </c>
      <c r="W56" s="67">
        <v>13923700.6702</v>
      </c>
      <c r="X56" s="67">
        <v>5657254.7834000001</v>
      </c>
      <c r="Y56" s="67">
        <v>3601249.3470999999</v>
      </c>
      <c r="Z56" s="67">
        <v>0</v>
      </c>
      <c r="AA56" s="67">
        <f t="shared" si="10"/>
        <v>3601249.3470999999</v>
      </c>
      <c r="AB56" s="67">
        <v>111851250.62980001</v>
      </c>
      <c r="AC56" s="72">
        <f t="shared" si="4"/>
        <v>241151399.66570002</v>
      </c>
    </row>
    <row r="57" spans="1:29" ht="24.9" customHeight="1">
      <c r="A57" s="183"/>
      <c r="B57" s="185"/>
      <c r="C57" s="63">
        <v>11</v>
      </c>
      <c r="D57" s="67" t="s">
        <v>231</v>
      </c>
      <c r="E57" s="67">
        <v>54405996.5484</v>
      </c>
      <c r="F57" s="67">
        <v>0</v>
      </c>
      <c r="G57" s="67">
        <v>34405234.602499999</v>
      </c>
      <c r="H57" s="67">
        <v>11652892.5208</v>
      </c>
      <c r="I57" s="67">
        <v>4784137.9101</v>
      </c>
      <c r="J57" s="67">
        <v>3013923.7102000001</v>
      </c>
      <c r="K57" s="67">
        <f t="shared" si="12"/>
        <v>1506961.8551</v>
      </c>
      <c r="L57" s="67">
        <f t="shared" ref="L57:L77" si="13">J57-K57</f>
        <v>1506961.8551</v>
      </c>
      <c r="M57" s="67">
        <v>93766425.477400005</v>
      </c>
      <c r="N57" s="72">
        <f t="shared" si="3"/>
        <v>200521648.91430002</v>
      </c>
      <c r="O57" s="71"/>
      <c r="P57" s="185"/>
      <c r="Q57" s="74">
        <v>31</v>
      </c>
      <c r="R57" s="185"/>
      <c r="S57" s="67" t="s">
        <v>232</v>
      </c>
      <c r="T57" s="67">
        <v>67354126.594999999</v>
      </c>
      <c r="U57" s="67">
        <v>0</v>
      </c>
      <c r="V57" s="67">
        <v>42593366.061899997</v>
      </c>
      <c r="W57" s="67">
        <v>14426174.463</v>
      </c>
      <c r="X57" s="67">
        <v>5450840.9994000001</v>
      </c>
      <c r="Y57" s="67">
        <v>3731210.0136000002</v>
      </c>
      <c r="Z57" s="67">
        <v>0</v>
      </c>
      <c r="AA57" s="67">
        <f t="shared" si="10"/>
        <v>3731210.0136000002</v>
      </c>
      <c r="AB57" s="67">
        <v>107558147.0601</v>
      </c>
      <c r="AC57" s="72">
        <f t="shared" si="4"/>
        <v>241113865.19300002</v>
      </c>
    </row>
    <row r="58" spans="1:29" ht="24.9" customHeight="1">
      <c r="A58" s="183"/>
      <c r="B58" s="185"/>
      <c r="C58" s="63">
        <v>12</v>
      </c>
      <c r="D58" s="67" t="s">
        <v>233</v>
      </c>
      <c r="E58" s="67">
        <v>64352517.510499999</v>
      </c>
      <c r="F58" s="67">
        <v>0</v>
      </c>
      <c r="G58" s="67">
        <v>40695210.136399999</v>
      </c>
      <c r="H58" s="67">
        <v>13783277.9025</v>
      </c>
      <c r="I58" s="67">
        <v>5472008.8705000002</v>
      </c>
      <c r="J58" s="67">
        <v>3564930.1664999998</v>
      </c>
      <c r="K58" s="67">
        <f t="shared" si="12"/>
        <v>1782465.0832499999</v>
      </c>
      <c r="L58" s="67">
        <f t="shared" si="13"/>
        <v>1782465.0832499999</v>
      </c>
      <c r="M58" s="67">
        <v>108073131.2527</v>
      </c>
      <c r="N58" s="72">
        <f t="shared" si="3"/>
        <v>234158610.75585002</v>
      </c>
      <c r="O58" s="71"/>
      <c r="P58" s="185"/>
      <c r="Q58" s="74">
        <v>32</v>
      </c>
      <c r="R58" s="185"/>
      <c r="S58" s="67" t="s">
        <v>234</v>
      </c>
      <c r="T58" s="67">
        <v>72269595.159299999</v>
      </c>
      <c r="U58" s="67">
        <v>0</v>
      </c>
      <c r="V58" s="67">
        <v>45701807.408</v>
      </c>
      <c r="W58" s="67">
        <v>15478989.0516</v>
      </c>
      <c r="X58" s="67">
        <v>6007635.5905999998</v>
      </c>
      <c r="Y58" s="67">
        <v>4003511.7485000002</v>
      </c>
      <c r="Z58" s="67">
        <v>0</v>
      </c>
      <c r="AA58" s="67">
        <f t="shared" si="10"/>
        <v>4003511.7485000002</v>
      </c>
      <c r="AB58" s="67">
        <v>119138656.8532</v>
      </c>
      <c r="AC58" s="72">
        <f t="shared" si="4"/>
        <v>262600195.81119996</v>
      </c>
    </row>
    <row r="59" spans="1:29" ht="24.9" customHeight="1">
      <c r="A59" s="183"/>
      <c r="B59" s="185"/>
      <c r="C59" s="63">
        <v>13</v>
      </c>
      <c r="D59" s="67" t="s">
        <v>235</v>
      </c>
      <c r="E59" s="67">
        <v>64370661.259800002</v>
      </c>
      <c r="F59" s="67">
        <v>0</v>
      </c>
      <c r="G59" s="67">
        <v>40706683.870700002</v>
      </c>
      <c r="H59" s="67">
        <v>13787164.002900001</v>
      </c>
      <c r="I59" s="67">
        <v>5473397.0948000001</v>
      </c>
      <c r="J59" s="67">
        <v>3565935.2740000002</v>
      </c>
      <c r="K59" s="67">
        <f t="shared" si="12"/>
        <v>1782967.6370000001</v>
      </c>
      <c r="L59" s="67">
        <f t="shared" si="13"/>
        <v>1782967.6370000001</v>
      </c>
      <c r="M59" s="67">
        <v>108102004.2789</v>
      </c>
      <c r="N59" s="72">
        <f t="shared" si="3"/>
        <v>234222878.14410001</v>
      </c>
      <c r="O59" s="71"/>
      <c r="P59" s="185"/>
      <c r="Q59" s="74">
        <v>33</v>
      </c>
      <c r="R59" s="185"/>
      <c r="S59" s="67" t="s">
        <v>236</v>
      </c>
      <c r="T59" s="67">
        <v>70042851.509399995</v>
      </c>
      <c r="U59" s="67">
        <v>0</v>
      </c>
      <c r="V59" s="67">
        <v>44293660.465700001</v>
      </c>
      <c r="W59" s="67">
        <v>15002056.2487</v>
      </c>
      <c r="X59" s="67">
        <v>5465271.5323999999</v>
      </c>
      <c r="Y59" s="67">
        <v>3880157.0468000001</v>
      </c>
      <c r="Z59" s="67">
        <v>0</v>
      </c>
      <c r="AA59" s="67">
        <f t="shared" ref="AA59:AA82" si="14">Y59-Z59</f>
        <v>3880157.0468000001</v>
      </c>
      <c r="AB59" s="67">
        <v>107858280.95379999</v>
      </c>
      <c r="AC59" s="72">
        <f t="shared" si="4"/>
        <v>246542277.7568</v>
      </c>
    </row>
    <row r="60" spans="1:29" ht="24.9" customHeight="1">
      <c r="A60" s="183"/>
      <c r="B60" s="185"/>
      <c r="C60" s="63">
        <v>14</v>
      </c>
      <c r="D60" s="67" t="s">
        <v>237</v>
      </c>
      <c r="E60" s="67">
        <v>66388761.2597</v>
      </c>
      <c r="F60" s="67">
        <v>0</v>
      </c>
      <c r="G60" s="67">
        <v>41982888.854599997</v>
      </c>
      <c r="H60" s="67">
        <v>14219408.6797</v>
      </c>
      <c r="I60" s="67">
        <v>5602350.2975000003</v>
      </c>
      <c r="J60" s="67">
        <v>3677731.7637999998</v>
      </c>
      <c r="K60" s="67">
        <f t="shared" si="12"/>
        <v>1838865.8818999999</v>
      </c>
      <c r="L60" s="67">
        <f t="shared" si="13"/>
        <v>1838865.8818999999</v>
      </c>
      <c r="M60" s="67">
        <v>110784041.5152</v>
      </c>
      <c r="N60" s="72">
        <f t="shared" si="3"/>
        <v>240816316.48860002</v>
      </c>
      <c r="O60" s="71"/>
      <c r="P60" s="186"/>
      <c r="Q60" s="74">
        <v>34</v>
      </c>
      <c r="R60" s="186"/>
      <c r="S60" s="67" t="s">
        <v>238</v>
      </c>
      <c r="T60" s="67">
        <v>68647741.336700007</v>
      </c>
      <c r="U60" s="67">
        <v>0</v>
      </c>
      <c r="V60" s="67">
        <v>43411421.451099999</v>
      </c>
      <c r="W60" s="67">
        <v>14703246.0085</v>
      </c>
      <c r="X60" s="67">
        <v>5668908.8678000001</v>
      </c>
      <c r="Y60" s="67">
        <v>3802872.2639000001</v>
      </c>
      <c r="Z60" s="67">
        <v>0</v>
      </c>
      <c r="AA60" s="67">
        <f t="shared" si="14"/>
        <v>3802872.2639000001</v>
      </c>
      <c r="AB60" s="67">
        <v>112093638.4712</v>
      </c>
      <c r="AC60" s="72">
        <f t="shared" si="4"/>
        <v>248327828.39920002</v>
      </c>
    </row>
    <row r="61" spans="1:29" ht="24.9" customHeight="1">
      <c r="A61" s="183"/>
      <c r="B61" s="185"/>
      <c r="C61" s="63">
        <v>15</v>
      </c>
      <c r="D61" s="67" t="s">
        <v>239</v>
      </c>
      <c r="E61" s="67">
        <v>60652639.435000002</v>
      </c>
      <c r="F61" s="67">
        <v>0</v>
      </c>
      <c r="G61" s="67">
        <v>38355483.244800001</v>
      </c>
      <c r="H61" s="67">
        <v>12990823.314999999</v>
      </c>
      <c r="I61" s="67">
        <v>5090445.5130000003</v>
      </c>
      <c r="J61" s="67">
        <v>3359968.3798000002</v>
      </c>
      <c r="K61" s="67">
        <f t="shared" si="12"/>
        <v>1679984.1899000001</v>
      </c>
      <c r="L61" s="67">
        <f t="shared" si="13"/>
        <v>1679984.1899000001</v>
      </c>
      <c r="M61" s="67">
        <v>100137173.7779</v>
      </c>
      <c r="N61" s="72">
        <f t="shared" si="3"/>
        <v>218906549.4756</v>
      </c>
      <c r="O61" s="71"/>
      <c r="P61" s="63"/>
      <c r="Q61" s="179" t="s">
        <v>240</v>
      </c>
      <c r="R61" s="180"/>
      <c r="S61" s="68"/>
      <c r="T61" s="68">
        <f t="shared" ref="T61:V61" si="15">SUM(T27:T60)</f>
        <v>2437680863.5938993</v>
      </c>
      <c r="U61" s="68">
        <f t="shared" si="15"/>
        <v>0</v>
      </c>
      <c r="V61" s="68">
        <f t="shared" si="15"/>
        <v>1541539302.9981005</v>
      </c>
      <c r="W61" s="68">
        <f t="shared" ref="W61:Y61" si="16">SUM(W27:W60)</f>
        <v>522112173.39229995</v>
      </c>
      <c r="X61" s="68">
        <f t="shared" si="16"/>
        <v>198941101.23899999</v>
      </c>
      <c r="Y61" s="68">
        <f t="shared" si="16"/>
        <v>135039970.19980001</v>
      </c>
      <c r="Z61" s="68">
        <f t="shared" ref="Z61:AC61" si="17">SUM(Z27:Z60)</f>
        <v>0</v>
      </c>
      <c r="AA61" s="68">
        <f t="shared" si="14"/>
        <v>135039970.19980001</v>
      </c>
      <c r="AB61" s="68">
        <f t="shared" si="17"/>
        <v>3940097159.8270001</v>
      </c>
      <c r="AC61" s="68">
        <f t="shared" si="17"/>
        <v>8775410571.2500992</v>
      </c>
    </row>
    <row r="62" spans="1:29" ht="24.9" customHeight="1">
      <c r="A62" s="183"/>
      <c r="B62" s="185"/>
      <c r="C62" s="63">
        <v>16</v>
      </c>
      <c r="D62" s="67" t="s">
        <v>241</v>
      </c>
      <c r="E62" s="67">
        <v>61929400.288099997</v>
      </c>
      <c r="F62" s="67">
        <v>0</v>
      </c>
      <c r="G62" s="67">
        <v>39162880.580899999</v>
      </c>
      <c r="H62" s="67">
        <v>13264285.0277</v>
      </c>
      <c r="I62" s="67">
        <v>5415185.0012999997</v>
      </c>
      <c r="J62" s="67">
        <v>3430696.9767999998</v>
      </c>
      <c r="K62" s="67">
        <f t="shared" si="12"/>
        <v>1715348.4883999999</v>
      </c>
      <c r="L62" s="67">
        <f t="shared" si="13"/>
        <v>1715348.4883999999</v>
      </c>
      <c r="M62" s="67">
        <v>106891278.22409999</v>
      </c>
      <c r="N62" s="72">
        <f t="shared" si="3"/>
        <v>228378377.61049998</v>
      </c>
      <c r="O62" s="71"/>
      <c r="P62" s="184">
        <v>21</v>
      </c>
      <c r="Q62" s="74">
        <v>1</v>
      </c>
      <c r="R62" s="184" t="s">
        <v>107</v>
      </c>
      <c r="S62" s="67" t="s">
        <v>242</v>
      </c>
      <c r="T62" s="67">
        <v>54963764.387800001</v>
      </c>
      <c r="U62" s="67">
        <v>0</v>
      </c>
      <c r="V62" s="67">
        <v>34757955.526500002</v>
      </c>
      <c r="W62" s="67">
        <v>11772357.4529</v>
      </c>
      <c r="X62" s="67">
        <v>4598969.6437999997</v>
      </c>
      <c r="Y62" s="67">
        <v>3044822.321</v>
      </c>
      <c r="Z62" s="67">
        <f>Y62/2</f>
        <v>1522411.1605</v>
      </c>
      <c r="AA62" s="67">
        <f t="shared" si="14"/>
        <v>1522411.1605</v>
      </c>
      <c r="AB62" s="67">
        <v>92079679.988100007</v>
      </c>
      <c r="AC62" s="72">
        <f t="shared" si="4"/>
        <v>199695138.15960002</v>
      </c>
    </row>
    <row r="63" spans="1:29" ht="24.9" customHeight="1">
      <c r="A63" s="183"/>
      <c r="B63" s="185"/>
      <c r="C63" s="63">
        <v>17</v>
      </c>
      <c r="D63" s="67" t="s">
        <v>243</v>
      </c>
      <c r="E63" s="67">
        <v>57807413.9177</v>
      </c>
      <c r="F63" s="67">
        <v>0</v>
      </c>
      <c r="G63" s="67">
        <v>36556221.074600004</v>
      </c>
      <c r="H63" s="67">
        <v>12381421.6083</v>
      </c>
      <c r="I63" s="67">
        <v>5146627.7659999998</v>
      </c>
      <c r="J63" s="67">
        <v>3202351.6979999999</v>
      </c>
      <c r="K63" s="67">
        <f t="shared" si="12"/>
        <v>1601175.8489999999</v>
      </c>
      <c r="L63" s="67">
        <f t="shared" si="13"/>
        <v>1601175.8489999999</v>
      </c>
      <c r="M63" s="67">
        <v>101305682.13060001</v>
      </c>
      <c r="N63" s="72">
        <f t="shared" si="3"/>
        <v>214798542.34620002</v>
      </c>
      <c r="O63" s="71"/>
      <c r="P63" s="185"/>
      <c r="Q63" s="74">
        <v>2</v>
      </c>
      <c r="R63" s="185"/>
      <c r="S63" s="67" t="s">
        <v>244</v>
      </c>
      <c r="T63" s="67">
        <v>89808614.4745</v>
      </c>
      <c r="U63" s="67">
        <v>0</v>
      </c>
      <c r="V63" s="67">
        <v>56793122.934100002</v>
      </c>
      <c r="W63" s="67">
        <v>19235565.899099998</v>
      </c>
      <c r="X63" s="67">
        <v>5976193.1151000001</v>
      </c>
      <c r="Y63" s="67">
        <v>4975119.0992000001</v>
      </c>
      <c r="Z63" s="67">
        <f t="shared" ref="Z63:Z121" si="18">Y63/2</f>
        <v>2487559.5496</v>
      </c>
      <c r="AA63" s="67">
        <f t="shared" si="14"/>
        <v>2487559.5496</v>
      </c>
      <c r="AB63" s="67">
        <v>120723905.60870001</v>
      </c>
      <c r="AC63" s="72">
        <f t="shared" si="4"/>
        <v>295024961.58109999</v>
      </c>
    </row>
    <row r="64" spans="1:29" ht="24.9" customHeight="1">
      <c r="A64" s="183"/>
      <c r="B64" s="185"/>
      <c r="C64" s="63">
        <v>18</v>
      </c>
      <c r="D64" s="67" t="s">
        <v>245</v>
      </c>
      <c r="E64" s="67">
        <v>71820196.901800007</v>
      </c>
      <c r="F64" s="67">
        <v>0</v>
      </c>
      <c r="G64" s="67">
        <v>45417617.181500003</v>
      </c>
      <c r="H64" s="67">
        <v>15382735.1471</v>
      </c>
      <c r="I64" s="67">
        <v>6010173.2587000001</v>
      </c>
      <c r="J64" s="67">
        <v>3978616.4769000001</v>
      </c>
      <c r="K64" s="67">
        <f t="shared" si="12"/>
        <v>1989308.2384500001</v>
      </c>
      <c r="L64" s="67">
        <f t="shared" si="13"/>
        <v>1989308.2384500001</v>
      </c>
      <c r="M64" s="67">
        <v>119266160.1822</v>
      </c>
      <c r="N64" s="72">
        <f t="shared" si="3"/>
        <v>259886190.90974998</v>
      </c>
      <c r="O64" s="71"/>
      <c r="P64" s="185"/>
      <c r="Q64" s="74">
        <v>3</v>
      </c>
      <c r="R64" s="185"/>
      <c r="S64" s="67" t="s">
        <v>246</v>
      </c>
      <c r="T64" s="67">
        <v>75645055.445199996</v>
      </c>
      <c r="U64" s="67">
        <v>0</v>
      </c>
      <c r="V64" s="67">
        <v>47836379.1536</v>
      </c>
      <c r="W64" s="67">
        <v>16201958.547900001</v>
      </c>
      <c r="X64" s="67">
        <v>6109812.6179</v>
      </c>
      <c r="Y64" s="67">
        <v>4190501.7944</v>
      </c>
      <c r="Z64" s="67">
        <f t="shared" si="18"/>
        <v>2095250.8972</v>
      </c>
      <c r="AA64" s="67">
        <f t="shared" si="14"/>
        <v>2095250.8972</v>
      </c>
      <c r="AB64" s="67">
        <v>123502995.03380001</v>
      </c>
      <c r="AC64" s="72">
        <f t="shared" si="4"/>
        <v>271391451.69560003</v>
      </c>
    </row>
    <row r="65" spans="1:29" ht="24.9" customHeight="1">
      <c r="A65" s="183"/>
      <c r="B65" s="185"/>
      <c r="C65" s="63">
        <v>19</v>
      </c>
      <c r="D65" s="67" t="s">
        <v>247</v>
      </c>
      <c r="E65" s="67">
        <v>59928636.768799998</v>
      </c>
      <c r="F65" s="67">
        <v>0</v>
      </c>
      <c r="G65" s="67">
        <v>37897638.831299998</v>
      </c>
      <c r="H65" s="67">
        <v>12835753.5472</v>
      </c>
      <c r="I65" s="67">
        <v>5200278.5511999996</v>
      </c>
      <c r="J65" s="67">
        <v>3319860.8744000001</v>
      </c>
      <c r="K65" s="67">
        <f t="shared" si="12"/>
        <v>1659930.4372</v>
      </c>
      <c r="L65" s="67">
        <f t="shared" si="13"/>
        <v>1659930.4372</v>
      </c>
      <c r="M65" s="67">
        <v>102421539.6708</v>
      </c>
      <c r="N65" s="72">
        <f t="shared" si="3"/>
        <v>219943777.80649999</v>
      </c>
      <c r="O65" s="71"/>
      <c r="P65" s="185"/>
      <c r="Q65" s="74">
        <v>4</v>
      </c>
      <c r="R65" s="185"/>
      <c r="S65" s="67" t="s">
        <v>248</v>
      </c>
      <c r="T65" s="67">
        <v>62457732.390199997</v>
      </c>
      <c r="U65" s="67">
        <v>0</v>
      </c>
      <c r="V65" s="67">
        <v>39496986.949100003</v>
      </c>
      <c r="W65" s="67">
        <v>13377445.296599999</v>
      </c>
      <c r="X65" s="67">
        <v>5197585.9495999999</v>
      </c>
      <c r="Y65" s="67">
        <v>3459964.9391000001</v>
      </c>
      <c r="Z65" s="67">
        <f t="shared" si="18"/>
        <v>1729982.46955</v>
      </c>
      <c r="AA65" s="67">
        <f t="shared" si="14"/>
        <v>1729982.46955</v>
      </c>
      <c r="AB65" s="67">
        <v>104530020.023</v>
      </c>
      <c r="AC65" s="72">
        <f t="shared" si="4"/>
        <v>226789753.07805002</v>
      </c>
    </row>
    <row r="66" spans="1:29" ht="24.9" customHeight="1">
      <c r="A66" s="183"/>
      <c r="B66" s="185"/>
      <c r="C66" s="63">
        <v>20</v>
      </c>
      <c r="D66" s="67" t="s">
        <v>249</v>
      </c>
      <c r="E66" s="67">
        <v>63054917.934699997</v>
      </c>
      <c r="F66" s="67">
        <v>0</v>
      </c>
      <c r="G66" s="67">
        <v>39874634.82</v>
      </c>
      <c r="H66" s="67">
        <v>13505352.8694</v>
      </c>
      <c r="I66" s="67">
        <v>5429160.5701000001</v>
      </c>
      <c r="J66" s="67">
        <v>3493047.1686999998</v>
      </c>
      <c r="K66" s="67">
        <f t="shared" si="12"/>
        <v>1746523.5843499999</v>
      </c>
      <c r="L66" s="67">
        <f t="shared" si="13"/>
        <v>1746523.5843499999</v>
      </c>
      <c r="M66" s="67">
        <v>107181949.52940001</v>
      </c>
      <c r="N66" s="72">
        <f t="shared" si="3"/>
        <v>230792539.30795002</v>
      </c>
      <c r="O66" s="71"/>
      <c r="P66" s="185"/>
      <c r="Q66" s="74">
        <v>5</v>
      </c>
      <c r="R66" s="185"/>
      <c r="S66" s="67" t="s">
        <v>250</v>
      </c>
      <c r="T66" s="67">
        <v>83181524.363800004</v>
      </c>
      <c r="U66" s="67">
        <v>0</v>
      </c>
      <c r="V66" s="67">
        <v>52602287.282600001</v>
      </c>
      <c r="W66" s="67">
        <v>17816149.4067</v>
      </c>
      <c r="X66" s="67">
        <v>6603658.8210000005</v>
      </c>
      <c r="Y66" s="67">
        <v>4607998.8316000002</v>
      </c>
      <c r="Z66" s="67">
        <f t="shared" si="18"/>
        <v>2303999.4158000001</v>
      </c>
      <c r="AA66" s="67">
        <f t="shared" si="14"/>
        <v>2303999.4158000001</v>
      </c>
      <c r="AB66" s="67">
        <v>133774270.80060001</v>
      </c>
      <c r="AC66" s="72">
        <f t="shared" si="4"/>
        <v>296281890.0905</v>
      </c>
    </row>
    <row r="67" spans="1:29" ht="24.9" customHeight="1">
      <c r="A67" s="183"/>
      <c r="B67" s="185"/>
      <c r="C67" s="63">
        <v>21</v>
      </c>
      <c r="D67" s="67" t="s">
        <v>251</v>
      </c>
      <c r="E67" s="67">
        <v>65586272.994900003</v>
      </c>
      <c r="F67" s="67">
        <v>0</v>
      </c>
      <c r="G67" s="67">
        <v>41475411.760700002</v>
      </c>
      <c r="H67" s="67">
        <v>14047528.554500001</v>
      </c>
      <c r="I67" s="67">
        <v>5663058.8614999996</v>
      </c>
      <c r="J67" s="67">
        <v>3633276.3991999999</v>
      </c>
      <c r="K67" s="67">
        <f t="shared" si="12"/>
        <v>1816638.1995999999</v>
      </c>
      <c r="L67" s="67">
        <f t="shared" si="13"/>
        <v>1816638.1995999999</v>
      </c>
      <c r="M67" s="67">
        <v>112046690.49089999</v>
      </c>
      <c r="N67" s="72">
        <f t="shared" si="3"/>
        <v>240635600.86210001</v>
      </c>
      <c r="O67" s="71"/>
      <c r="P67" s="185"/>
      <c r="Q67" s="74">
        <v>6</v>
      </c>
      <c r="R67" s="185"/>
      <c r="S67" s="67" t="s">
        <v>252</v>
      </c>
      <c r="T67" s="67">
        <v>101767563.20020001</v>
      </c>
      <c r="U67" s="67">
        <v>0</v>
      </c>
      <c r="V67" s="67">
        <v>64355716.446000002</v>
      </c>
      <c r="W67" s="67">
        <v>21796981.055500001</v>
      </c>
      <c r="X67" s="67">
        <v>6960665.7744000005</v>
      </c>
      <c r="Y67" s="67">
        <v>5637607.8211000003</v>
      </c>
      <c r="Z67" s="67">
        <f t="shared" si="18"/>
        <v>2818803.9105500001</v>
      </c>
      <c r="AA67" s="67">
        <f t="shared" si="14"/>
        <v>2818803.9105500001</v>
      </c>
      <c r="AB67" s="67">
        <v>141199491.132</v>
      </c>
      <c r="AC67" s="72">
        <f t="shared" si="4"/>
        <v>338899221.51865</v>
      </c>
    </row>
    <row r="68" spans="1:29" ht="24.9" customHeight="1">
      <c r="A68" s="183"/>
      <c r="B68" s="185"/>
      <c r="C68" s="63">
        <v>22</v>
      </c>
      <c r="D68" s="67" t="s">
        <v>253</v>
      </c>
      <c r="E68" s="67">
        <v>56373118.237800002</v>
      </c>
      <c r="F68" s="67">
        <v>0</v>
      </c>
      <c r="G68" s="67">
        <v>35649201.950099997</v>
      </c>
      <c r="H68" s="67">
        <v>12074218.4605</v>
      </c>
      <c r="I68" s="67">
        <v>5147152.7247000001</v>
      </c>
      <c r="J68" s="67">
        <v>3122896.1593999998</v>
      </c>
      <c r="K68" s="67">
        <f t="shared" si="12"/>
        <v>1561448.0796999999</v>
      </c>
      <c r="L68" s="67">
        <f t="shared" si="13"/>
        <v>1561448.0796999999</v>
      </c>
      <c r="M68" s="67">
        <v>101316600.5018</v>
      </c>
      <c r="N68" s="72">
        <f t="shared" si="3"/>
        <v>212121739.95460001</v>
      </c>
      <c r="O68" s="71"/>
      <c r="P68" s="185"/>
      <c r="Q68" s="74">
        <v>7</v>
      </c>
      <c r="R68" s="185"/>
      <c r="S68" s="67" t="s">
        <v>254</v>
      </c>
      <c r="T68" s="67">
        <v>69331424.581400007</v>
      </c>
      <c r="U68" s="67">
        <v>0</v>
      </c>
      <c r="V68" s="67">
        <v>43843768.690700002</v>
      </c>
      <c r="W68" s="67">
        <v>14849680.002499999</v>
      </c>
      <c r="X68" s="67">
        <v>5246278.7909000004</v>
      </c>
      <c r="Y68" s="67">
        <v>3840746.1982</v>
      </c>
      <c r="Z68" s="67">
        <f t="shared" si="18"/>
        <v>1920373.0991</v>
      </c>
      <c r="AA68" s="67">
        <f t="shared" si="14"/>
        <v>1920373.0991</v>
      </c>
      <c r="AB68" s="67">
        <v>105542759.6127</v>
      </c>
      <c r="AC68" s="72">
        <f t="shared" si="4"/>
        <v>240734284.7773</v>
      </c>
    </row>
    <row r="69" spans="1:29" ht="24.9" customHeight="1">
      <c r="A69" s="183"/>
      <c r="B69" s="185"/>
      <c r="C69" s="63">
        <v>23</v>
      </c>
      <c r="D69" s="67" t="s">
        <v>255</v>
      </c>
      <c r="E69" s="67">
        <v>58864501.8367</v>
      </c>
      <c r="F69" s="67">
        <v>0</v>
      </c>
      <c r="G69" s="67">
        <v>37224701.7597</v>
      </c>
      <c r="H69" s="67">
        <v>12607832.8991</v>
      </c>
      <c r="I69" s="67">
        <v>5372488.3556000004</v>
      </c>
      <c r="J69" s="67">
        <v>3260911.0948999999</v>
      </c>
      <c r="K69" s="67">
        <f t="shared" si="12"/>
        <v>1630455.54745</v>
      </c>
      <c r="L69" s="67">
        <f t="shared" si="13"/>
        <v>1630455.54745</v>
      </c>
      <c r="M69" s="67">
        <v>106003250.697</v>
      </c>
      <c r="N69" s="72">
        <f t="shared" si="3"/>
        <v>221703231.09555</v>
      </c>
      <c r="O69" s="71"/>
      <c r="P69" s="185"/>
      <c r="Q69" s="74">
        <v>8</v>
      </c>
      <c r="R69" s="185"/>
      <c r="S69" s="67" t="s">
        <v>256</v>
      </c>
      <c r="T69" s="67">
        <v>73654569.328299999</v>
      </c>
      <c r="U69" s="67">
        <v>0</v>
      </c>
      <c r="V69" s="67">
        <v>46577636.622000001</v>
      </c>
      <c r="W69" s="67">
        <v>15775628.3222</v>
      </c>
      <c r="X69" s="67">
        <v>5512397.8843999999</v>
      </c>
      <c r="Y69" s="67">
        <v>4080235.0282000001</v>
      </c>
      <c r="Z69" s="67">
        <f t="shared" si="18"/>
        <v>2040117.5141</v>
      </c>
      <c r="AA69" s="67">
        <f t="shared" si="14"/>
        <v>2040117.5141</v>
      </c>
      <c r="AB69" s="67">
        <v>111077645.9376</v>
      </c>
      <c r="AC69" s="72">
        <f t="shared" si="4"/>
        <v>254637995.60860002</v>
      </c>
    </row>
    <row r="70" spans="1:29" ht="24.9" customHeight="1">
      <c r="A70" s="183"/>
      <c r="B70" s="185"/>
      <c r="C70" s="63">
        <v>24</v>
      </c>
      <c r="D70" s="67" t="s">
        <v>257</v>
      </c>
      <c r="E70" s="67">
        <v>60293805.249700002</v>
      </c>
      <c r="F70" s="67">
        <v>0</v>
      </c>
      <c r="G70" s="67">
        <v>38128563.8772</v>
      </c>
      <c r="H70" s="67">
        <v>12913966.783399999</v>
      </c>
      <c r="I70" s="67">
        <v>4953547.9343999997</v>
      </c>
      <c r="J70" s="67">
        <v>3340090.0773</v>
      </c>
      <c r="K70" s="67">
        <f t="shared" si="12"/>
        <v>1670045.03865</v>
      </c>
      <c r="L70" s="67">
        <f t="shared" si="13"/>
        <v>1670045.03865</v>
      </c>
      <c r="M70" s="67">
        <v>97289905.190200001</v>
      </c>
      <c r="N70" s="72">
        <f t="shared" si="3"/>
        <v>215249834.07355002</v>
      </c>
      <c r="O70" s="71"/>
      <c r="P70" s="185"/>
      <c r="Q70" s="74">
        <v>9</v>
      </c>
      <c r="R70" s="185"/>
      <c r="S70" s="67" t="s">
        <v>258</v>
      </c>
      <c r="T70" s="67">
        <v>91502095.678800002</v>
      </c>
      <c r="U70" s="67">
        <v>0</v>
      </c>
      <c r="V70" s="67">
        <v>57864045.660099998</v>
      </c>
      <c r="W70" s="67">
        <v>19598282.432399999</v>
      </c>
      <c r="X70" s="67">
        <v>6923137.0559999999</v>
      </c>
      <c r="Y70" s="67">
        <v>5068932.7132000001</v>
      </c>
      <c r="Z70" s="67">
        <f t="shared" si="18"/>
        <v>2534466.3566000001</v>
      </c>
      <c r="AA70" s="67">
        <f t="shared" si="14"/>
        <v>2534466.3566000001</v>
      </c>
      <c r="AB70" s="67">
        <v>140418948.9039</v>
      </c>
      <c r="AC70" s="72">
        <f t="shared" si="4"/>
        <v>318840976.08779997</v>
      </c>
    </row>
    <row r="71" spans="1:29" ht="24.9" customHeight="1">
      <c r="A71" s="183"/>
      <c r="B71" s="185"/>
      <c r="C71" s="63">
        <v>25</v>
      </c>
      <c r="D71" s="67" t="s">
        <v>259</v>
      </c>
      <c r="E71" s="67">
        <v>71039459.238299996</v>
      </c>
      <c r="F71" s="67">
        <v>0</v>
      </c>
      <c r="G71" s="67">
        <v>44923894.721100003</v>
      </c>
      <c r="H71" s="67">
        <v>15215513.652100001</v>
      </c>
      <c r="I71" s="67">
        <v>5947388.1911000004</v>
      </c>
      <c r="J71" s="67">
        <v>3935366.0284000002</v>
      </c>
      <c r="K71" s="67">
        <f t="shared" si="12"/>
        <v>1967683.0142000001</v>
      </c>
      <c r="L71" s="67">
        <f t="shared" si="13"/>
        <v>1967683.0142000001</v>
      </c>
      <c r="M71" s="67">
        <v>117960322.9825</v>
      </c>
      <c r="N71" s="72">
        <f t="shared" si="3"/>
        <v>257054261.79930001</v>
      </c>
      <c r="O71" s="71"/>
      <c r="P71" s="185"/>
      <c r="Q71" s="74">
        <v>10</v>
      </c>
      <c r="R71" s="185"/>
      <c r="S71" s="67" t="s">
        <v>260</v>
      </c>
      <c r="T71" s="67">
        <v>63713582.888999999</v>
      </c>
      <c r="U71" s="67">
        <v>0</v>
      </c>
      <c r="V71" s="67">
        <v>40291161.006800003</v>
      </c>
      <c r="W71" s="67">
        <v>13646428.3465</v>
      </c>
      <c r="X71" s="67">
        <v>5243374.0191000002</v>
      </c>
      <c r="Y71" s="67">
        <v>3529535.1672999999</v>
      </c>
      <c r="Z71" s="67">
        <f t="shared" si="18"/>
        <v>1764767.5836499999</v>
      </c>
      <c r="AA71" s="67">
        <f t="shared" si="14"/>
        <v>1764767.5836499999</v>
      </c>
      <c r="AB71" s="67">
        <v>105482344.6252</v>
      </c>
      <c r="AC71" s="72">
        <f t="shared" si="4"/>
        <v>230141658.47024998</v>
      </c>
    </row>
    <row r="72" spans="1:29" ht="24.9" customHeight="1">
      <c r="A72" s="183"/>
      <c r="B72" s="185"/>
      <c r="C72" s="63">
        <v>26</v>
      </c>
      <c r="D72" s="67" t="s">
        <v>261</v>
      </c>
      <c r="E72" s="67">
        <v>52917769.737400003</v>
      </c>
      <c r="F72" s="67">
        <v>0</v>
      </c>
      <c r="G72" s="67">
        <v>33464110.538600001</v>
      </c>
      <c r="H72" s="67">
        <v>11334138.188999999</v>
      </c>
      <c r="I72" s="67">
        <v>4554777.5954</v>
      </c>
      <c r="J72" s="67">
        <v>2931480.554</v>
      </c>
      <c r="K72" s="67">
        <f t="shared" si="12"/>
        <v>1465740.277</v>
      </c>
      <c r="L72" s="67">
        <f t="shared" si="13"/>
        <v>1465740.277</v>
      </c>
      <c r="M72" s="67">
        <v>88996067.769400001</v>
      </c>
      <c r="N72" s="72">
        <f t="shared" ref="N72:N135" si="19">E72+F72+G72+H72+I72+L72+M72</f>
        <v>192732604.10680002</v>
      </c>
      <c r="O72" s="71"/>
      <c r="P72" s="185"/>
      <c r="Q72" s="74">
        <v>11</v>
      </c>
      <c r="R72" s="185"/>
      <c r="S72" s="67" t="s">
        <v>262</v>
      </c>
      <c r="T72" s="67">
        <v>67298171.817499995</v>
      </c>
      <c r="U72" s="67">
        <v>0</v>
      </c>
      <c r="V72" s="67">
        <v>42557981.410099998</v>
      </c>
      <c r="W72" s="67">
        <v>14414189.8465</v>
      </c>
      <c r="X72" s="67">
        <v>5591095.0352999996</v>
      </c>
      <c r="Y72" s="67">
        <v>3728110.2922</v>
      </c>
      <c r="Z72" s="67">
        <f t="shared" si="18"/>
        <v>1864055.1461</v>
      </c>
      <c r="AA72" s="67">
        <f t="shared" si="14"/>
        <v>1864055.1461</v>
      </c>
      <c r="AB72" s="67">
        <v>112714431.101</v>
      </c>
      <c r="AC72" s="72">
        <f t="shared" ref="AC72:AC135" si="20">T72+U72+V72+W72+X72+AA72+AB72</f>
        <v>244439924.35649997</v>
      </c>
    </row>
    <row r="73" spans="1:29" ht="24.9" customHeight="1">
      <c r="A73" s="183"/>
      <c r="B73" s="185"/>
      <c r="C73" s="63">
        <v>27</v>
      </c>
      <c r="D73" s="67" t="s">
        <v>263</v>
      </c>
      <c r="E73" s="67">
        <v>64930535.613200001</v>
      </c>
      <c r="F73" s="67">
        <v>0</v>
      </c>
      <c r="G73" s="67">
        <v>41060736.910800003</v>
      </c>
      <c r="H73" s="67">
        <v>13907080.1165</v>
      </c>
      <c r="I73" s="67">
        <v>5415185.0012999997</v>
      </c>
      <c r="J73" s="67">
        <v>3596950.5792</v>
      </c>
      <c r="K73" s="67">
        <f t="shared" si="12"/>
        <v>1798475.2896</v>
      </c>
      <c r="L73" s="67">
        <f t="shared" si="13"/>
        <v>1798475.2896</v>
      </c>
      <c r="M73" s="67">
        <v>106891278.22409999</v>
      </c>
      <c r="N73" s="72">
        <f t="shared" si="19"/>
        <v>234003291.15549999</v>
      </c>
      <c r="O73" s="71"/>
      <c r="P73" s="185"/>
      <c r="Q73" s="74">
        <v>12</v>
      </c>
      <c r="R73" s="185"/>
      <c r="S73" s="67" t="s">
        <v>264</v>
      </c>
      <c r="T73" s="67">
        <v>74244511.674099997</v>
      </c>
      <c r="U73" s="67">
        <v>0</v>
      </c>
      <c r="V73" s="67">
        <v>46950704.042800002</v>
      </c>
      <c r="W73" s="67">
        <v>15901984.517999999</v>
      </c>
      <c r="X73" s="67">
        <v>6084941.2384000001</v>
      </c>
      <c r="Y73" s="67">
        <v>4112916.0070000002</v>
      </c>
      <c r="Z73" s="67">
        <f t="shared" si="18"/>
        <v>2056458.0035000001</v>
      </c>
      <c r="AA73" s="67">
        <f t="shared" si="14"/>
        <v>2056458.0035000001</v>
      </c>
      <c r="AB73" s="67">
        <v>122985706.8678</v>
      </c>
      <c r="AC73" s="72">
        <f t="shared" si="20"/>
        <v>268224306.34460002</v>
      </c>
    </row>
    <row r="74" spans="1:29" ht="24.9" customHeight="1">
      <c r="A74" s="183"/>
      <c r="B74" s="185"/>
      <c r="C74" s="63">
        <v>28</v>
      </c>
      <c r="D74" s="67" t="s">
        <v>265</v>
      </c>
      <c r="E74" s="67">
        <v>52936614.402099997</v>
      </c>
      <c r="F74" s="67">
        <v>0</v>
      </c>
      <c r="G74" s="67">
        <v>33476027.517499998</v>
      </c>
      <c r="H74" s="67">
        <v>11338174.4142</v>
      </c>
      <c r="I74" s="67">
        <v>4676369.7096999995</v>
      </c>
      <c r="J74" s="67">
        <v>2932524.49</v>
      </c>
      <c r="K74" s="67">
        <f t="shared" si="12"/>
        <v>1466262.2450000001</v>
      </c>
      <c r="L74" s="67">
        <f t="shared" si="13"/>
        <v>1466262.2450000001</v>
      </c>
      <c r="M74" s="67">
        <v>91525005.178000003</v>
      </c>
      <c r="N74" s="72">
        <f t="shared" si="19"/>
        <v>195418453.46649998</v>
      </c>
      <c r="O74" s="71"/>
      <c r="P74" s="185"/>
      <c r="Q74" s="74">
        <v>13</v>
      </c>
      <c r="R74" s="185"/>
      <c r="S74" s="67" t="s">
        <v>266</v>
      </c>
      <c r="T74" s="67">
        <v>61787651.079300001</v>
      </c>
      <c r="U74" s="67">
        <v>0</v>
      </c>
      <c r="V74" s="67">
        <v>39073241.293099999</v>
      </c>
      <c r="W74" s="67">
        <v>13233924.618899999</v>
      </c>
      <c r="X74" s="67">
        <v>4825635.1701999996</v>
      </c>
      <c r="Y74" s="67">
        <v>3422844.5098000001</v>
      </c>
      <c r="Z74" s="67">
        <f t="shared" si="18"/>
        <v>1711422.2549000001</v>
      </c>
      <c r="AA74" s="67">
        <f t="shared" si="14"/>
        <v>1711422.2549000001</v>
      </c>
      <c r="AB74" s="67">
        <v>96793990.057099998</v>
      </c>
      <c r="AC74" s="72">
        <f t="shared" si="20"/>
        <v>217425864.47350001</v>
      </c>
    </row>
    <row r="75" spans="1:29" ht="24.9" customHeight="1">
      <c r="A75" s="183"/>
      <c r="B75" s="185"/>
      <c r="C75" s="63">
        <v>29</v>
      </c>
      <c r="D75" s="67" t="s">
        <v>267</v>
      </c>
      <c r="E75" s="67">
        <v>69037843.472000003</v>
      </c>
      <c r="F75" s="67">
        <v>0</v>
      </c>
      <c r="G75" s="67">
        <v>43658114.027900003</v>
      </c>
      <c r="H75" s="67">
        <v>14786799.634</v>
      </c>
      <c r="I75" s="67">
        <v>5313308.0048000002</v>
      </c>
      <c r="J75" s="67">
        <v>3824482.7140000002</v>
      </c>
      <c r="K75" s="67">
        <f t="shared" si="12"/>
        <v>1912241.3570000001</v>
      </c>
      <c r="L75" s="67">
        <f t="shared" si="13"/>
        <v>1912241.3570000001</v>
      </c>
      <c r="M75" s="67">
        <v>104772386.31299999</v>
      </c>
      <c r="N75" s="72">
        <f t="shared" si="19"/>
        <v>239480692.80870003</v>
      </c>
      <c r="O75" s="71"/>
      <c r="P75" s="185"/>
      <c r="Q75" s="74">
        <v>14</v>
      </c>
      <c r="R75" s="185"/>
      <c r="S75" s="67" t="s">
        <v>268</v>
      </c>
      <c r="T75" s="67">
        <v>70905367.623300001</v>
      </c>
      <c r="U75" s="67">
        <v>0</v>
      </c>
      <c r="V75" s="67">
        <v>44839097.938299999</v>
      </c>
      <c r="W75" s="67">
        <v>15186793.3772</v>
      </c>
      <c r="X75" s="67">
        <v>5632928.4155000001</v>
      </c>
      <c r="Y75" s="67">
        <v>3927937.7681</v>
      </c>
      <c r="Z75" s="67">
        <f t="shared" si="18"/>
        <v>1963968.88405</v>
      </c>
      <c r="AA75" s="67">
        <f t="shared" si="14"/>
        <v>1963968.88405</v>
      </c>
      <c r="AB75" s="67">
        <v>113584503.97319999</v>
      </c>
      <c r="AC75" s="72">
        <f t="shared" si="20"/>
        <v>252112660.21155003</v>
      </c>
    </row>
    <row r="76" spans="1:29" ht="24.9" customHeight="1">
      <c r="A76" s="183"/>
      <c r="B76" s="185"/>
      <c r="C76" s="63">
        <v>30</v>
      </c>
      <c r="D76" s="67" t="s">
        <v>269</v>
      </c>
      <c r="E76" s="67">
        <v>57125416.814499997</v>
      </c>
      <c r="F76" s="67">
        <v>0</v>
      </c>
      <c r="G76" s="67">
        <v>36124940.116099998</v>
      </c>
      <c r="H76" s="67">
        <v>12235348.7589</v>
      </c>
      <c r="I76" s="67">
        <v>4763372.8746999996</v>
      </c>
      <c r="J76" s="67">
        <v>3164571.1707000001</v>
      </c>
      <c r="K76" s="67">
        <f t="shared" si="12"/>
        <v>1582285.5853500001</v>
      </c>
      <c r="L76" s="67">
        <f t="shared" si="13"/>
        <v>1582285.5853500001</v>
      </c>
      <c r="M76" s="67">
        <v>93334543.237399995</v>
      </c>
      <c r="N76" s="72">
        <f t="shared" si="19"/>
        <v>205165907.38694999</v>
      </c>
      <c r="O76" s="71"/>
      <c r="P76" s="185"/>
      <c r="Q76" s="74">
        <v>15</v>
      </c>
      <c r="R76" s="185"/>
      <c r="S76" s="67" t="s">
        <v>270</v>
      </c>
      <c r="T76" s="67">
        <v>82030796.458100006</v>
      </c>
      <c r="U76" s="67">
        <v>0</v>
      </c>
      <c r="V76" s="67">
        <v>51874590.593400002</v>
      </c>
      <c r="W76" s="67">
        <v>17569681.931499999</v>
      </c>
      <c r="X76" s="67">
        <v>5878854.0954</v>
      </c>
      <c r="Y76" s="67">
        <v>4544252.0694000004</v>
      </c>
      <c r="Z76" s="67">
        <f t="shared" si="18"/>
        <v>2272126.0347000002</v>
      </c>
      <c r="AA76" s="67">
        <f t="shared" si="14"/>
        <v>2272126.0347000002</v>
      </c>
      <c r="AB76" s="67">
        <v>118699396.95119999</v>
      </c>
      <c r="AC76" s="72">
        <f t="shared" si="20"/>
        <v>278325446.0643</v>
      </c>
    </row>
    <row r="77" spans="1:29" ht="24.9" customHeight="1">
      <c r="A77" s="183"/>
      <c r="B77" s="186"/>
      <c r="C77" s="63">
        <v>31</v>
      </c>
      <c r="D77" s="67" t="s">
        <v>271</v>
      </c>
      <c r="E77" s="67">
        <v>86347853.156399995</v>
      </c>
      <c r="F77" s="67">
        <v>0</v>
      </c>
      <c r="G77" s="67">
        <v>54604608.568000004</v>
      </c>
      <c r="H77" s="67">
        <v>18494326.288800001</v>
      </c>
      <c r="I77" s="67">
        <v>7544651.0426000003</v>
      </c>
      <c r="J77" s="67">
        <v>4783403.6403999999</v>
      </c>
      <c r="K77" s="67">
        <f t="shared" si="12"/>
        <v>2391701.8202</v>
      </c>
      <c r="L77" s="67">
        <f t="shared" si="13"/>
        <v>2391701.8202</v>
      </c>
      <c r="M77" s="67">
        <v>151181044.56400001</v>
      </c>
      <c r="N77" s="72">
        <f t="shared" si="19"/>
        <v>320564185.44</v>
      </c>
      <c r="O77" s="71"/>
      <c r="P77" s="185"/>
      <c r="Q77" s="74">
        <v>16</v>
      </c>
      <c r="R77" s="185"/>
      <c r="S77" s="67" t="s">
        <v>272</v>
      </c>
      <c r="T77" s="67">
        <v>65722564.729599997</v>
      </c>
      <c r="U77" s="67">
        <v>0</v>
      </c>
      <c r="V77" s="67">
        <v>41561599.854099996</v>
      </c>
      <c r="W77" s="67">
        <v>14076720.059800001</v>
      </c>
      <c r="X77" s="67">
        <v>5284834.0953000002</v>
      </c>
      <c r="Y77" s="67">
        <v>3640826.5392999998</v>
      </c>
      <c r="Z77" s="67">
        <f t="shared" si="18"/>
        <v>1820413.2696499999</v>
      </c>
      <c r="AA77" s="67">
        <f t="shared" si="14"/>
        <v>1820413.2696499999</v>
      </c>
      <c r="AB77" s="67">
        <v>106344653.3223</v>
      </c>
      <c r="AC77" s="72">
        <f t="shared" si="20"/>
        <v>234810785.33074999</v>
      </c>
    </row>
    <row r="78" spans="1:29" ht="24.9" customHeight="1">
      <c r="A78" s="63"/>
      <c r="B78" s="178" t="s">
        <v>273</v>
      </c>
      <c r="C78" s="179"/>
      <c r="D78" s="68"/>
      <c r="E78" s="68">
        <f>SUM(E47:E77)</f>
        <v>1953729265.7373004</v>
      </c>
      <c r="F78" s="68">
        <f t="shared" ref="F78:N78" si="21">SUM(F47:F77)</f>
        <v>0</v>
      </c>
      <c r="G78" s="68">
        <f t="shared" si="21"/>
        <v>1235498253.9069998</v>
      </c>
      <c r="H78" s="68">
        <f t="shared" si="21"/>
        <v>418457497.20080006</v>
      </c>
      <c r="I78" s="68">
        <f t="shared" si="21"/>
        <v>167662909.70089999</v>
      </c>
      <c r="J78" s="68">
        <f t="shared" si="21"/>
        <v>108230550.50500003</v>
      </c>
      <c r="K78" s="68">
        <f t="shared" si="21"/>
        <v>54115275.252500013</v>
      </c>
      <c r="L78" s="68">
        <f t="shared" si="21"/>
        <v>54115275.252500013</v>
      </c>
      <c r="M78" s="68">
        <f t="shared" si="21"/>
        <v>3309307163.0902004</v>
      </c>
      <c r="N78" s="68">
        <f t="shared" si="21"/>
        <v>7138770364.8886995</v>
      </c>
      <c r="O78" s="71"/>
      <c r="P78" s="185"/>
      <c r="Q78" s="74">
        <v>17</v>
      </c>
      <c r="R78" s="185"/>
      <c r="S78" s="67" t="s">
        <v>274</v>
      </c>
      <c r="T78" s="67">
        <v>64767538.022500001</v>
      </c>
      <c r="U78" s="67">
        <v>0</v>
      </c>
      <c r="V78" s="67">
        <v>40957660.582699999</v>
      </c>
      <c r="W78" s="67">
        <v>13872168.6449</v>
      </c>
      <c r="X78" s="67">
        <v>4878527.6815999998</v>
      </c>
      <c r="Y78" s="67">
        <v>3587921.0175000001</v>
      </c>
      <c r="Z78" s="67">
        <f t="shared" si="18"/>
        <v>1793960.50875</v>
      </c>
      <c r="AA78" s="67">
        <f t="shared" si="14"/>
        <v>1793960.50875</v>
      </c>
      <c r="AB78" s="67">
        <v>97894076.616600007</v>
      </c>
      <c r="AC78" s="72">
        <f t="shared" si="20"/>
        <v>224163932.05704999</v>
      </c>
    </row>
    <row r="79" spans="1:29" ht="24.9" customHeight="1">
      <c r="A79" s="183">
        <v>4</v>
      </c>
      <c r="B79" s="184" t="s">
        <v>275</v>
      </c>
      <c r="C79" s="63">
        <v>1</v>
      </c>
      <c r="D79" s="67" t="s">
        <v>276</v>
      </c>
      <c r="E79" s="67">
        <v>97122140.931600004</v>
      </c>
      <c r="F79" s="67">
        <v>0</v>
      </c>
      <c r="G79" s="67">
        <v>61418046.830200002</v>
      </c>
      <c r="H79" s="67">
        <v>20802006.0557</v>
      </c>
      <c r="I79" s="67">
        <v>10184816.468599999</v>
      </c>
      <c r="J79" s="67">
        <v>5380265.8145000003</v>
      </c>
      <c r="K79" s="67">
        <v>0</v>
      </c>
      <c r="L79" s="67">
        <f t="shared" ref="L79:L110" si="22">J79-K79</f>
        <v>5380265.8145000003</v>
      </c>
      <c r="M79" s="67">
        <v>169500356.01660001</v>
      </c>
      <c r="N79" s="72">
        <f t="shared" si="19"/>
        <v>364407632.11720002</v>
      </c>
      <c r="O79" s="71"/>
      <c r="P79" s="185"/>
      <c r="Q79" s="74">
        <v>18</v>
      </c>
      <c r="R79" s="185"/>
      <c r="S79" s="67" t="s">
        <v>277</v>
      </c>
      <c r="T79" s="67">
        <v>67212467.071199998</v>
      </c>
      <c r="U79" s="67">
        <v>0</v>
      </c>
      <c r="V79" s="67">
        <v>42503783.489100002</v>
      </c>
      <c r="W79" s="67">
        <v>14395833.2634</v>
      </c>
      <c r="X79" s="67">
        <v>5312598.5807999996</v>
      </c>
      <c r="Y79" s="67">
        <v>3723362.5147000002</v>
      </c>
      <c r="Z79" s="67">
        <f t="shared" si="18"/>
        <v>1861681.2573500001</v>
      </c>
      <c r="AA79" s="67">
        <f t="shared" si="14"/>
        <v>1861681.2573500001</v>
      </c>
      <c r="AB79" s="67">
        <v>106922113.84540001</v>
      </c>
      <c r="AC79" s="72">
        <f t="shared" si="20"/>
        <v>238208477.50725001</v>
      </c>
    </row>
    <row r="80" spans="1:29" ht="24.9" customHeight="1">
      <c r="A80" s="183"/>
      <c r="B80" s="185"/>
      <c r="C80" s="63">
        <v>2</v>
      </c>
      <c r="D80" s="67" t="s">
        <v>278</v>
      </c>
      <c r="E80" s="67">
        <v>63873047.506499998</v>
      </c>
      <c r="F80" s="67">
        <v>0</v>
      </c>
      <c r="G80" s="67">
        <v>40392003.155100003</v>
      </c>
      <c r="H80" s="67">
        <v>13680583.1119</v>
      </c>
      <c r="I80" s="67">
        <v>7655203.5296999998</v>
      </c>
      <c r="J80" s="67">
        <v>3538369.0133000002</v>
      </c>
      <c r="K80" s="67">
        <v>0</v>
      </c>
      <c r="L80" s="67">
        <f t="shared" si="22"/>
        <v>3538369.0133000002</v>
      </c>
      <c r="M80" s="67">
        <v>116888121.8603</v>
      </c>
      <c r="N80" s="72">
        <f t="shared" si="19"/>
        <v>246027328.17680001</v>
      </c>
      <c r="O80" s="71"/>
      <c r="P80" s="185"/>
      <c r="Q80" s="74">
        <v>19</v>
      </c>
      <c r="R80" s="185"/>
      <c r="S80" s="67" t="s">
        <v>279</v>
      </c>
      <c r="T80" s="67">
        <v>81318093.550099999</v>
      </c>
      <c r="U80" s="67">
        <v>0</v>
      </c>
      <c r="V80" s="67">
        <v>51423891.914899997</v>
      </c>
      <c r="W80" s="67">
        <v>17417032.390799999</v>
      </c>
      <c r="X80" s="67">
        <v>5581890.7583999997</v>
      </c>
      <c r="Y80" s="67">
        <v>4504770.5356000001</v>
      </c>
      <c r="Z80" s="67">
        <f t="shared" si="18"/>
        <v>2252385.2678</v>
      </c>
      <c r="AA80" s="67">
        <f t="shared" si="14"/>
        <v>2252385.2678</v>
      </c>
      <c r="AB80" s="67">
        <v>112522995.6587</v>
      </c>
      <c r="AC80" s="72">
        <f t="shared" si="20"/>
        <v>270516289.54070002</v>
      </c>
    </row>
    <row r="81" spans="1:29" ht="24.9" customHeight="1">
      <c r="A81" s="183"/>
      <c r="B81" s="185"/>
      <c r="C81" s="63">
        <v>3</v>
      </c>
      <c r="D81" s="67" t="s">
        <v>280</v>
      </c>
      <c r="E81" s="67">
        <v>65707303.095899999</v>
      </c>
      <c r="F81" s="67">
        <v>0</v>
      </c>
      <c r="G81" s="67">
        <v>41551948.7104</v>
      </c>
      <c r="H81" s="67">
        <v>14073451.262399999</v>
      </c>
      <c r="I81" s="67">
        <v>7819515.6212999998</v>
      </c>
      <c r="J81" s="67">
        <v>3639981.0921</v>
      </c>
      <c r="K81" s="67">
        <v>0</v>
      </c>
      <c r="L81" s="67">
        <f t="shared" si="22"/>
        <v>3639981.0921</v>
      </c>
      <c r="M81" s="67">
        <v>120305572.05689999</v>
      </c>
      <c r="N81" s="72">
        <f t="shared" si="19"/>
        <v>253097771.83899999</v>
      </c>
      <c r="O81" s="71"/>
      <c r="P81" s="185"/>
      <c r="Q81" s="74">
        <v>20</v>
      </c>
      <c r="R81" s="185"/>
      <c r="S81" s="67" t="s">
        <v>281</v>
      </c>
      <c r="T81" s="67">
        <v>62487333.034900002</v>
      </c>
      <c r="U81" s="67">
        <v>0</v>
      </c>
      <c r="V81" s="67">
        <v>39515705.788800001</v>
      </c>
      <c r="W81" s="67">
        <v>13383785.280300001</v>
      </c>
      <c r="X81" s="67">
        <v>4993318.6635999996</v>
      </c>
      <c r="Y81" s="67">
        <v>3461604.7231000001</v>
      </c>
      <c r="Z81" s="67">
        <f t="shared" si="18"/>
        <v>1730802.36155</v>
      </c>
      <c r="AA81" s="67">
        <f t="shared" si="14"/>
        <v>1730802.36155</v>
      </c>
      <c r="AB81" s="67">
        <v>100281560.4601</v>
      </c>
      <c r="AC81" s="72">
        <f t="shared" si="20"/>
        <v>222392505.58925003</v>
      </c>
    </row>
    <row r="82" spans="1:29" ht="24.9" customHeight="1">
      <c r="A82" s="183"/>
      <c r="B82" s="185"/>
      <c r="C82" s="63">
        <v>4</v>
      </c>
      <c r="D82" s="67" t="s">
        <v>282</v>
      </c>
      <c r="E82" s="67">
        <v>79420094.410600007</v>
      </c>
      <c r="F82" s="67">
        <v>0</v>
      </c>
      <c r="G82" s="67">
        <v>50223636.248000003</v>
      </c>
      <c r="H82" s="67">
        <v>17010511.393399999</v>
      </c>
      <c r="I82" s="67">
        <v>9191244.5241999999</v>
      </c>
      <c r="J82" s="67">
        <v>4399627.2615</v>
      </c>
      <c r="K82" s="67">
        <v>0</v>
      </c>
      <c r="L82" s="67">
        <f t="shared" si="22"/>
        <v>4399627.2615</v>
      </c>
      <c r="M82" s="67">
        <v>148835518.72530001</v>
      </c>
      <c r="N82" s="72">
        <f t="shared" si="19"/>
        <v>309080632.56299996</v>
      </c>
      <c r="O82" s="71"/>
      <c r="P82" s="186"/>
      <c r="Q82" s="74">
        <v>21</v>
      </c>
      <c r="R82" s="186"/>
      <c r="S82" s="67" t="s">
        <v>283</v>
      </c>
      <c r="T82" s="67">
        <v>74637861.685800001</v>
      </c>
      <c r="U82" s="67">
        <v>0</v>
      </c>
      <c r="V82" s="67">
        <v>47199450.509999998</v>
      </c>
      <c r="W82" s="67">
        <v>15986233.7864</v>
      </c>
      <c r="X82" s="67">
        <v>5760575.0542000001</v>
      </c>
      <c r="Y82" s="67">
        <v>4134706.3794999998</v>
      </c>
      <c r="Z82" s="67">
        <f t="shared" si="18"/>
        <v>2067353.1897499999</v>
      </c>
      <c r="AA82" s="67">
        <f t="shared" si="14"/>
        <v>2067353.1897499999</v>
      </c>
      <c r="AB82" s="67">
        <v>116239366.5967</v>
      </c>
      <c r="AC82" s="72">
        <f t="shared" si="20"/>
        <v>261890840.82284999</v>
      </c>
    </row>
    <row r="83" spans="1:29" ht="24.9" customHeight="1">
      <c r="A83" s="183"/>
      <c r="B83" s="185"/>
      <c r="C83" s="63">
        <v>5</v>
      </c>
      <c r="D83" s="67" t="s">
        <v>284</v>
      </c>
      <c r="E83" s="67">
        <v>60316977.880400002</v>
      </c>
      <c r="F83" s="67">
        <v>0</v>
      </c>
      <c r="G83" s="67">
        <v>38143217.772799999</v>
      </c>
      <c r="H83" s="67">
        <v>12918929.989499999</v>
      </c>
      <c r="I83" s="67">
        <v>7180139.1843999997</v>
      </c>
      <c r="J83" s="67">
        <v>3341373.7692999998</v>
      </c>
      <c r="K83" s="67">
        <v>0</v>
      </c>
      <c r="L83" s="67">
        <f t="shared" si="22"/>
        <v>3341373.7692999998</v>
      </c>
      <c r="M83" s="67">
        <v>107007481.1532</v>
      </c>
      <c r="N83" s="72">
        <f t="shared" si="19"/>
        <v>228908119.74959999</v>
      </c>
      <c r="O83" s="71"/>
      <c r="P83" s="63"/>
      <c r="Q83" s="179" t="s">
        <v>285</v>
      </c>
      <c r="R83" s="182"/>
      <c r="S83" s="68"/>
      <c r="T83" s="68">
        <f>SUM(T62:T82)</f>
        <v>1538438283.4856002</v>
      </c>
      <c r="U83" s="67">
        <v>0</v>
      </c>
      <c r="V83" s="68">
        <f>SUM(V62:V82)</f>
        <v>972876767.68879986</v>
      </c>
      <c r="W83" s="68">
        <f t="shared" ref="W83:X83" si="23">SUM(W62:W82)</f>
        <v>329508824.48000002</v>
      </c>
      <c r="X83" s="68">
        <f t="shared" si="23"/>
        <v>118197272.46090001</v>
      </c>
      <c r="Y83" s="68">
        <f t="shared" ref="Y83:AC83" si="24">SUM(Y62:Y82)</f>
        <v>85224716.269500017</v>
      </c>
      <c r="Z83" s="68">
        <f t="shared" si="24"/>
        <v>42612358.134750009</v>
      </c>
      <c r="AA83" s="68">
        <f t="shared" si="24"/>
        <v>42612358.134750009</v>
      </c>
      <c r="AB83" s="68">
        <f t="shared" si="24"/>
        <v>2383314857.1157007</v>
      </c>
      <c r="AC83" s="68">
        <f t="shared" si="24"/>
        <v>5384948363.3657513</v>
      </c>
    </row>
    <row r="84" spans="1:29" ht="24.9" customHeight="1">
      <c r="A84" s="183"/>
      <c r="B84" s="185"/>
      <c r="C84" s="63">
        <v>6</v>
      </c>
      <c r="D84" s="67" t="s">
        <v>286</v>
      </c>
      <c r="E84" s="67">
        <v>69438291.513099998</v>
      </c>
      <c r="F84" s="67">
        <v>0</v>
      </c>
      <c r="G84" s="67">
        <v>43911349.142999999</v>
      </c>
      <c r="H84" s="67">
        <v>14872569.1866</v>
      </c>
      <c r="I84" s="67">
        <v>8071880.7953000003</v>
      </c>
      <c r="J84" s="67">
        <v>3846666.2952999999</v>
      </c>
      <c r="K84" s="67">
        <v>0</v>
      </c>
      <c r="L84" s="67">
        <f t="shared" si="22"/>
        <v>3846666.2952999999</v>
      </c>
      <c r="M84" s="67">
        <v>125554397.0554</v>
      </c>
      <c r="N84" s="72">
        <f t="shared" si="19"/>
        <v>265695153.98870003</v>
      </c>
      <c r="O84" s="71"/>
      <c r="P84" s="184">
        <v>22</v>
      </c>
      <c r="Q84" s="77">
        <v>1</v>
      </c>
      <c r="R84" s="183" t="s">
        <v>108</v>
      </c>
      <c r="S84" s="78" t="s">
        <v>287</v>
      </c>
      <c r="T84" s="67">
        <v>79723950.918200001</v>
      </c>
      <c r="U84" s="79">
        <v>0</v>
      </c>
      <c r="V84" s="79">
        <v>50415788.861500002</v>
      </c>
      <c r="W84" s="67">
        <v>17075592.5876</v>
      </c>
      <c r="X84" s="67">
        <v>6423426.1217</v>
      </c>
      <c r="Y84" s="67">
        <v>4416459.9709000001</v>
      </c>
      <c r="Z84" s="67">
        <f t="shared" si="18"/>
        <v>2208229.98545</v>
      </c>
      <c r="AA84" s="67">
        <f t="shared" ref="AA84:AA104" si="25">Y84-Z84</f>
        <v>2208229.98545</v>
      </c>
      <c r="AB84" s="67">
        <v>126388032.4154</v>
      </c>
      <c r="AC84" s="72">
        <f t="shared" si="20"/>
        <v>282235020.88985002</v>
      </c>
    </row>
    <row r="85" spans="1:29" ht="24.9" customHeight="1">
      <c r="A85" s="183"/>
      <c r="B85" s="185"/>
      <c r="C85" s="63">
        <v>7</v>
      </c>
      <c r="D85" s="67" t="s">
        <v>288</v>
      </c>
      <c r="E85" s="67">
        <v>64353631.813600004</v>
      </c>
      <c r="F85" s="67">
        <v>0</v>
      </c>
      <c r="G85" s="67">
        <v>40695914.798699997</v>
      </c>
      <c r="H85" s="67">
        <v>13783516.568399999</v>
      </c>
      <c r="I85" s="67">
        <v>7714453.875</v>
      </c>
      <c r="J85" s="67">
        <v>3564991.8955000001</v>
      </c>
      <c r="K85" s="67">
        <v>0</v>
      </c>
      <c r="L85" s="67">
        <f t="shared" si="22"/>
        <v>3564991.8955000001</v>
      </c>
      <c r="M85" s="67">
        <v>118120442.027</v>
      </c>
      <c r="N85" s="72">
        <f t="shared" si="19"/>
        <v>248232950.97820002</v>
      </c>
      <c r="O85" s="71"/>
      <c r="P85" s="185"/>
      <c r="Q85" s="77">
        <v>2</v>
      </c>
      <c r="R85" s="183"/>
      <c r="S85" s="78" t="s">
        <v>289</v>
      </c>
      <c r="T85" s="67">
        <v>70493963.545699999</v>
      </c>
      <c r="U85" s="79">
        <v>0</v>
      </c>
      <c r="V85" s="79">
        <v>44578934.4507</v>
      </c>
      <c r="W85" s="67">
        <v>15098677.2172</v>
      </c>
      <c r="X85" s="67">
        <v>5491647.6561000003</v>
      </c>
      <c r="Y85" s="67">
        <v>3905147.2563999998</v>
      </c>
      <c r="Z85" s="67">
        <f t="shared" si="18"/>
        <v>1952573.6281999999</v>
      </c>
      <c r="AA85" s="67">
        <f t="shared" si="25"/>
        <v>1952573.6281999999</v>
      </c>
      <c r="AB85" s="67">
        <v>107008408.73370001</v>
      </c>
      <c r="AC85" s="72">
        <f t="shared" si="20"/>
        <v>244624205.23159999</v>
      </c>
    </row>
    <row r="86" spans="1:29" ht="24.9" customHeight="1">
      <c r="A86" s="183"/>
      <c r="B86" s="185"/>
      <c r="C86" s="63">
        <v>8</v>
      </c>
      <c r="D86" s="67" t="s">
        <v>290</v>
      </c>
      <c r="E86" s="67">
        <v>57540143.011</v>
      </c>
      <c r="F86" s="67">
        <v>0</v>
      </c>
      <c r="G86" s="67">
        <v>36387204.443499997</v>
      </c>
      <c r="H86" s="67">
        <v>12324176.4636</v>
      </c>
      <c r="I86" s="67">
        <v>6990850.7215999998</v>
      </c>
      <c r="J86" s="67">
        <v>3187545.7174999998</v>
      </c>
      <c r="K86" s="67">
        <v>0</v>
      </c>
      <c r="L86" s="67">
        <f t="shared" si="22"/>
        <v>3187545.7174999998</v>
      </c>
      <c r="M86" s="67">
        <v>103070559.1163</v>
      </c>
      <c r="N86" s="72">
        <f t="shared" si="19"/>
        <v>219500479.47349998</v>
      </c>
      <c r="O86" s="71"/>
      <c r="P86" s="185"/>
      <c r="Q86" s="77">
        <v>3</v>
      </c>
      <c r="R86" s="183"/>
      <c r="S86" s="78" t="s">
        <v>291</v>
      </c>
      <c r="T86" s="67">
        <v>88966798.2667</v>
      </c>
      <c r="U86" s="79">
        <v>0</v>
      </c>
      <c r="V86" s="79">
        <v>56260775.656999998</v>
      </c>
      <c r="W86" s="67">
        <v>19055262.3587</v>
      </c>
      <c r="X86" s="67">
        <v>7183554.7389000002</v>
      </c>
      <c r="Y86" s="67">
        <v>4928485.0884999996</v>
      </c>
      <c r="Z86" s="67">
        <f t="shared" si="18"/>
        <v>2464242.5442499998</v>
      </c>
      <c r="AA86" s="67">
        <f t="shared" si="25"/>
        <v>2464242.5442499998</v>
      </c>
      <c r="AB86" s="67">
        <v>142197591.33360001</v>
      </c>
      <c r="AC86" s="72">
        <f t="shared" si="20"/>
        <v>316128224.89915001</v>
      </c>
    </row>
    <row r="87" spans="1:29" ht="24.9" customHeight="1">
      <c r="A87" s="183"/>
      <c r="B87" s="185"/>
      <c r="C87" s="63">
        <v>9</v>
      </c>
      <c r="D87" s="67" t="s">
        <v>292</v>
      </c>
      <c r="E87" s="67">
        <v>63909114.901299998</v>
      </c>
      <c r="F87" s="67">
        <v>0</v>
      </c>
      <c r="G87" s="67">
        <v>40414811.434699997</v>
      </c>
      <c r="H87" s="67">
        <v>13688308.1699</v>
      </c>
      <c r="I87" s="67">
        <v>7712365.7056999998</v>
      </c>
      <c r="J87" s="67">
        <v>3540367.0351</v>
      </c>
      <c r="K87" s="67">
        <v>0</v>
      </c>
      <c r="L87" s="67">
        <f t="shared" si="22"/>
        <v>3540367.0351</v>
      </c>
      <c r="M87" s="67">
        <v>118077011.1725</v>
      </c>
      <c r="N87" s="72">
        <f t="shared" si="19"/>
        <v>247341978.4192</v>
      </c>
      <c r="O87" s="71"/>
      <c r="P87" s="185"/>
      <c r="Q87" s="77">
        <v>4</v>
      </c>
      <c r="R87" s="183"/>
      <c r="S87" s="78" t="s">
        <v>293</v>
      </c>
      <c r="T87" s="67">
        <v>70442999.694700003</v>
      </c>
      <c r="U87" s="79">
        <v>0</v>
      </c>
      <c r="V87" s="79">
        <v>44546705.9582</v>
      </c>
      <c r="W87" s="67">
        <v>15087761.577099999</v>
      </c>
      <c r="X87" s="67">
        <v>5697804.7936000004</v>
      </c>
      <c r="Y87" s="67">
        <v>3902324.0167999999</v>
      </c>
      <c r="Z87" s="67">
        <f t="shared" si="18"/>
        <v>1951162.0083999999</v>
      </c>
      <c r="AA87" s="67">
        <f t="shared" si="25"/>
        <v>1951162.0083999999</v>
      </c>
      <c r="AB87" s="67">
        <v>111296174.433</v>
      </c>
      <c r="AC87" s="72">
        <f t="shared" si="20"/>
        <v>249022608.465</v>
      </c>
    </row>
    <row r="88" spans="1:29" ht="24.9" customHeight="1">
      <c r="A88" s="183"/>
      <c r="B88" s="185"/>
      <c r="C88" s="63">
        <v>10</v>
      </c>
      <c r="D88" s="67" t="s">
        <v>294</v>
      </c>
      <c r="E88" s="67">
        <v>101106523.5979</v>
      </c>
      <c r="F88" s="67">
        <v>0</v>
      </c>
      <c r="G88" s="67">
        <v>63937688.580700003</v>
      </c>
      <c r="H88" s="67">
        <v>21655396.966899998</v>
      </c>
      <c r="I88" s="67">
        <v>10891889.253900001</v>
      </c>
      <c r="J88" s="67">
        <v>5600988.2742999997</v>
      </c>
      <c r="K88" s="67">
        <v>0</v>
      </c>
      <c r="L88" s="67">
        <f t="shared" si="22"/>
        <v>5600988.2742999997</v>
      </c>
      <c r="M88" s="67">
        <v>184206431.5487</v>
      </c>
      <c r="N88" s="72">
        <f t="shared" si="19"/>
        <v>387398918.22240001</v>
      </c>
      <c r="O88" s="71"/>
      <c r="P88" s="185"/>
      <c r="Q88" s="77">
        <v>5</v>
      </c>
      <c r="R88" s="183"/>
      <c r="S88" s="78" t="s">
        <v>295</v>
      </c>
      <c r="T88" s="67">
        <v>96317460.763600007</v>
      </c>
      <c r="U88" s="79">
        <v>0</v>
      </c>
      <c r="V88" s="79">
        <v>60909183.621799998</v>
      </c>
      <c r="W88" s="67">
        <v>20629656.459899999</v>
      </c>
      <c r="X88" s="67">
        <v>7101416.1918000001</v>
      </c>
      <c r="Y88" s="67">
        <v>5335689.0253999997</v>
      </c>
      <c r="Z88" s="67">
        <f t="shared" si="18"/>
        <v>2667844.5126999998</v>
      </c>
      <c r="AA88" s="67">
        <f t="shared" si="25"/>
        <v>2667844.5126999998</v>
      </c>
      <c r="AB88" s="67">
        <v>140489230.18099999</v>
      </c>
      <c r="AC88" s="72">
        <f t="shared" si="20"/>
        <v>328114791.73079997</v>
      </c>
    </row>
    <row r="89" spans="1:29" ht="24.9" customHeight="1">
      <c r="A89" s="183"/>
      <c r="B89" s="185"/>
      <c r="C89" s="63">
        <v>11</v>
      </c>
      <c r="D89" s="67" t="s">
        <v>296</v>
      </c>
      <c r="E89" s="67">
        <v>70269156.000100002</v>
      </c>
      <c r="F89" s="67">
        <v>0</v>
      </c>
      <c r="G89" s="67">
        <v>44436770.776900001</v>
      </c>
      <c r="H89" s="67">
        <v>15050527.0438</v>
      </c>
      <c r="I89" s="67">
        <v>8289260.3844999997</v>
      </c>
      <c r="J89" s="67">
        <v>3892693.6146</v>
      </c>
      <c r="K89" s="67">
        <v>0</v>
      </c>
      <c r="L89" s="67">
        <f t="shared" si="22"/>
        <v>3892693.6146</v>
      </c>
      <c r="M89" s="67">
        <v>130075573.2687</v>
      </c>
      <c r="N89" s="72">
        <f t="shared" si="19"/>
        <v>272013981.08860004</v>
      </c>
      <c r="O89" s="71"/>
      <c r="P89" s="185"/>
      <c r="Q89" s="77">
        <v>6</v>
      </c>
      <c r="R89" s="183"/>
      <c r="S89" s="78" t="s">
        <v>297</v>
      </c>
      <c r="T89" s="67">
        <v>74887530.651700005</v>
      </c>
      <c r="U89" s="79">
        <v>0</v>
      </c>
      <c r="V89" s="79">
        <v>47357336.035300002</v>
      </c>
      <c r="W89" s="67">
        <v>16039708.877599999</v>
      </c>
      <c r="X89" s="67">
        <v>5559402.3332000002</v>
      </c>
      <c r="Y89" s="67">
        <v>4148537.267</v>
      </c>
      <c r="Z89" s="67">
        <f t="shared" si="18"/>
        <v>2074268.6335</v>
      </c>
      <c r="AA89" s="67">
        <f t="shared" si="25"/>
        <v>2074268.6335</v>
      </c>
      <c r="AB89" s="67">
        <v>108417606.51440001</v>
      </c>
      <c r="AC89" s="72">
        <f t="shared" si="20"/>
        <v>254335853.04570001</v>
      </c>
    </row>
    <row r="90" spans="1:29" ht="24.9" customHeight="1">
      <c r="A90" s="183"/>
      <c r="B90" s="185"/>
      <c r="C90" s="63">
        <v>12</v>
      </c>
      <c r="D90" s="67" t="s">
        <v>298</v>
      </c>
      <c r="E90" s="67">
        <v>85911098.314999998</v>
      </c>
      <c r="F90" s="67">
        <v>0</v>
      </c>
      <c r="G90" s="67">
        <v>54328413.778200001</v>
      </c>
      <c r="H90" s="67">
        <v>18400780.401500002</v>
      </c>
      <c r="I90" s="67">
        <v>9391382.1346000005</v>
      </c>
      <c r="J90" s="67">
        <v>4759208.7747999998</v>
      </c>
      <c r="K90" s="67">
        <v>0</v>
      </c>
      <c r="L90" s="67">
        <f t="shared" si="22"/>
        <v>4759208.7747999998</v>
      </c>
      <c r="M90" s="67">
        <v>152998087.1011</v>
      </c>
      <c r="N90" s="72">
        <f t="shared" si="19"/>
        <v>325788970.50520003</v>
      </c>
      <c r="O90" s="71"/>
      <c r="P90" s="185"/>
      <c r="Q90" s="77">
        <v>7</v>
      </c>
      <c r="R90" s="183"/>
      <c r="S90" s="78" t="s">
        <v>299</v>
      </c>
      <c r="T90" s="67">
        <v>62837439.279200003</v>
      </c>
      <c r="U90" s="79">
        <v>0</v>
      </c>
      <c r="V90" s="79">
        <v>39737105.785800003</v>
      </c>
      <c r="W90" s="67">
        <v>13458772.426899999</v>
      </c>
      <c r="X90" s="67">
        <v>4995783.2780999998</v>
      </c>
      <c r="Y90" s="67">
        <v>3480999.5247999998</v>
      </c>
      <c r="Z90" s="67">
        <f t="shared" si="18"/>
        <v>1740499.7623999999</v>
      </c>
      <c r="AA90" s="67">
        <f t="shared" si="25"/>
        <v>1740499.7623999999</v>
      </c>
      <c r="AB90" s="67">
        <v>96695157.895300001</v>
      </c>
      <c r="AC90" s="72">
        <f t="shared" si="20"/>
        <v>219464758.42769998</v>
      </c>
    </row>
    <row r="91" spans="1:29" ht="24.9" customHeight="1">
      <c r="A91" s="183"/>
      <c r="B91" s="185"/>
      <c r="C91" s="63">
        <v>13</v>
      </c>
      <c r="D91" s="67" t="s">
        <v>300</v>
      </c>
      <c r="E91" s="67">
        <v>63122729.026199996</v>
      </c>
      <c r="F91" s="67">
        <v>0</v>
      </c>
      <c r="G91" s="67">
        <v>39917517.161399998</v>
      </c>
      <c r="H91" s="67">
        <v>13519876.918400001</v>
      </c>
      <c r="I91" s="67">
        <v>7598437.9892999995</v>
      </c>
      <c r="J91" s="67">
        <v>3496803.6932000001</v>
      </c>
      <c r="K91" s="67">
        <v>0</v>
      </c>
      <c r="L91" s="67">
        <f t="shared" si="22"/>
        <v>3496803.6932000001</v>
      </c>
      <c r="M91" s="67">
        <v>115707481.984</v>
      </c>
      <c r="N91" s="72">
        <f t="shared" si="19"/>
        <v>243362846.77249998</v>
      </c>
      <c r="O91" s="71"/>
      <c r="P91" s="185"/>
      <c r="Q91" s="77">
        <v>8</v>
      </c>
      <c r="R91" s="183"/>
      <c r="S91" s="78" t="s">
        <v>301</v>
      </c>
      <c r="T91" s="67">
        <v>73633014.789399996</v>
      </c>
      <c r="U91" s="79">
        <v>0</v>
      </c>
      <c r="V91" s="79">
        <v>46564005.9745</v>
      </c>
      <c r="W91" s="67">
        <v>15771011.6854</v>
      </c>
      <c r="X91" s="67">
        <v>5791445.7703999998</v>
      </c>
      <c r="Y91" s="67">
        <v>4079040.9734999998</v>
      </c>
      <c r="Z91" s="67">
        <f t="shared" si="18"/>
        <v>2039520.4867499999</v>
      </c>
      <c r="AA91" s="67">
        <f t="shared" si="25"/>
        <v>2039520.4867499999</v>
      </c>
      <c r="AB91" s="67">
        <v>113243769.2309</v>
      </c>
      <c r="AC91" s="72">
        <f t="shared" si="20"/>
        <v>257042767.93734998</v>
      </c>
    </row>
    <row r="92" spans="1:29" ht="24.9" customHeight="1">
      <c r="A92" s="183"/>
      <c r="B92" s="185"/>
      <c r="C92" s="63">
        <v>14</v>
      </c>
      <c r="D92" s="67" t="s">
        <v>302</v>
      </c>
      <c r="E92" s="67">
        <v>62586561.436300002</v>
      </c>
      <c r="F92" s="67">
        <v>0</v>
      </c>
      <c r="G92" s="67">
        <v>39578455.791500002</v>
      </c>
      <c r="H92" s="67">
        <v>13405038.4136</v>
      </c>
      <c r="I92" s="67">
        <v>7704642.9791000001</v>
      </c>
      <c r="J92" s="67">
        <v>3467101.6691999999</v>
      </c>
      <c r="K92" s="67">
        <v>0</v>
      </c>
      <c r="L92" s="67">
        <f t="shared" si="22"/>
        <v>3467101.6691999999</v>
      </c>
      <c r="M92" s="67">
        <v>117916389.8002</v>
      </c>
      <c r="N92" s="72">
        <f t="shared" si="19"/>
        <v>244658190.08990002</v>
      </c>
      <c r="O92" s="71"/>
      <c r="P92" s="185"/>
      <c r="Q92" s="77">
        <v>9</v>
      </c>
      <c r="R92" s="183"/>
      <c r="S92" s="78" t="s">
        <v>303</v>
      </c>
      <c r="T92" s="67">
        <v>72212183.515900001</v>
      </c>
      <c r="U92" s="79">
        <v>0</v>
      </c>
      <c r="V92" s="79">
        <v>45665501.464000002</v>
      </c>
      <c r="W92" s="67">
        <v>15466692.397700001</v>
      </c>
      <c r="X92" s="67">
        <v>5463743.1815999998</v>
      </c>
      <c r="Y92" s="67">
        <v>4000331.3213</v>
      </c>
      <c r="Z92" s="67">
        <f t="shared" si="18"/>
        <v>2000165.66065</v>
      </c>
      <c r="AA92" s="67">
        <f t="shared" si="25"/>
        <v>2000165.66065</v>
      </c>
      <c r="AB92" s="67">
        <v>106428036.64489999</v>
      </c>
      <c r="AC92" s="72">
        <f t="shared" si="20"/>
        <v>247236322.86475</v>
      </c>
    </row>
    <row r="93" spans="1:29" ht="24.9" customHeight="1">
      <c r="A93" s="183"/>
      <c r="B93" s="185"/>
      <c r="C93" s="63">
        <v>15</v>
      </c>
      <c r="D93" s="67" t="s">
        <v>304</v>
      </c>
      <c r="E93" s="67">
        <v>75117578.373400003</v>
      </c>
      <c r="F93" s="67">
        <v>0</v>
      </c>
      <c r="G93" s="67">
        <v>47502813.488799997</v>
      </c>
      <c r="H93" s="67">
        <v>16088981.412699999</v>
      </c>
      <c r="I93" s="67">
        <v>8592278.2459999993</v>
      </c>
      <c r="J93" s="67">
        <v>4161281.1982999998</v>
      </c>
      <c r="K93" s="67">
        <v>0</v>
      </c>
      <c r="L93" s="67">
        <f t="shared" si="22"/>
        <v>4161281.1982999998</v>
      </c>
      <c r="M93" s="67">
        <v>136377899.7762</v>
      </c>
      <c r="N93" s="72">
        <f t="shared" si="19"/>
        <v>287840832.49539995</v>
      </c>
      <c r="O93" s="71"/>
      <c r="P93" s="185"/>
      <c r="Q93" s="77">
        <v>10</v>
      </c>
      <c r="R93" s="183"/>
      <c r="S93" s="78" t="s">
        <v>305</v>
      </c>
      <c r="T93" s="67">
        <v>76344661.286300004</v>
      </c>
      <c r="U93" s="79">
        <v>0</v>
      </c>
      <c r="V93" s="79">
        <v>48278795.516099997</v>
      </c>
      <c r="W93" s="67">
        <v>16351802.9068</v>
      </c>
      <c r="X93" s="67">
        <v>5761418.1294</v>
      </c>
      <c r="Y93" s="67">
        <v>4229257.7912999997</v>
      </c>
      <c r="Z93" s="67">
        <f t="shared" si="18"/>
        <v>2114628.8956499998</v>
      </c>
      <c r="AA93" s="67">
        <f t="shared" si="25"/>
        <v>2114628.8956499998</v>
      </c>
      <c r="AB93" s="67">
        <v>112619238.3962</v>
      </c>
      <c r="AC93" s="72">
        <f t="shared" si="20"/>
        <v>261470545.13044998</v>
      </c>
    </row>
    <row r="94" spans="1:29" ht="24.9" customHeight="1">
      <c r="A94" s="183"/>
      <c r="B94" s="185"/>
      <c r="C94" s="63">
        <v>16</v>
      </c>
      <c r="D94" s="67" t="s">
        <v>306</v>
      </c>
      <c r="E94" s="67">
        <v>71776971.764599994</v>
      </c>
      <c r="F94" s="67">
        <v>0</v>
      </c>
      <c r="G94" s="67">
        <v>45390282.492600001</v>
      </c>
      <c r="H94" s="67">
        <v>15373477.0154</v>
      </c>
      <c r="I94" s="67">
        <v>8454867.3743999992</v>
      </c>
      <c r="J94" s="67">
        <v>3976221.9382000002</v>
      </c>
      <c r="K94" s="67">
        <v>0</v>
      </c>
      <c r="L94" s="67">
        <f t="shared" si="22"/>
        <v>3976221.9382000002</v>
      </c>
      <c r="M94" s="67">
        <v>133519955.4478</v>
      </c>
      <c r="N94" s="72">
        <f t="shared" si="19"/>
        <v>278491776.03299999</v>
      </c>
      <c r="O94" s="71"/>
      <c r="P94" s="185"/>
      <c r="Q94" s="77">
        <v>11</v>
      </c>
      <c r="R94" s="183"/>
      <c r="S94" s="78" t="s">
        <v>108</v>
      </c>
      <c r="T94" s="67">
        <v>67205336.737000003</v>
      </c>
      <c r="U94" s="79">
        <v>0</v>
      </c>
      <c r="V94" s="79">
        <v>42499274.412199996</v>
      </c>
      <c r="W94" s="67">
        <v>14394306.0601</v>
      </c>
      <c r="X94" s="67">
        <v>5416741.8739999998</v>
      </c>
      <c r="Y94" s="67">
        <v>3722967.5162999998</v>
      </c>
      <c r="Z94" s="67">
        <f t="shared" si="18"/>
        <v>1861483.7581499999</v>
      </c>
      <c r="AA94" s="67">
        <f t="shared" si="25"/>
        <v>1861483.7581499999</v>
      </c>
      <c r="AB94" s="67">
        <v>105450478.4736</v>
      </c>
      <c r="AC94" s="72">
        <f t="shared" si="20"/>
        <v>236827621.31505001</v>
      </c>
    </row>
    <row r="95" spans="1:29" ht="24.9" customHeight="1">
      <c r="A95" s="183"/>
      <c r="B95" s="185"/>
      <c r="C95" s="63">
        <v>17</v>
      </c>
      <c r="D95" s="67" t="s">
        <v>307</v>
      </c>
      <c r="E95" s="67">
        <v>60129276.4309</v>
      </c>
      <c r="F95" s="67">
        <v>0</v>
      </c>
      <c r="G95" s="67">
        <v>38024519.231899999</v>
      </c>
      <c r="H95" s="67">
        <v>12878727.3473</v>
      </c>
      <c r="I95" s="67">
        <v>7324024.5472999997</v>
      </c>
      <c r="J95" s="67">
        <v>3330975.6902999999</v>
      </c>
      <c r="K95" s="67">
        <v>0</v>
      </c>
      <c r="L95" s="67">
        <f t="shared" si="22"/>
        <v>3330975.6902999999</v>
      </c>
      <c r="M95" s="67">
        <v>110000085.3936</v>
      </c>
      <c r="N95" s="72">
        <f t="shared" si="19"/>
        <v>231687608.64130002</v>
      </c>
      <c r="O95" s="71"/>
      <c r="P95" s="185"/>
      <c r="Q95" s="77">
        <v>12</v>
      </c>
      <c r="R95" s="183"/>
      <c r="S95" s="78" t="s">
        <v>308</v>
      </c>
      <c r="T95" s="67">
        <v>85801542.672800004</v>
      </c>
      <c r="U95" s="79">
        <v>0</v>
      </c>
      <c r="V95" s="79">
        <v>54259133.0405</v>
      </c>
      <c r="W95" s="67">
        <v>18377315.338599999</v>
      </c>
      <c r="X95" s="67">
        <v>6342547.4755999995</v>
      </c>
      <c r="Y95" s="67">
        <v>4753139.7315999996</v>
      </c>
      <c r="Z95" s="67">
        <f t="shared" si="18"/>
        <v>2376569.8657999998</v>
      </c>
      <c r="AA95" s="67">
        <f t="shared" si="25"/>
        <v>2376569.8657999998</v>
      </c>
      <c r="AB95" s="67">
        <v>124705875.3537</v>
      </c>
      <c r="AC95" s="72">
        <f t="shared" si="20"/>
        <v>291862983.74699998</v>
      </c>
    </row>
    <row r="96" spans="1:29" ht="24.9" customHeight="1">
      <c r="A96" s="183"/>
      <c r="B96" s="185"/>
      <c r="C96" s="63">
        <v>18</v>
      </c>
      <c r="D96" s="67" t="s">
        <v>309</v>
      </c>
      <c r="E96" s="67">
        <v>62304881.700499997</v>
      </c>
      <c r="F96" s="67">
        <v>0</v>
      </c>
      <c r="G96" s="67">
        <v>39400327.312799998</v>
      </c>
      <c r="H96" s="67">
        <v>13344707.1285</v>
      </c>
      <c r="I96" s="67">
        <v>7460747.1397000002</v>
      </c>
      <c r="J96" s="67">
        <v>3451497.4843000001</v>
      </c>
      <c r="K96" s="67">
        <v>0</v>
      </c>
      <c r="L96" s="67">
        <f t="shared" si="22"/>
        <v>3451497.4843000001</v>
      </c>
      <c r="M96" s="67">
        <v>112843714.52420001</v>
      </c>
      <c r="N96" s="72">
        <f t="shared" si="19"/>
        <v>238805875.29000002</v>
      </c>
      <c r="O96" s="71"/>
      <c r="P96" s="185"/>
      <c r="Q96" s="77">
        <v>13</v>
      </c>
      <c r="R96" s="183"/>
      <c r="S96" s="78" t="s">
        <v>310</v>
      </c>
      <c r="T96" s="67">
        <v>56634138.931000002</v>
      </c>
      <c r="U96" s="79">
        <v>0</v>
      </c>
      <c r="V96" s="79">
        <v>35814266.074500002</v>
      </c>
      <c r="W96" s="67">
        <v>12130124.909700001</v>
      </c>
      <c r="X96" s="67">
        <v>4578406.0674999999</v>
      </c>
      <c r="Y96" s="67">
        <v>3137355.8974000001</v>
      </c>
      <c r="Z96" s="67">
        <f t="shared" si="18"/>
        <v>1568677.9487000001</v>
      </c>
      <c r="AA96" s="67">
        <f t="shared" si="25"/>
        <v>1568677.9487000001</v>
      </c>
      <c r="AB96" s="67">
        <v>88014324.871800005</v>
      </c>
      <c r="AC96" s="72">
        <f t="shared" si="20"/>
        <v>198739938.80320001</v>
      </c>
    </row>
    <row r="97" spans="1:29" ht="24.9" customHeight="1">
      <c r="A97" s="183"/>
      <c r="B97" s="185"/>
      <c r="C97" s="63">
        <v>19</v>
      </c>
      <c r="D97" s="67" t="s">
        <v>311</v>
      </c>
      <c r="E97" s="67">
        <v>67283982.030399993</v>
      </c>
      <c r="F97" s="67">
        <v>0</v>
      </c>
      <c r="G97" s="67">
        <v>42549008.080200002</v>
      </c>
      <c r="H97" s="67">
        <v>14411150.6215</v>
      </c>
      <c r="I97" s="67">
        <v>7877716.0489999996</v>
      </c>
      <c r="J97" s="67">
        <v>3727324.2218999998</v>
      </c>
      <c r="K97" s="67">
        <v>0</v>
      </c>
      <c r="L97" s="67">
        <f t="shared" si="22"/>
        <v>3727324.2218999998</v>
      </c>
      <c r="M97" s="67">
        <v>121516055.48119999</v>
      </c>
      <c r="N97" s="72">
        <f t="shared" si="19"/>
        <v>257365236.4842</v>
      </c>
      <c r="O97" s="71"/>
      <c r="P97" s="185"/>
      <c r="Q97" s="77">
        <v>14</v>
      </c>
      <c r="R97" s="183"/>
      <c r="S97" s="78" t="s">
        <v>312</v>
      </c>
      <c r="T97" s="67">
        <v>82337534.347100005</v>
      </c>
      <c r="U97" s="79">
        <v>0</v>
      </c>
      <c r="V97" s="79">
        <v>52068565.333400004</v>
      </c>
      <c r="W97" s="67">
        <v>17635380.271400001</v>
      </c>
      <c r="X97" s="67">
        <v>6306476.9759999998</v>
      </c>
      <c r="Y97" s="67">
        <v>4561244.3985000001</v>
      </c>
      <c r="Z97" s="67">
        <f t="shared" si="18"/>
        <v>2280622.1992500001</v>
      </c>
      <c r="AA97" s="67">
        <f t="shared" si="25"/>
        <v>2280622.1992500001</v>
      </c>
      <c r="AB97" s="67">
        <v>123955661.9346</v>
      </c>
      <c r="AC97" s="72">
        <f t="shared" si="20"/>
        <v>284584241.06175005</v>
      </c>
    </row>
    <row r="98" spans="1:29" ht="24.9" customHeight="1">
      <c r="A98" s="183"/>
      <c r="B98" s="185"/>
      <c r="C98" s="63">
        <v>20</v>
      </c>
      <c r="D98" s="67" t="s">
        <v>313</v>
      </c>
      <c r="E98" s="67">
        <v>68089688.554199994</v>
      </c>
      <c r="F98" s="67">
        <v>0</v>
      </c>
      <c r="G98" s="67">
        <v>43058520.335000001</v>
      </c>
      <c r="H98" s="67">
        <v>14583720.0462</v>
      </c>
      <c r="I98" s="67">
        <v>8050287.4917000001</v>
      </c>
      <c r="J98" s="67">
        <v>3771957.8679999998</v>
      </c>
      <c r="K98" s="67">
        <v>0</v>
      </c>
      <c r="L98" s="67">
        <f t="shared" si="22"/>
        <v>3771957.8679999998</v>
      </c>
      <c r="M98" s="67">
        <v>125105288.052</v>
      </c>
      <c r="N98" s="72">
        <f t="shared" si="19"/>
        <v>262659462.34710002</v>
      </c>
      <c r="O98" s="71"/>
      <c r="P98" s="185"/>
      <c r="Q98" s="77">
        <v>15</v>
      </c>
      <c r="R98" s="183"/>
      <c r="S98" s="78" t="s">
        <v>314</v>
      </c>
      <c r="T98" s="67">
        <v>54981742.424999997</v>
      </c>
      <c r="U98" s="79">
        <v>0</v>
      </c>
      <c r="V98" s="79">
        <v>34769324.467900001</v>
      </c>
      <c r="W98" s="67">
        <v>11776208.0603</v>
      </c>
      <c r="X98" s="67">
        <v>4526901.7803999996</v>
      </c>
      <c r="Y98" s="67">
        <v>3045818.2485000002</v>
      </c>
      <c r="Z98" s="67">
        <f t="shared" si="18"/>
        <v>1522909.1242500001</v>
      </c>
      <c r="AA98" s="67">
        <f t="shared" si="25"/>
        <v>1522909.1242500001</v>
      </c>
      <c r="AB98" s="67">
        <v>86943111.338300005</v>
      </c>
      <c r="AC98" s="72">
        <f t="shared" si="20"/>
        <v>194520197.19614998</v>
      </c>
    </row>
    <row r="99" spans="1:29" ht="24.9" customHeight="1">
      <c r="A99" s="183"/>
      <c r="B99" s="186"/>
      <c r="C99" s="63">
        <v>21</v>
      </c>
      <c r="D99" s="67" t="s">
        <v>315</v>
      </c>
      <c r="E99" s="67">
        <v>65376127.905599996</v>
      </c>
      <c r="F99" s="67">
        <v>0</v>
      </c>
      <c r="G99" s="67">
        <v>41342520.323100001</v>
      </c>
      <c r="H99" s="67">
        <v>14002518.8443</v>
      </c>
      <c r="I99" s="67">
        <v>7826666.7262000004</v>
      </c>
      <c r="J99" s="67">
        <v>3621635.0122000002</v>
      </c>
      <c r="K99" s="67">
        <v>0</v>
      </c>
      <c r="L99" s="67">
        <f t="shared" si="22"/>
        <v>3621635.0122000002</v>
      </c>
      <c r="M99" s="67">
        <v>120454304.5362</v>
      </c>
      <c r="N99" s="72">
        <f t="shared" si="19"/>
        <v>252623773.34759998</v>
      </c>
      <c r="O99" s="71"/>
      <c r="P99" s="185"/>
      <c r="Q99" s="77">
        <v>16</v>
      </c>
      <c r="R99" s="183"/>
      <c r="S99" s="78" t="s">
        <v>316</v>
      </c>
      <c r="T99" s="67">
        <v>79710996.048999995</v>
      </c>
      <c r="U99" s="79">
        <v>0</v>
      </c>
      <c r="V99" s="79">
        <v>50407596.4683</v>
      </c>
      <c r="W99" s="67">
        <v>17072817.862199999</v>
      </c>
      <c r="X99" s="67">
        <v>6397819.7999999998</v>
      </c>
      <c r="Y99" s="67">
        <v>4415742.3114999998</v>
      </c>
      <c r="Z99" s="67">
        <f t="shared" si="18"/>
        <v>2207871.1557499999</v>
      </c>
      <c r="AA99" s="67">
        <f t="shared" si="25"/>
        <v>2207871.1557499999</v>
      </c>
      <c r="AB99" s="67">
        <v>125855458.52959999</v>
      </c>
      <c r="AC99" s="72">
        <f t="shared" si="20"/>
        <v>281652559.86485004</v>
      </c>
    </row>
    <row r="100" spans="1:29" ht="24.9" customHeight="1">
      <c r="A100" s="63"/>
      <c r="B100" s="178" t="s">
        <v>317</v>
      </c>
      <c r="C100" s="179"/>
      <c r="D100" s="68"/>
      <c r="E100" s="68">
        <f>SUM(E79:E99)</f>
        <v>1474755320.1991003</v>
      </c>
      <c r="F100" s="68">
        <f t="shared" ref="F100:N100" si="26">SUM(F79:F99)</f>
        <v>0</v>
      </c>
      <c r="G100" s="68">
        <f t="shared" si="26"/>
        <v>932604969.8894999</v>
      </c>
      <c r="H100" s="68">
        <f t="shared" si="26"/>
        <v>315868954.36149991</v>
      </c>
      <c r="I100" s="68">
        <f t="shared" si="26"/>
        <v>171982670.74149999</v>
      </c>
      <c r="J100" s="68">
        <f t="shared" si="26"/>
        <v>81696877.333400011</v>
      </c>
      <c r="K100" s="68">
        <f t="shared" si="26"/>
        <v>0</v>
      </c>
      <c r="L100" s="68">
        <f t="shared" si="26"/>
        <v>81696877.333400011</v>
      </c>
      <c r="M100" s="68">
        <f t="shared" si="26"/>
        <v>2688080726.0974007</v>
      </c>
      <c r="N100" s="68">
        <f t="shared" si="26"/>
        <v>5664989518.6224003</v>
      </c>
      <c r="O100" s="71"/>
      <c r="P100" s="185"/>
      <c r="Q100" s="77">
        <v>17</v>
      </c>
      <c r="R100" s="183"/>
      <c r="S100" s="78" t="s">
        <v>318</v>
      </c>
      <c r="T100" s="67">
        <v>99691514.897699997</v>
      </c>
      <c r="U100" s="79">
        <v>0</v>
      </c>
      <c r="V100" s="79">
        <v>63042866.145999998</v>
      </c>
      <c r="W100" s="67">
        <v>21352324.781100001</v>
      </c>
      <c r="X100" s="67">
        <v>7800754.5846999995</v>
      </c>
      <c r="Y100" s="67">
        <v>5522601.1747000003</v>
      </c>
      <c r="Z100" s="67">
        <f t="shared" si="18"/>
        <v>2761300.5873500002</v>
      </c>
      <c r="AA100" s="67">
        <f t="shared" si="25"/>
        <v>2761300.5873500002</v>
      </c>
      <c r="AB100" s="67">
        <v>155034441.71020001</v>
      </c>
      <c r="AC100" s="72">
        <f t="shared" si="20"/>
        <v>349683202.70704997</v>
      </c>
    </row>
    <row r="101" spans="1:29" ht="24.9" customHeight="1">
      <c r="A101" s="183">
        <v>5</v>
      </c>
      <c r="B101" s="184" t="s">
        <v>319</v>
      </c>
      <c r="C101" s="63">
        <v>1</v>
      </c>
      <c r="D101" s="67" t="s">
        <v>320</v>
      </c>
      <c r="E101" s="67">
        <v>110231219.46349999</v>
      </c>
      <c r="F101" s="67">
        <v>0</v>
      </c>
      <c r="G101" s="67">
        <v>69707958.805500001</v>
      </c>
      <c r="H101" s="67">
        <v>23609760.584100001</v>
      </c>
      <c r="I101" s="67">
        <v>7787528.0554999998</v>
      </c>
      <c r="J101" s="67">
        <v>6106468.1655999999</v>
      </c>
      <c r="K101" s="67">
        <v>0</v>
      </c>
      <c r="L101" s="67">
        <f t="shared" si="22"/>
        <v>6106468.1655999999</v>
      </c>
      <c r="M101" s="67">
        <v>154829761.09909999</v>
      </c>
      <c r="N101" s="72">
        <f t="shared" si="19"/>
        <v>372272696.17330003</v>
      </c>
      <c r="O101" s="71"/>
      <c r="P101" s="185"/>
      <c r="Q101" s="77">
        <v>18</v>
      </c>
      <c r="R101" s="183"/>
      <c r="S101" s="78" t="s">
        <v>321</v>
      </c>
      <c r="T101" s="67">
        <v>75304628.424999997</v>
      </c>
      <c r="U101" s="79">
        <v>0</v>
      </c>
      <c r="V101" s="79">
        <v>47621100.099100001</v>
      </c>
      <c r="W101" s="67">
        <v>16129044.536</v>
      </c>
      <c r="X101" s="67">
        <v>5932974.6518000001</v>
      </c>
      <c r="Y101" s="67">
        <v>4171643.1918000001</v>
      </c>
      <c r="Z101" s="67">
        <f t="shared" si="18"/>
        <v>2085821.5959000001</v>
      </c>
      <c r="AA101" s="67">
        <f t="shared" si="25"/>
        <v>2085821.5959000001</v>
      </c>
      <c r="AB101" s="67">
        <v>116187362.11589999</v>
      </c>
      <c r="AC101" s="72">
        <f t="shared" si="20"/>
        <v>263260931.42370003</v>
      </c>
    </row>
    <row r="102" spans="1:29" ht="24.9" customHeight="1">
      <c r="A102" s="183"/>
      <c r="B102" s="185"/>
      <c r="C102" s="63">
        <v>2</v>
      </c>
      <c r="D102" s="67" t="s">
        <v>91</v>
      </c>
      <c r="E102" s="67">
        <v>133115807.2059</v>
      </c>
      <c r="F102" s="67">
        <v>0</v>
      </c>
      <c r="G102" s="67">
        <v>84179701.995800003</v>
      </c>
      <c r="H102" s="67">
        <v>28511272.517700002</v>
      </c>
      <c r="I102" s="67">
        <v>9705214.0677000005</v>
      </c>
      <c r="J102" s="67">
        <v>7374203.4516000003</v>
      </c>
      <c r="K102" s="67">
        <v>0</v>
      </c>
      <c r="L102" s="67">
        <f t="shared" si="22"/>
        <v>7374203.4516000003</v>
      </c>
      <c r="M102" s="67">
        <v>194714813.85210001</v>
      </c>
      <c r="N102" s="72">
        <f t="shared" si="19"/>
        <v>457601013.09079999</v>
      </c>
      <c r="O102" s="71"/>
      <c r="P102" s="185"/>
      <c r="Q102" s="77">
        <v>19</v>
      </c>
      <c r="R102" s="183"/>
      <c r="S102" s="78" t="s">
        <v>322</v>
      </c>
      <c r="T102" s="67">
        <v>71301881.987299994</v>
      </c>
      <c r="U102" s="79">
        <v>0</v>
      </c>
      <c r="V102" s="79">
        <v>45089845.476800002</v>
      </c>
      <c r="W102" s="67">
        <v>15271720.3992</v>
      </c>
      <c r="X102" s="67">
        <v>5329272.0789999999</v>
      </c>
      <c r="Y102" s="67">
        <v>3949903.4358999999</v>
      </c>
      <c r="Z102" s="67">
        <f t="shared" si="18"/>
        <v>1974951.71795</v>
      </c>
      <c r="AA102" s="67">
        <f t="shared" si="25"/>
        <v>1974951.71795</v>
      </c>
      <c r="AB102" s="67">
        <v>103631235.1953</v>
      </c>
      <c r="AC102" s="72">
        <f t="shared" si="20"/>
        <v>242598906.85554999</v>
      </c>
    </row>
    <row r="103" spans="1:29" ht="24.9" customHeight="1">
      <c r="A103" s="183"/>
      <c r="B103" s="185"/>
      <c r="C103" s="63">
        <v>3</v>
      </c>
      <c r="D103" s="67" t="s">
        <v>323</v>
      </c>
      <c r="E103" s="67">
        <v>58217727.923199996</v>
      </c>
      <c r="F103" s="67">
        <v>0</v>
      </c>
      <c r="G103" s="67">
        <v>36815695.222900003</v>
      </c>
      <c r="H103" s="67">
        <v>12469304.292400001</v>
      </c>
      <c r="I103" s="67">
        <v>4926981.1150000002</v>
      </c>
      <c r="J103" s="67">
        <v>3225081.8232</v>
      </c>
      <c r="K103" s="67">
        <v>0</v>
      </c>
      <c r="L103" s="67">
        <f t="shared" si="22"/>
        <v>3225081.8232</v>
      </c>
      <c r="M103" s="67">
        <v>95334585.716000006</v>
      </c>
      <c r="N103" s="72">
        <f t="shared" si="19"/>
        <v>210989376.0927</v>
      </c>
      <c r="O103" s="71"/>
      <c r="P103" s="185"/>
      <c r="Q103" s="77">
        <v>20</v>
      </c>
      <c r="R103" s="183"/>
      <c r="S103" s="78" t="s">
        <v>324</v>
      </c>
      <c r="T103" s="67">
        <v>76452855.970400006</v>
      </c>
      <c r="U103" s="79">
        <v>0</v>
      </c>
      <c r="V103" s="79">
        <v>48347215.611699998</v>
      </c>
      <c r="W103" s="67">
        <v>16374976.474099999</v>
      </c>
      <c r="X103" s="67">
        <v>5803146.5179000003</v>
      </c>
      <c r="Y103" s="67">
        <v>4235251.4417000003</v>
      </c>
      <c r="Z103" s="67">
        <f t="shared" si="18"/>
        <v>2117625.7208500002</v>
      </c>
      <c r="AA103" s="67">
        <f t="shared" si="25"/>
        <v>2117625.7208500002</v>
      </c>
      <c r="AB103" s="67">
        <v>113487127.5942</v>
      </c>
      <c r="AC103" s="72">
        <f t="shared" si="20"/>
        <v>262582947.88914996</v>
      </c>
    </row>
    <row r="104" spans="1:29" ht="24.9" customHeight="1">
      <c r="A104" s="183"/>
      <c r="B104" s="185"/>
      <c r="C104" s="63">
        <v>4</v>
      </c>
      <c r="D104" s="67" t="s">
        <v>325</v>
      </c>
      <c r="E104" s="67">
        <v>68803842.420100003</v>
      </c>
      <c r="F104" s="67">
        <v>0</v>
      </c>
      <c r="G104" s="67">
        <v>43510136.569499999</v>
      </c>
      <c r="H104" s="67">
        <v>14736680.3588</v>
      </c>
      <c r="I104" s="67">
        <v>5705168.3135000002</v>
      </c>
      <c r="J104" s="67">
        <v>3811519.7804999999</v>
      </c>
      <c r="K104" s="67">
        <v>0</v>
      </c>
      <c r="L104" s="67">
        <f t="shared" si="22"/>
        <v>3811519.7804999999</v>
      </c>
      <c r="M104" s="67">
        <v>111519736.6047</v>
      </c>
      <c r="N104" s="72">
        <f t="shared" si="19"/>
        <v>248087084.04710001</v>
      </c>
      <c r="O104" s="71"/>
      <c r="P104" s="186"/>
      <c r="Q104" s="77">
        <v>21</v>
      </c>
      <c r="R104" s="183"/>
      <c r="S104" s="78" t="s">
        <v>326</v>
      </c>
      <c r="T104" s="67">
        <v>74806479.148000002</v>
      </c>
      <c r="U104" s="79">
        <v>0</v>
      </c>
      <c r="V104" s="79">
        <v>47306080.7293</v>
      </c>
      <c r="W104" s="67">
        <v>16022348.944499999</v>
      </c>
      <c r="X104" s="67">
        <v>5699636.3163999999</v>
      </c>
      <c r="Y104" s="67">
        <v>4144047.2645999999</v>
      </c>
      <c r="Z104" s="67">
        <f t="shared" si="18"/>
        <v>2072023.6322999999</v>
      </c>
      <c r="AA104" s="67">
        <f t="shared" si="25"/>
        <v>2072023.6322999999</v>
      </c>
      <c r="AB104" s="67">
        <v>111334267.4171</v>
      </c>
      <c r="AC104" s="72">
        <f t="shared" si="20"/>
        <v>257240836.18759996</v>
      </c>
    </row>
    <row r="105" spans="1:29" ht="24.9" customHeight="1">
      <c r="A105" s="183"/>
      <c r="B105" s="185"/>
      <c r="C105" s="63">
        <v>5</v>
      </c>
      <c r="D105" s="67" t="s">
        <v>327</v>
      </c>
      <c r="E105" s="67">
        <v>87280507.653300002</v>
      </c>
      <c r="F105" s="67">
        <v>0</v>
      </c>
      <c r="G105" s="67">
        <v>55194400.1131</v>
      </c>
      <c r="H105" s="67">
        <v>18694085.934900001</v>
      </c>
      <c r="I105" s="67">
        <v>6879617.7148000002</v>
      </c>
      <c r="J105" s="67">
        <v>4835069.8109999998</v>
      </c>
      <c r="K105" s="67">
        <v>0</v>
      </c>
      <c r="L105" s="67">
        <f t="shared" si="22"/>
        <v>4835069.8109999998</v>
      </c>
      <c r="M105" s="67">
        <v>135946559.3628</v>
      </c>
      <c r="N105" s="72">
        <f t="shared" si="19"/>
        <v>308830240.58990002</v>
      </c>
      <c r="O105" s="71"/>
      <c r="P105" s="63"/>
      <c r="Q105" s="179" t="s">
        <v>328</v>
      </c>
      <c r="R105" s="182"/>
      <c r="S105" s="68"/>
      <c r="T105" s="68">
        <f t="shared" ref="T105:AC105" si="27">SUM(T84:T104)</f>
        <v>1590088654.3017001</v>
      </c>
      <c r="U105" s="68">
        <f t="shared" si="27"/>
        <v>0</v>
      </c>
      <c r="V105" s="68">
        <f t="shared" si="27"/>
        <v>1005539401.1845999</v>
      </c>
      <c r="W105" s="68">
        <f t="shared" ref="W105:X105" si="28">SUM(W84:W104)</f>
        <v>340571506.13209999</v>
      </c>
      <c r="X105" s="68">
        <f t="shared" si="28"/>
        <v>123604320.31809999</v>
      </c>
      <c r="Y105" s="68">
        <f t="shared" si="27"/>
        <v>88085986.848399997</v>
      </c>
      <c r="Z105" s="68">
        <f t="shared" si="27"/>
        <v>44042993.424199998</v>
      </c>
      <c r="AA105" s="68">
        <f t="shared" si="27"/>
        <v>44042993.424199998</v>
      </c>
      <c r="AB105" s="68">
        <f t="shared" si="27"/>
        <v>2419382590.3126998</v>
      </c>
      <c r="AC105" s="68">
        <f t="shared" si="27"/>
        <v>5523229465.673399</v>
      </c>
    </row>
    <row r="106" spans="1:29" ht="24.9" customHeight="1">
      <c r="A106" s="183"/>
      <c r="B106" s="185"/>
      <c r="C106" s="63">
        <v>6</v>
      </c>
      <c r="D106" s="67" t="s">
        <v>329</v>
      </c>
      <c r="E106" s="67">
        <v>57795822.197400004</v>
      </c>
      <c r="F106" s="67">
        <v>0</v>
      </c>
      <c r="G106" s="67">
        <v>36548890.708700001</v>
      </c>
      <c r="H106" s="67">
        <v>12378938.8477</v>
      </c>
      <c r="I106" s="67">
        <v>4993802.5321000004</v>
      </c>
      <c r="J106" s="67">
        <v>3201709.5526000001</v>
      </c>
      <c r="K106" s="67">
        <v>0</v>
      </c>
      <c r="L106" s="67">
        <f t="shared" si="22"/>
        <v>3201709.5526000001</v>
      </c>
      <c r="M106" s="67">
        <v>96724373.059</v>
      </c>
      <c r="N106" s="72">
        <f t="shared" si="19"/>
        <v>211643536.89750001</v>
      </c>
      <c r="O106" s="71"/>
      <c r="P106" s="184">
        <v>23</v>
      </c>
      <c r="Q106" s="77">
        <v>1</v>
      </c>
      <c r="R106" s="183" t="s">
        <v>109</v>
      </c>
      <c r="S106" s="78" t="s">
        <v>330</v>
      </c>
      <c r="T106" s="67">
        <v>64606803.132299997</v>
      </c>
      <c r="U106" s="67">
        <v>0</v>
      </c>
      <c r="V106" s="67">
        <v>40856015.140000001</v>
      </c>
      <c r="W106" s="67">
        <v>13837741.807499999</v>
      </c>
      <c r="X106" s="67">
        <v>6114026.2123999996</v>
      </c>
      <c r="Y106" s="67">
        <v>3579016.8023999999</v>
      </c>
      <c r="Z106" s="67">
        <f t="shared" si="18"/>
        <v>1789508.4012</v>
      </c>
      <c r="AA106" s="67">
        <f t="shared" ref="AA106:AA121" si="29">Y106-Z106</f>
        <v>1789508.4012</v>
      </c>
      <c r="AB106" s="67">
        <v>110926836.98890001</v>
      </c>
      <c r="AC106" s="72">
        <f t="shared" si="20"/>
        <v>238130931.68230003</v>
      </c>
    </row>
    <row r="107" spans="1:29" ht="24.9" customHeight="1">
      <c r="A107" s="183"/>
      <c r="B107" s="185"/>
      <c r="C107" s="63">
        <v>7</v>
      </c>
      <c r="D107" s="67" t="s">
        <v>331</v>
      </c>
      <c r="E107" s="67">
        <v>92205831.818599999</v>
      </c>
      <c r="F107" s="67">
        <v>0</v>
      </c>
      <c r="G107" s="67">
        <v>58309073.938600004</v>
      </c>
      <c r="H107" s="67">
        <v>19749011.4351</v>
      </c>
      <c r="I107" s="67">
        <v>7285480.8300000001</v>
      </c>
      <c r="J107" s="67">
        <v>5107917.5159</v>
      </c>
      <c r="K107" s="67">
        <v>0</v>
      </c>
      <c r="L107" s="67">
        <f t="shared" si="22"/>
        <v>5107917.5159</v>
      </c>
      <c r="M107" s="67">
        <v>144387916.11059999</v>
      </c>
      <c r="N107" s="72">
        <f t="shared" si="19"/>
        <v>327045231.64880002</v>
      </c>
      <c r="O107" s="71"/>
      <c r="P107" s="185"/>
      <c r="Q107" s="77">
        <v>2</v>
      </c>
      <c r="R107" s="183"/>
      <c r="S107" s="78" t="s">
        <v>332</v>
      </c>
      <c r="T107" s="67">
        <v>106242142.40109999</v>
      </c>
      <c r="U107" s="67">
        <v>0</v>
      </c>
      <c r="V107" s="67">
        <v>67185348.415299997</v>
      </c>
      <c r="W107" s="67">
        <v>22755364.208299998</v>
      </c>
      <c r="X107" s="67">
        <v>7082563.4568999996</v>
      </c>
      <c r="Y107" s="67">
        <v>5885485.6507999999</v>
      </c>
      <c r="Z107" s="67">
        <f t="shared" si="18"/>
        <v>2942742.8254</v>
      </c>
      <c r="AA107" s="67">
        <f t="shared" si="29"/>
        <v>2942742.8254</v>
      </c>
      <c r="AB107" s="67">
        <v>131070989.2876</v>
      </c>
      <c r="AC107" s="72">
        <f t="shared" si="20"/>
        <v>337279150.59459996</v>
      </c>
    </row>
    <row r="108" spans="1:29" ht="24.9" customHeight="1">
      <c r="A108" s="183"/>
      <c r="B108" s="185"/>
      <c r="C108" s="63">
        <v>8</v>
      </c>
      <c r="D108" s="67" t="s">
        <v>333</v>
      </c>
      <c r="E108" s="67">
        <v>93079099.961400002</v>
      </c>
      <c r="F108" s="67">
        <v>0</v>
      </c>
      <c r="G108" s="67">
        <v>58861310.7733</v>
      </c>
      <c r="H108" s="67">
        <v>19936051.4758</v>
      </c>
      <c r="I108" s="67">
        <v>6866447.0828</v>
      </c>
      <c r="J108" s="67">
        <v>5156293.8662999999</v>
      </c>
      <c r="K108" s="67">
        <v>0</v>
      </c>
      <c r="L108" s="67">
        <f t="shared" si="22"/>
        <v>5156293.8662999999</v>
      </c>
      <c r="M108" s="67">
        <v>135672629.56009999</v>
      </c>
      <c r="N108" s="72">
        <f t="shared" si="19"/>
        <v>319571832.71969998</v>
      </c>
      <c r="O108" s="71"/>
      <c r="P108" s="185"/>
      <c r="Q108" s="77">
        <v>3</v>
      </c>
      <c r="R108" s="183"/>
      <c r="S108" s="78" t="s">
        <v>334</v>
      </c>
      <c r="T108" s="67">
        <v>81427933.240099996</v>
      </c>
      <c r="U108" s="67">
        <v>0</v>
      </c>
      <c r="V108" s="67">
        <v>51493352.278399996</v>
      </c>
      <c r="W108" s="67">
        <v>17440558.291999999</v>
      </c>
      <c r="X108" s="67">
        <v>6989354.1128000002</v>
      </c>
      <c r="Y108" s="67">
        <v>4510855.3143999996</v>
      </c>
      <c r="Z108" s="67">
        <f t="shared" si="18"/>
        <v>2255427.6571999998</v>
      </c>
      <c r="AA108" s="67">
        <f t="shared" si="29"/>
        <v>2255427.6571999998</v>
      </c>
      <c r="AB108" s="67">
        <v>129132371.81720001</v>
      </c>
      <c r="AC108" s="72">
        <f t="shared" si="20"/>
        <v>288738997.39770001</v>
      </c>
    </row>
    <row r="109" spans="1:29" ht="24.9" customHeight="1">
      <c r="A109" s="183"/>
      <c r="B109" s="185"/>
      <c r="C109" s="63">
        <v>9</v>
      </c>
      <c r="D109" s="67" t="s">
        <v>335</v>
      </c>
      <c r="E109" s="67">
        <v>65470844.450900003</v>
      </c>
      <c r="F109" s="67">
        <v>0</v>
      </c>
      <c r="G109" s="67">
        <v>41402417.120700002</v>
      </c>
      <c r="H109" s="67">
        <v>14022805.610300001</v>
      </c>
      <c r="I109" s="67">
        <v>5775711.1050000004</v>
      </c>
      <c r="J109" s="67">
        <v>3626882.0153999999</v>
      </c>
      <c r="K109" s="67">
        <v>0</v>
      </c>
      <c r="L109" s="67">
        <f t="shared" si="22"/>
        <v>3626882.0153999999</v>
      </c>
      <c r="M109" s="67">
        <v>112986923.06829999</v>
      </c>
      <c r="N109" s="72">
        <f t="shared" si="19"/>
        <v>243285583.37059999</v>
      </c>
      <c r="O109" s="71"/>
      <c r="P109" s="185"/>
      <c r="Q109" s="77">
        <v>4</v>
      </c>
      <c r="R109" s="183"/>
      <c r="S109" s="78" t="s">
        <v>99</v>
      </c>
      <c r="T109" s="67">
        <v>49587799.870300002</v>
      </c>
      <c r="U109" s="67">
        <v>0</v>
      </c>
      <c r="V109" s="67">
        <v>31358305.999299999</v>
      </c>
      <c r="W109" s="67">
        <v>10620912.011399999</v>
      </c>
      <c r="X109" s="67">
        <v>5278933.4844000004</v>
      </c>
      <c r="Y109" s="67">
        <v>2747010.5364000001</v>
      </c>
      <c r="Z109" s="67">
        <f t="shared" si="18"/>
        <v>1373505.2682</v>
      </c>
      <c r="AA109" s="67">
        <f t="shared" si="29"/>
        <v>1373505.2682</v>
      </c>
      <c r="AB109" s="67">
        <v>93558134.658299997</v>
      </c>
      <c r="AC109" s="72">
        <f t="shared" si="20"/>
        <v>191777591.29189998</v>
      </c>
    </row>
    <row r="110" spans="1:29" ht="24.9" customHeight="1">
      <c r="A110" s="183"/>
      <c r="B110" s="185"/>
      <c r="C110" s="63">
        <v>10</v>
      </c>
      <c r="D110" s="67" t="s">
        <v>336</v>
      </c>
      <c r="E110" s="67">
        <v>74983224.368000001</v>
      </c>
      <c r="F110" s="67">
        <v>0</v>
      </c>
      <c r="G110" s="67">
        <v>47417850.775700003</v>
      </c>
      <c r="H110" s="67">
        <v>16060204.937999999</v>
      </c>
      <c r="I110" s="67">
        <v>6627625.8447000002</v>
      </c>
      <c r="J110" s="67">
        <v>4153838.4024</v>
      </c>
      <c r="K110" s="67">
        <v>0</v>
      </c>
      <c r="L110" s="67">
        <f t="shared" si="22"/>
        <v>4153838.4024</v>
      </c>
      <c r="M110" s="67">
        <v>130705498.5394</v>
      </c>
      <c r="N110" s="72">
        <f t="shared" si="19"/>
        <v>279948242.8682</v>
      </c>
      <c r="O110" s="71"/>
      <c r="P110" s="185"/>
      <c r="Q110" s="77">
        <v>5</v>
      </c>
      <c r="R110" s="183"/>
      <c r="S110" s="78" t="s">
        <v>337</v>
      </c>
      <c r="T110" s="67">
        <v>86040007.665000007</v>
      </c>
      <c r="U110" s="67">
        <v>0</v>
      </c>
      <c r="V110" s="67">
        <v>54409933.402999997</v>
      </c>
      <c r="W110" s="67">
        <v>18428390.7183</v>
      </c>
      <c r="X110" s="67">
        <v>7042701.5884999996</v>
      </c>
      <c r="Y110" s="67">
        <v>4766349.9535999997</v>
      </c>
      <c r="Z110" s="67">
        <f t="shared" si="18"/>
        <v>2383174.9767999998</v>
      </c>
      <c r="AA110" s="67">
        <f t="shared" si="29"/>
        <v>2383174.9767999998</v>
      </c>
      <c r="AB110" s="67">
        <v>130241920.96520001</v>
      </c>
      <c r="AC110" s="72">
        <f t="shared" si="20"/>
        <v>298546129.3168</v>
      </c>
    </row>
    <row r="111" spans="1:29" ht="24.9" customHeight="1">
      <c r="A111" s="183"/>
      <c r="B111" s="185"/>
      <c r="C111" s="63">
        <v>11</v>
      </c>
      <c r="D111" s="67" t="s">
        <v>338</v>
      </c>
      <c r="E111" s="67">
        <v>58019648.107500002</v>
      </c>
      <c r="F111" s="67">
        <v>0</v>
      </c>
      <c r="G111" s="67">
        <v>36690433.616400003</v>
      </c>
      <c r="H111" s="67">
        <v>12426878.770400001</v>
      </c>
      <c r="I111" s="67">
        <v>5319743.5926999999</v>
      </c>
      <c r="J111" s="67">
        <v>3214108.8147999998</v>
      </c>
      <c r="K111" s="67">
        <v>0</v>
      </c>
      <c r="L111" s="67">
        <f t="shared" ref="L111:L129" si="30">J111-K111</f>
        <v>3214108.8147999998</v>
      </c>
      <c r="M111" s="67">
        <v>103503468.4438</v>
      </c>
      <c r="N111" s="72">
        <f t="shared" si="19"/>
        <v>219174281.34560001</v>
      </c>
      <c r="O111" s="71"/>
      <c r="P111" s="185"/>
      <c r="Q111" s="77">
        <v>6</v>
      </c>
      <c r="R111" s="183"/>
      <c r="S111" s="78" t="s">
        <v>339</v>
      </c>
      <c r="T111" s="67">
        <v>73950292.316499993</v>
      </c>
      <c r="U111" s="67">
        <v>0</v>
      </c>
      <c r="V111" s="67">
        <v>46764645.765000001</v>
      </c>
      <c r="W111" s="67">
        <v>15838967.446900001</v>
      </c>
      <c r="X111" s="67">
        <v>7022496.5091000004</v>
      </c>
      <c r="Y111" s="67">
        <v>4096617.1658999999</v>
      </c>
      <c r="Z111" s="67">
        <f t="shared" si="18"/>
        <v>2048308.58295</v>
      </c>
      <c r="AA111" s="67">
        <f t="shared" si="29"/>
        <v>2048308.58295</v>
      </c>
      <c r="AB111" s="67">
        <v>129821684.9878</v>
      </c>
      <c r="AC111" s="72">
        <f t="shared" si="20"/>
        <v>275446395.60825002</v>
      </c>
    </row>
    <row r="112" spans="1:29" ht="24.9" customHeight="1">
      <c r="A112" s="183"/>
      <c r="B112" s="185"/>
      <c r="C112" s="63">
        <v>12</v>
      </c>
      <c r="D112" s="67" t="s">
        <v>340</v>
      </c>
      <c r="E112" s="67">
        <v>89849470.999300003</v>
      </c>
      <c r="F112" s="67">
        <v>0</v>
      </c>
      <c r="G112" s="67">
        <v>56818959.761200003</v>
      </c>
      <c r="H112" s="67">
        <v>19244316.7119</v>
      </c>
      <c r="I112" s="67">
        <v>7397262.0483999997</v>
      </c>
      <c r="J112" s="67">
        <v>4977382.4242000002</v>
      </c>
      <c r="K112" s="67">
        <v>0</v>
      </c>
      <c r="L112" s="67">
        <f t="shared" si="30"/>
        <v>4977382.4242000002</v>
      </c>
      <c r="M112" s="67">
        <v>146712801.29229999</v>
      </c>
      <c r="N112" s="72">
        <f t="shared" si="19"/>
        <v>325000193.23729998</v>
      </c>
      <c r="O112" s="71"/>
      <c r="P112" s="185"/>
      <c r="Q112" s="77">
        <v>7</v>
      </c>
      <c r="R112" s="183"/>
      <c r="S112" s="78" t="s">
        <v>341</v>
      </c>
      <c r="T112" s="67">
        <v>74747270.791800007</v>
      </c>
      <c r="U112" s="67">
        <v>0</v>
      </c>
      <c r="V112" s="67">
        <v>47268638.581200004</v>
      </c>
      <c r="W112" s="67">
        <v>16009667.463500001</v>
      </c>
      <c r="X112" s="67">
        <v>7073604.1606999999</v>
      </c>
      <c r="Y112" s="67">
        <v>4140767.3051</v>
      </c>
      <c r="Z112" s="67">
        <f t="shared" si="18"/>
        <v>2070383.65255</v>
      </c>
      <c r="AA112" s="67">
        <f t="shared" si="29"/>
        <v>2070383.65255</v>
      </c>
      <c r="AB112" s="67">
        <v>130884649.0852</v>
      </c>
      <c r="AC112" s="72">
        <f t="shared" si="20"/>
        <v>278054213.73495001</v>
      </c>
    </row>
    <row r="113" spans="1:29" ht="24.9" customHeight="1">
      <c r="A113" s="183"/>
      <c r="B113" s="185"/>
      <c r="C113" s="63">
        <v>13</v>
      </c>
      <c r="D113" s="67" t="s">
        <v>342</v>
      </c>
      <c r="E113" s="67">
        <v>73896901.959399998</v>
      </c>
      <c r="F113" s="67">
        <v>0</v>
      </c>
      <c r="G113" s="67">
        <v>46730882.799999997</v>
      </c>
      <c r="H113" s="67">
        <v>15827532.088099999</v>
      </c>
      <c r="I113" s="67">
        <v>5666624.6748000002</v>
      </c>
      <c r="J113" s="67">
        <v>4093659.5054000001</v>
      </c>
      <c r="K113" s="67">
        <v>0</v>
      </c>
      <c r="L113" s="67">
        <f t="shared" si="30"/>
        <v>4093659.5054000001</v>
      </c>
      <c r="M113" s="67">
        <v>110718085.5256</v>
      </c>
      <c r="N113" s="72">
        <f t="shared" si="19"/>
        <v>256933686.55330002</v>
      </c>
      <c r="O113" s="71"/>
      <c r="P113" s="185"/>
      <c r="Q113" s="77">
        <v>8</v>
      </c>
      <c r="R113" s="183"/>
      <c r="S113" s="78" t="s">
        <v>343</v>
      </c>
      <c r="T113" s="67">
        <v>88143431.566100001</v>
      </c>
      <c r="U113" s="67">
        <v>0</v>
      </c>
      <c r="V113" s="67">
        <v>55740095.4692</v>
      </c>
      <c r="W113" s="67">
        <v>18878910.407299999</v>
      </c>
      <c r="X113" s="67">
        <v>8893169.5480000004</v>
      </c>
      <c r="Y113" s="67">
        <v>4882873.1233000001</v>
      </c>
      <c r="Z113" s="67">
        <f t="shared" si="18"/>
        <v>2441436.56165</v>
      </c>
      <c r="AA113" s="67">
        <f t="shared" si="29"/>
        <v>2441436.56165</v>
      </c>
      <c r="AB113" s="67">
        <v>168728936.93920001</v>
      </c>
      <c r="AC113" s="72">
        <f t="shared" si="20"/>
        <v>342825980.49145007</v>
      </c>
    </row>
    <row r="114" spans="1:29" ht="24.9" customHeight="1">
      <c r="A114" s="183"/>
      <c r="B114" s="185"/>
      <c r="C114" s="63">
        <v>14</v>
      </c>
      <c r="D114" s="67" t="s">
        <v>344</v>
      </c>
      <c r="E114" s="67">
        <v>86288345.680299997</v>
      </c>
      <c r="F114" s="67">
        <v>0</v>
      </c>
      <c r="G114" s="67">
        <v>54566977.262500003</v>
      </c>
      <c r="H114" s="67">
        <v>18481580.741099998</v>
      </c>
      <c r="I114" s="67">
        <v>7018323.4846000001</v>
      </c>
      <c r="J114" s="67">
        <v>4780107.1105000004</v>
      </c>
      <c r="K114" s="67">
        <v>0</v>
      </c>
      <c r="L114" s="67">
        <f t="shared" si="30"/>
        <v>4780107.1105000004</v>
      </c>
      <c r="M114" s="67">
        <v>138831435.6737</v>
      </c>
      <c r="N114" s="72">
        <f t="shared" si="19"/>
        <v>309966769.95270002</v>
      </c>
      <c r="O114" s="71"/>
      <c r="P114" s="185"/>
      <c r="Q114" s="77">
        <v>9</v>
      </c>
      <c r="R114" s="183"/>
      <c r="S114" s="78" t="s">
        <v>345</v>
      </c>
      <c r="T114" s="67">
        <v>63721922.242700003</v>
      </c>
      <c r="U114" s="67">
        <v>0</v>
      </c>
      <c r="V114" s="67">
        <v>40296434.642800003</v>
      </c>
      <c r="W114" s="67">
        <v>13648214.5024</v>
      </c>
      <c r="X114" s="67">
        <v>6372714.2230000002</v>
      </c>
      <c r="Y114" s="67">
        <v>3529997.1417</v>
      </c>
      <c r="Z114" s="67">
        <f t="shared" si="18"/>
        <v>1764998.57085</v>
      </c>
      <c r="AA114" s="67">
        <f t="shared" si="29"/>
        <v>1764998.57085</v>
      </c>
      <c r="AB114" s="67">
        <v>116307167.7032</v>
      </c>
      <c r="AC114" s="72">
        <f t="shared" si="20"/>
        <v>242111451.88495001</v>
      </c>
    </row>
    <row r="115" spans="1:29" ht="24.9" customHeight="1">
      <c r="A115" s="183"/>
      <c r="B115" s="185"/>
      <c r="C115" s="63">
        <v>15</v>
      </c>
      <c r="D115" s="67" t="s">
        <v>346</v>
      </c>
      <c r="E115" s="67">
        <v>110576606.4567</v>
      </c>
      <c r="F115" s="67">
        <v>0</v>
      </c>
      <c r="G115" s="67">
        <v>69926374.444999993</v>
      </c>
      <c r="H115" s="67">
        <v>23683736.942600001</v>
      </c>
      <c r="I115" s="67">
        <v>8461435.1129999999</v>
      </c>
      <c r="J115" s="67">
        <v>6125601.5354000004</v>
      </c>
      <c r="K115" s="67">
        <v>0</v>
      </c>
      <c r="L115" s="67">
        <f t="shared" si="30"/>
        <v>6125601.5354000004</v>
      </c>
      <c r="M115" s="67">
        <v>168846038.19949999</v>
      </c>
      <c r="N115" s="72">
        <f t="shared" si="19"/>
        <v>387619792.69220001</v>
      </c>
      <c r="O115" s="71"/>
      <c r="P115" s="185"/>
      <c r="Q115" s="77">
        <v>10</v>
      </c>
      <c r="R115" s="183"/>
      <c r="S115" s="78" t="s">
        <v>347</v>
      </c>
      <c r="T115" s="67">
        <v>84739138.015900001</v>
      </c>
      <c r="U115" s="67">
        <v>0</v>
      </c>
      <c r="V115" s="67">
        <v>53587290.159500003</v>
      </c>
      <c r="W115" s="67">
        <v>18149765.287900001</v>
      </c>
      <c r="X115" s="67">
        <v>6087533.2937000003</v>
      </c>
      <c r="Y115" s="67">
        <v>4694285.8038999997</v>
      </c>
      <c r="Z115" s="67">
        <f t="shared" si="18"/>
        <v>2347142.9019499999</v>
      </c>
      <c r="AA115" s="67">
        <f t="shared" si="29"/>
        <v>2347142.9019499999</v>
      </c>
      <c r="AB115" s="67">
        <v>110375823.1873</v>
      </c>
      <c r="AC115" s="72">
        <f t="shared" si="20"/>
        <v>275286692.84625006</v>
      </c>
    </row>
    <row r="116" spans="1:29" ht="24.9" customHeight="1">
      <c r="A116" s="183"/>
      <c r="B116" s="185"/>
      <c r="C116" s="63">
        <v>16</v>
      </c>
      <c r="D116" s="67" t="s">
        <v>348</v>
      </c>
      <c r="E116" s="67">
        <v>82897085.951499999</v>
      </c>
      <c r="F116" s="67">
        <v>0</v>
      </c>
      <c r="G116" s="67">
        <v>52422414.273599997</v>
      </c>
      <c r="H116" s="67">
        <v>17755227.257399999</v>
      </c>
      <c r="I116" s="67">
        <v>6674498.8289999999</v>
      </c>
      <c r="J116" s="67">
        <v>4592241.8244000003</v>
      </c>
      <c r="K116" s="67">
        <v>0</v>
      </c>
      <c r="L116" s="67">
        <f t="shared" si="30"/>
        <v>4592241.8244000003</v>
      </c>
      <c r="M116" s="67">
        <v>131680387.7755</v>
      </c>
      <c r="N116" s="72">
        <f t="shared" si="19"/>
        <v>296021855.91139996</v>
      </c>
      <c r="O116" s="71"/>
      <c r="P116" s="185"/>
      <c r="Q116" s="77">
        <v>11</v>
      </c>
      <c r="R116" s="183"/>
      <c r="S116" s="78" t="s">
        <v>349</v>
      </c>
      <c r="T116" s="67">
        <v>67175202.128700003</v>
      </c>
      <c r="U116" s="67">
        <v>0</v>
      </c>
      <c r="V116" s="67">
        <v>42480217.905000001</v>
      </c>
      <c r="W116" s="67">
        <v>14387851.709899999</v>
      </c>
      <c r="X116" s="67">
        <v>5908207.3816</v>
      </c>
      <c r="Y116" s="67">
        <v>3721298.1523000002</v>
      </c>
      <c r="Z116" s="67">
        <f t="shared" si="18"/>
        <v>1860649.0761500001</v>
      </c>
      <c r="AA116" s="67">
        <f t="shared" si="29"/>
        <v>1860649.0761500001</v>
      </c>
      <c r="AB116" s="67">
        <v>106646107.5733</v>
      </c>
      <c r="AC116" s="72">
        <f t="shared" si="20"/>
        <v>238458235.77465001</v>
      </c>
    </row>
    <row r="117" spans="1:29" ht="24.9" customHeight="1">
      <c r="A117" s="183"/>
      <c r="B117" s="185"/>
      <c r="C117" s="63">
        <v>17</v>
      </c>
      <c r="D117" s="67" t="s">
        <v>350</v>
      </c>
      <c r="E117" s="67">
        <v>81535640.306199998</v>
      </c>
      <c r="F117" s="67">
        <v>0</v>
      </c>
      <c r="G117" s="67">
        <v>51561464.014600001</v>
      </c>
      <c r="H117" s="67">
        <v>17463627.419399999</v>
      </c>
      <c r="I117" s="67">
        <v>6510875.0166999996</v>
      </c>
      <c r="J117" s="67">
        <v>4516821.9522000002</v>
      </c>
      <c r="K117" s="67">
        <v>0</v>
      </c>
      <c r="L117" s="67">
        <f t="shared" si="30"/>
        <v>4516821.9522000002</v>
      </c>
      <c r="M117" s="67">
        <v>128277252.7767</v>
      </c>
      <c r="N117" s="72">
        <f t="shared" si="19"/>
        <v>289865681.48580003</v>
      </c>
      <c r="O117" s="71"/>
      <c r="P117" s="185"/>
      <c r="Q117" s="77">
        <v>12</v>
      </c>
      <c r="R117" s="183"/>
      <c r="S117" s="78" t="s">
        <v>351</v>
      </c>
      <c r="T117" s="67">
        <v>59667219.698299997</v>
      </c>
      <c r="U117" s="67">
        <v>0</v>
      </c>
      <c r="V117" s="67">
        <v>37732324.0458</v>
      </c>
      <c r="W117" s="67">
        <v>12779762.200300001</v>
      </c>
      <c r="X117" s="67">
        <v>5685181.5692999996</v>
      </c>
      <c r="Y117" s="67">
        <v>3305379.1782999998</v>
      </c>
      <c r="Z117" s="67">
        <f t="shared" si="18"/>
        <v>1652689.5891499999</v>
      </c>
      <c r="AA117" s="67">
        <f t="shared" si="29"/>
        <v>1652689.5891499999</v>
      </c>
      <c r="AB117" s="67">
        <v>102007498.21160001</v>
      </c>
      <c r="AC117" s="72">
        <f t="shared" si="20"/>
        <v>219524675.31445003</v>
      </c>
    </row>
    <row r="118" spans="1:29" ht="24.9" customHeight="1">
      <c r="A118" s="183"/>
      <c r="B118" s="185"/>
      <c r="C118" s="63">
        <v>18</v>
      </c>
      <c r="D118" s="67" t="s">
        <v>352</v>
      </c>
      <c r="E118" s="67">
        <v>114664363.3467</v>
      </c>
      <c r="F118" s="67">
        <v>0</v>
      </c>
      <c r="G118" s="67">
        <v>72511387.931099996</v>
      </c>
      <c r="H118" s="67">
        <v>24559268.955800001</v>
      </c>
      <c r="I118" s="67">
        <v>8032275.4946999997</v>
      </c>
      <c r="J118" s="67">
        <v>6352050.6069999998</v>
      </c>
      <c r="K118" s="67">
        <v>0</v>
      </c>
      <c r="L118" s="67">
        <f t="shared" si="30"/>
        <v>6352050.6069999998</v>
      </c>
      <c r="M118" s="67">
        <v>159920148.3994</v>
      </c>
      <c r="N118" s="72">
        <f t="shared" si="19"/>
        <v>386039494.73469996</v>
      </c>
      <c r="O118" s="71"/>
      <c r="P118" s="185"/>
      <c r="Q118" s="77">
        <v>13</v>
      </c>
      <c r="R118" s="183"/>
      <c r="S118" s="78" t="s">
        <v>353</v>
      </c>
      <c r="T118" s="67">
        <v>49924567.137000002</v>
      </c>
      <c r="U118" s="67">
        <v>0</v>
      </c>
      <c r="V118" s="67">
        <v>31571270.7009</v>
      </c>
      <c r="W118" s="67">
        <v>10693042.162699999</v>
      </c>
      <c r="X118" s="67">
        <v>5311235.9467000002</v>
      </c>
      <c r="Y118" s="67">
        <v>2765666.4</v>
      </c>
      <c r="Z118" s="67">
        <f t="shared" si="18"/>
        <v>1382833.2</v>
      </c>
      <c r="AA118" s="67">
        <f t="shared" si="29"/>
        <v>1382833.2</v>
      </c>
      <c r="AB118" s="67">
        <v>94229978.435000002</v>
      </c>
      <c r="AC118" s="72">
        <f t="shared" si="20"/>
        <v>193112927.58230001</v>
      </c>
    </row>
    <row r="119" spans="1:29" ht="24.9" customHeight="1">
      <c r="A119" s="183"/>
      <c r="B119" s="185"/>
      <c r="C119" s="63">
        <v>19</v>
      </c>
      <c r="D119" s="67" t="s">
        <v>354</v>
      </c>
      <c r="E119" s="67">
        <v>63817367.480099998</v>
      </c>
      <c r="F119" s="67">
        <v>0</v>
      </c>
      <c r="G119" s="67">
        <v>40356792.250200003</v>
      </c>
      <c r="H119" s="67">
        <v>13668657.342599999</v>
      </c>
      <c r="I119" s="67">
        <v>5282844.8247999996</v>
      </c>
      <c r="J119" s="67">
        <v>3535284.5122000002</v>
      </c>
      <c r="K119" s="67">
        <v>0</v>
      </c>
      <c r="L119" s="67">
        <f t="shared" si="30"/>
        <v>3535284.5122000002</v>
      </c>
      <c r="M119" s="67">
        <v>102736028.26109999</v>
      </c>
      <c r="N119" s="72">
        <f t="shared" si="19"/>
        <v>229396974.671</v>
      </c>
      <c r="O119" s="71"/>
      <c r="P119" s="185"/>
      <c r="Q119" s="77">
        <v>14</v>
      </c>
      <c r="R119" s="183"/>
      <c r="S119" s="78" t="s">
        <v>355</v>
      </c>
      <c r="T119" s="67">
        <v>49712862.948899999</v>
      </c>
      <c r="U119" s="67">
        <v>0</v>
      </c>
      <c r="V119" s="67">
        <v>31437393.321199998</v>
      </c>
      <c r="W119" s="67">
        <v>10647698.5184</v>
      </c>
      <c r="X119" s="67">
        <v>5335955.6714000003</v>
      </c>
      <c r="Y119" s="67">
        <v>2753938.6436999999</v>
      </c>
      <c r="Z119" s="67">
        <f t="shared" si="18"/>
        <v>1376969.3218499999</v>
      </c>
      <c r="AA119" s="67">
        <f t="shared" si="29"/>
        <v>1376969.3218499999</v>
      </c>
      <c r="AB119" s="67">
        <v>94744112.404899999</v>
      </c>
      <c r="AC119" s="72">
        <f t="shared" si="20"/>
        <v>193254992.18664998</v>
      </c>
    </row>
    <row r="120" spans="1:29" ht="24.9" customHeight="1">
      <c r="A120" s="183"/>
      <c r="B120" s="186"/>
      <c r="C120" s="63">
        <v>20</v>
      </c>
      <c r="D120" s="67" t="s">
        <v>356</v>
      </c>
      <c r="E120" s="67">
        <v>71409766.364299998</v>
      </c>
      <c r="F120" s="67">
        <v>0</v>
      </c>
      <c r="G120" s="67">
        <v>45158069.340700001</v>
      </c>
      <c r="H120" s="67">
        <v>15294827.503799999</v>
      </c>
      <c r="I120" s="67">
        <v>6178039.4978</v>
      </c>
      <c r="J120" s="67">
        <v>3955879.8961999998</v>
      </c>
      <c r="K120" s="67">
        <v>0</v>
      </c>
      <c r="L120" s="67">
        <f t="shared" si="30"/>
        <v>3955879.8961999998</v>
      </c>
      <c r="M120" s="67">
        <v>121354762.78300001</v>
      </c>
      <c r="N120" s="72">
        <f t="shared" si="19"/>
        <v>263351345.3858</v>
      </c>
      <c r="O120" s="71"/>
      <c r="P120" s="185"/>
      <c r="Q120" s="77">
        <v>15</v>
      </c>
      <c r="R120" s="183"/>
      <c r="S120" s="78" t="s">
        <v>357</v>
      </c>
      <c r="T120" s="67">
        <v>56763819.4274</v>
      </c>
      <c r="U120" s="67">
        <v>0</v>
      </c>
      <c r="V120" s="67">
        <v>35896273.356600001</v>
      </c>
      <c r="W120" s="67">
        <v>12157900.3937</v>
      </c>
      <c r="X120" s="67">
        <v>5738599.0395</v>
      </c>
      <c r="Y120" s="67">
        <v>3144539.7952999999</v>
      </c>
      <c r="Z120" s="67">
        <f t="shared" si="18"/>
        <v>1572269.8976499999</v>
      </c>
      <c r="AA120" s="67">
        <f t="shared" si="29"/>
        <v>1572269.8976499999</v>
      </c>
      <c r="AB120" s="67">
        <v>103118503.1424</v>
      </c>
      <c r="AC120" s="72">
        <f t="shared" si="20"/>
        <v>215247365.25725001</v>
      </c>
    </row>
    <row r="121" spans="1:29" ht="24.9" customHeight="1">
      <c r="A121" s="63"/>
      <c r="B121" s="178" t="s">
        <v>358</v>
      </c>
      <c r="C121" s="179"/>
      <c r="D121" s="68"/>
      <c r="E121" s="68">
        <f>SUM(E101:E120)</f>
        <v>1674139124.1142998</v>
      </c>
      <c r="F121" s="68">
        <f t="shared" ref="F121:G121" si="31">SUM(F101:F120)</f>
        <v>0</v>
      </c>
      <c r="G121" s="68">
        <f t="shared" si="31"/>
        <v>1058691191.7191001</v>
      </c>
      <c r="H121" s="68">
        <f t="shared" ref="H121:N121" si="32">SUM(H101:H120)</f>
        <v>358573769.72789991</v>
      </c>
      <c r="I121" s="68">
        <f t="shared" si="32"/>
        <v>133095499.2376</v>
      </c>
      <c r="J121" s="68">
        <f t="shared" si="32"/>
        <v>92742122.566799998</v>
      </c>
      <c r="K121" s="68">
        <f t="shared" si="32"/>
        <v>0</v>
      </c>
      <c r="L121" s="68">
        <f t="shared" si="32"/>
        <v>92742122.566799998</v>
      </c>
      <c r="M121" s="68">
        <f t="shared" si="32"/>
        <v>2625403206.1027002</v>
      </c>
      <c r="N121" s="68">
        <f t="shared" si="32"/>
        <v>5942644913.4684</v>
      </c>
      <c r="O121" s="71"/>
      <c r="P121" s="186"/>
      <c r="Q121" s="77">
        <v>16</v>
      </c>
      <c r="R121" s="183"/>
      <c r="S121" s="78" t="s">
        <v>359</v>
      </c>
      <c r="T121" s="67">
        <v>68703864.045300007</v>
      </c>
      <c r="U121" s="67">
        <v>0</v>
      </c>
      <c r="V121" s="67">
        <v>43446912.299099997</v>
      </c>
      <c r="W121" s="67">
        <v>14715266.5933</v>
      </c>
      <c r="X121" s="67">
        <v>5949329.1511000004</v>
      </c>
      <c r="Y121" s="67">
        <v>3805981.2881999998</v>
      </c>
      <c r="Z121" s="67">
        <f t="shared" si="18"/>
        <v>1902990.6440999999</v>
      </c>
      <c r="AA121" s="67">
        <f t="shared" si="29"/>
        <v>1902990.6440999999</v>
      </c>
      <c r="AB121" s="67">
        <v>107501379.9867</v>
      </c>
      <c r="AC121" s="72">
        <f t="shared" si="20"/>
        <v>242219742.71959999</v>
      </c>
    </row>
    <row r="122" spans="1:29" ht="24.9" customHeight="1">
      <c r="A122" s="183">
        <v>6</v>
      </c>
      <c r="B122" s="184" t="s">
        <v>360</v>
      </c>
      <c r="C122" s="63">
        <v>1</v>
      </c>
      <c r="D122" s="67" t="s">
        <v>361</v>
      </c>
      <c r="E122" s="67">
        <v>81091092.246800005</v>
      </c>
      <c r="F122" s="67">
        <v>0</v>
      </c>
      <c r="G122" s="67">
        <v>51280340.9538</v>
      </c>
      <c r="H122" s="67">
        <v>17368412.349599998</v>
      </c>
      <c r="I122" s="67">
        <v>6574078.1545000002</v>
      </c>
      <c r="J122" s="67">
        <v>4492195.3664999995</v>
      </c>
      <c r="K122" s="67">
        <f>J122/2</f>
        <v>2246097.6832499998</v>
      </c>
      <c r="L122" s="67">
        <f t="shared" si="30"/>
        <v>2246097.6832499998</v>
      </c>
      <c r="M122" s="67">
        <v>149945477.54049999</v>
      </c>
      <c r="N122" s="72">
        <f t="shared" si="19"/>
        <v>308505498.92844999</v>
      </c>
      <c r="O122" s="71"/>
      <c r="P122" s="63"/>
      <c r="Q122" s="179" t="s">
        <v>362</v>
      </c>
      <c r="R122" s="182"/>
      <c r="S122" s="68"/>
      <c r="T122" s="68">
        <f t="shared" ref="T122:Y122" si="33">SUM(T106:T121)</f>
        <v>1125154276.6273999</v>
      </c>
      <c r="U122" s="68">
        <f t="shared" si="33"/>
        <v>0</v>
      </c>
      <c r="V122" s="68">
        <f t="shared" si="33"/>
        <v>711524451.48230004</v>
      </c>
      <c r="W122" s="68">
        <f t="shared" si="33"/>
        <v>240990013.7238</v>
      </c>
      <c r="X122" s="68">
        <f t="shared" si="33"/>
        <v>101885605.34909999</v>
      </c>
      <c r="Y122" s="68">
        <f t="shared" si="33"/>
        <v>62330062.2553</v>
      </c>
      <c r="Z122" s="68">
        <f t="shared" ref="Z122:AC122" si="34">SUM(Z106:Z121)</f>
        <v>31165031.12765</v>
      </c>
      <c r="AA122" s="68">
        <f t="shared" si="34"/>
        <v>31165031.12765</v>
      </c>
      <c r="AB122" s="68">
        <f t="shared" si="34"/>
        <v>1859296095.3738003</v>
      </c>
      <c r="AC122" s="68">
        <f t="shared" si="34"/>
        <v>4070015473.6840506</v>
      </c>
    </row>
    <row r="123" spans="1:29" ht="24.9" customHeight="1">
      <c r="A123" s="183"/>
      <c r="B123" s="185"/>
      <c r="C123" s="63">
        <v>2</v>
      </c>
      <c r="D123" s="67" t="s">
        <v>363</v>
      </c>
      <c r="E123" s="67">
        <v>93092994.334000006</v>
      </c>
      <c r="F123" s="67">
        <v>0</v>
      </c>
      <c r="G123" s="67">
        <v>58870097.289099999</v>
      </c>
      <c r="H123" s="67">
        <v>19939027.4278</v>
      </c>
      <c r="I123" s="67">
        <v>7568093.3975</v>
      </c>
      <c r="J123" s="67">
        <v>5157063.5714999996</v>
      </c>
      <c r="K123" s="67">
        <f t="shared" ref="K123:K153" si="35">J123/2</f>
        <v>2578531.7857499998</v>
      </c>
      <c r="L123" s="67">
        <f t="shared" si="30"/>
        <v>2578531.7857499998</v>
      </c>
      <c r="M123" s="67">
        <v>170619534.78979999</v>
      </c>
      <c r="N123" s="72">
        <f t="shared" si="19"/>
        <v>352668279.02394998</v>
      </c>
      <c r="O123" s="71"/>
      <c r="P123" s="184">
        <v>24</v>
      </c>
      <c r="Q123" s="74">
        <v>1</v>
      </c>
      <c r="R123" s="184" t="s">
        <v>110</v>
      </c>
      <c r="S123" s="67" t="s">
        <v>364</v>
      </c>
      <c r="T123" s="67">
        <v>96412982.526899993</v>
      </c>
      <c r="U123" s="67">
        <v>0</v>
      </c>
      <c r="V123" s="67">
        <v>60969589.622699998</v>
      </c>
      <c r="W123" s="67">
        <v>20650115.6908</v>
      </c>
      <c r="X123" s="67">
        <v>24747392.788400002</v>
      </c>
      <c r="Y123" s="67">
        <v>5340980.6352000004</v>
      </c>
      <c r="Z123" s="67">
        <v>0</v>
      </c>
      <c r="AA123" s="67">
        <f t="shared" ref="AA123:AA142" si="36">Y123-Z123</f>
        <v>5340980.6352000004</v>
      </c>
      <c r="AB123" s="67">
        <v>746502849.76600003</v>
      </c>
      <c r="AC123" s="72">
        <f t="shared" si="20"/>
        <v>954623911.02999997</v>
      </c>
    </row>
    <row r="124" spans="1:29" ht="24.9" customHeight="1">
      <c r="A124" s="183"/>
      <c r="B124" s="185"/>
      <c r="C124" s="63">
        <v>3</v>
      </c>
      <c r="D124" s="76" t="s">
        <v>365</v>
      </c>
      <c r="E124" s="67">
        <v>61953486.612499997</v>
      </c>
      <c r="F124" s="67">
        <v>0</v>
      </c>
      <c r="G124" s="67">
        <v>39178112.2777</v>
      </c>
      <c r="H124" s="67">
        <v>13269443.9323</v>
      </c>
      <c r="I124" s="67">
        <v>5317011.9102999996</v>
      </c>
      <c r="J124" s="67">
        <v>3432031.2847000002</v>
      </c>
      <c r="K124" s="67">
        <f t="shared" si="35"/>
        <v>1716015.6423500001</v>
      </c>
      <c r="L124" s="67">
        <f t="shared" si="30"/>
        <v>1716015.6423500001</v>
      </c>
      <c r="M124" s="67">
        <v>123800345.78049999</v>
      </c>
      <c r="N124" s="72">
        <f t="shared" si="19"/>
        <v>245234416.15564999</v>
      </c>
      <c r="O124" s="71"/>
      <c r="P124" s="185"/>
      <c r="Q124" s="74">
        <v>2</v>
      </c>
      <c r="R124" s="185"/>
      <c r="S124" s="76" t="s">
        <v>366</v>
      </c>
      <c r="T124" s="67">
        <v>123926146.23649999</v>
      </c>
      <c r="U124" s="67">
        <v>0</v>
      </c>
      <c r="V124" s="67">
        <v>78368349.173899993</v>
      </c>
      <c r="W124" s="67">
        <v>26542994.416499998</v>
      </c>
      <c r="X124" s="67">
        <v>27362457.3475</v>
      </c>
      <c r="Y124" s="67">
        <v>6865124.6947999997</v>
      </c>
      <c r="Z124" s="67">
        <v>0</v>
      </c>
      <c r="AA124" s="67">
        <f t="shared" si="36"/>
        <v>6865124.6947999997</v>
      </c>
      <c r="AB124" s="67">
        <v>800892352.12899995</v>
      </c>
      <c r="AC124" s="72">
        <f t="shared" si="20"/>
        <v>1063957423.9981999</v>
      </c>
    </row>
    <row r="125" spans="1:29" ht="24.9" customHeight="1">
      <c r="A125" s="183"/>
      <c r="B125" s="185"/>
      <c r="C125" s="63">
        <v>4</v>
      </c>
      <c r="D125" s="67" t="s">
        <v>367</v>
      </c>
      <c r="E125" s="67">
        <v>76391447.885900006</v>
      </c>
      <c r="F125" s="67">
        <v>0</v>
      </c>
      <c r="G125" s="67">
        <v>48308382.400600001</v>
      </c>
      <c r="H125" s="67">
        <v>16361823.8466</v>
      </c>
      <c r="I125" s="67">
        <v>5942751.0853000004</v>
      </c>
      <c r="J125" s="67">
        <v>4231849.6239999998</v>
      </c>
      <c r="K125" s="67">
        <f t="shared" si="35"/>
        <v>2115924.8119999999</v>
      </c>
      <c r="L125" s="67">
        <f t="shared" si="30"/>
        <v>2115924.8119999999</v>
      </c>
      <c r="M125" s="67">
        <v>136814801.66249999</v>
      </c>
      <c r="N125" s="72">
        <f t="shared" si="19"/>
        <v>285935131.6929</v>
      </c>
      <c r="O125" s="71"/>
      <c r="P125" s="185"/>
      <c r="Q125" s="74">
        <v>3</v>
      </c>
      <c r="R125" s="185"/>
      <c r="S125" s="67" t="s">
        <v>368</v>
      </c>
      <c r="T125" s="67">
        <v>199854542.9914</v>
      </c>
      <c r="U125" s="67">
        <v>0</v>
      </c>
      <c r="V125" s="67">
        <v>126383907.5513</v>
      </c>
      <c r="W125" s="67">
        <v>42805640.131899998</v>
      </c>
      <c r="X125" s="67">
        <v>34287351.657399997</v>
      </c>
      <c r="Y125" s="67">
        <v>11071322.7202</v>
      </c>
      <c r="Z125" s="67">
        <v>0</v>
      </c>
      <c r="AA125" s="67">
        <f t="shared" si="36"/>
        <v>11071322.7202</v>
      </c>
      <c r="AB125" s="67">
        <v>944919983.92060006</v>
      </c>
      <c r="AC125" s="72">
        <f t="shared" si="20"/>
        <v>1359322748.9728</v>
      </c>
    </row>
    <row r="126" spans="1:29" ht="24.9" customHeight="1">
      <c r="A126" s="183"/>
      <c r="B126" s="185"/>
      <c r="C126" s="63">
        <v>5</v>
      </c>
      <c r="D126" s="67" t="s">
        <v>369</v>
      </c>
      <c r="E126" s="67">
        <v>80280751.608400002</v>
      </c>
      <c r="F126" s="67">
        <v>0</v>
      </c>
      <c r="G126" s="67">
        <v>50767898.180200003</v>
      </c>
      <c r="H126" s="67">
        <v>17194850.371800002</v>
      </c>
      <c r="I126" s="67">
        <v>6514314.5163000003</v>
      </c>
      <c r="J126" s="67">
        <v>4447305.0049000001</v>
      </c>
      <c r="K126" s="67">
        <f t="shared" si="35"/>
        <v>2223652.50245</v>
      </c>
      <c r="L126" s="67">
        <f t="shared" si="30"/>
        <v>2223652.50245</v>
      </c>
      <c r="M126" s="67">
        <v>148702481.63299999</v>
      </c>
      <c r="N126" s="72">
        <f t="shared" si="19"/>
        <v>305683948.81215</v>
      </c>
      <c r="O126" s="71"/>
      <c r="P126" s="185"/>
      <c r="Q126" s="74">
        <v>4</v>
      </c>
      <c r="R126" s="185"/>
      <c r="S126" s="67" t="s">
        <v>370</v>
      </c>
      <c r="T126" s="67">
        <v>78111850.2403</v>
      </c>
      <c r="U126" s="67">
        <v>0</v>
      </c>
      <c r="V126" s="67">
        <v>49396329.508699998</v>
      </c>
      <c r="W126" s="67">
        <v>16730306.458799999</v>
      </c>
      <c r="X126" s="67">
        <v>23093504.385499999</v>
      </c>
      <c r="Y126" s="67">
        <v>4327154.5862999996</v>
      </c>
      <c r="Z126" s="67">
        <v>0</v>
      </c>
      <c r="AA126" s="67">
        <f t="shared" si="36"/>
        <v>4327154.5862999996</v>
      </c>
      <c r="AB126" s="67">
        <v>712104399.87390006</v>
      </c>
      <c r="AC126" s="72">
        <f t="shared" si="20"/>
        <v>883763545.05350006</v>
      </c>
    </row>
    <row r="127" spans="1:29" ht="24.9" customHeight="1">
      <c r="A127" s="183"/>
      <c r="B127" s="185"/>
      <c r="C127" s="63">
        <v>6</v>
      </c>
      <c r="D127" s="67" t="s">
        <v>371</v>
      </c>
      <c r="E127" s="67">
        <v>78928441.158999994</v>
      </c>
      <c r="F127" s="67">
        <v>0</v>
      </c>
      <c r="G127" s="67">
        <v>49912724.831299998</v>
      </c>
      <c r="H127" s="67">
        <v>16905207.146499999</v>
      </c>
      <c r="I127" s="67">
        <v>6598541.2326999996</v>
      </c>
      <c r="J127" s="67">
        <v>4372391.1941</v>
      </c>
      <c r="K127" s="67">
        <f t="shared" si="35"/>
        <v>2186195.59705</v>
      </c>
      <c r="L127" s="67">
        <f t="shared" si="30"/>
        <v>2186195.59705</v>
      </c>
      <c r="M127" s="67">
        <v>150454273.6401</v>
      </c>
      <c r="N127" s="72">
        <f t="shared" si="19"/>
        <v>304985383.60664999</v>
      </c>
      <c r="O127" s="71"/>
      <c r="P127" s="185"/>
      <c r="Q127" s="74">
        <v>5</v>
      </c>
      <c r="R127" s="185"/>
      <c r="S127" s="67" t="s">
        <v>372</v>
      </c>
      <c r="T127" s="67">
        <v>65672230.754900001</v>
      </c>
      <c r="U127" s="67">
        <v>0</v>
      </c>
      <c r="V127" s="67">
        <v>41529769.682300001</v>
      </c>
      <c r="W127" s="67">
        <v>14065939.329</v>
      </c>
      <c r="X127" s="67">
        <v>21917550.102400001</v>
      </c>
      <c r="Y127" s="67">
        <v>3638038.193</v>
      </c>
      <c r="Z127" s="67">
        <v>0</v>
      </c>
      <c r="AA127" s="67">
        <f t="shared" si="36"/>
        <v>3638038.193</v>
      </c>
      <c r="AB127" s="67">
        <v>687646277.78489995</v>
      </c>
      <c r="AC127" s="72">
        <f t="shared" si="20"/>
        <v>834469805.84649992</v>
      </c>
    </row>
    <row r="128" spans="1:29" ht="24.9" customHeight="1">
      <c r="A128" s="183"/>
      <c r="B128" s="185"/>
      <c r="C128" s="63">
        <v>7</v>
      </c>
      <c r="D128" s="67" t="s">
        <v>373</v>
      </c>
      <c r="E128" s="67">
        <v>109045040.35430001</v>
      </c>
      <c r="F128" s="67">
        <v>0</v>
      </c>
      <c r="G128" s="67">
        <v>68957843.5035</v>
      </c>
      <c r="H128" s="67">
        <v>23355700.029199999</v>
      </c>
      <c r="I128" s="67">
        <v>8141535.0142999999</v>
      </c>
      <c r="J128" s="67">
        <v>6040757.5165999997</v>
      </c>
      <c r="K128" s="67">
        <f t="shared" si="35"/>
        <v>3020378.7582999999</v>
      </c>
      <c r="L128" s="67">
        <f t="shared" si="30"/>
        <v>3020378.7582999999</v>
      </c>
      <c r="M128" s="67">
        <v>182546278.26640001</v>
      </c>
      <c r="N128" s="72">
        <f t="shared" si="19"/>
        <v>395066775.926</v>
      </c>
      <c r="O128" s="71"/>
      <c r="P128" s="185"/>
      <c r="Q128" s="74">
        <v>6</v>
      </c>
      <c r="R128" s="185"/>
      <c r="S128" s="67" t="s">
        <v>374</v>
      </c>
      <c r="T128" s="67">
        <v>73419131.112900004</v>
      </c>
      <c r="U128" s="67">
        <v>0</v>
      </c>
      <c r="V128" s="67">
        <v>46428750.331100002</v>
      </c>
      <c r="W128" s="67">
        <v>15725201.229699999</v>
      </c>
      <c r="X128" s="67">
        <v>22194390.020399999</v>
      </c>
      <c r="Y128" s="67">
        <v>4067192.4802000001</v>
      </c>
      <c r="Z128" s="67">
        <v>0</v>
      </c>
      <c r="AA128" s="67">
        <f t="shared" si="36"/>
        <v>4067192.4802000001</v>
      </c>
      <c r="AB128" s="67">
        <v>693404141.51349998</v>
      </c>
      <c r="AC128" s="72">
        <f t="shared" si="20"/>
        <v>855238806.68779993</v>
      </c>
    </row>
    <row r="129" spans="1:29" ht="24.9" customHeight="1">
      <c r="A129" s="183"/>
      <c r="B129" s="186"/>
      <c r="C129" s="63">
        <v>8</v>
      </c>
      <c r="D129" s="67" t="s">
        <v>375</v>
      </c>
      <c r="E129" s="67">
        <v>100652648.3853</v>
      </c>
      <c r="F129" s="67">
        <v>0</v>
      </c>
      <c r="G129" s="67">
        <v>63650667.219899997</v>
      </c>
      <c r="H129" s="67">
        <v>21558184.170499999</v>
      </c>
      <c r="I129" s="67">
        <v>8537365.5843000002</v>
      </c>
      <c r="J129" s="67">
        <v>5575844.9933000002</v>
      </c>
      <c r="K129" s="67">
        <f t="shared" si="35"/>
        <v>2787922.4966500001</v>
      </c>
      <c r="L129" s="67">
        <f t="shared" si="30"/>
        <v>2787922.4966500001</v>
      </c>
      <c r="M129" s="67">
        <v>190778972.80829999</v>
      </c>
      <c r="N129" s="72">
        <f t="shared" si="19"/>
        <v>387965760.66495001</v>
      </c>
      <c r="O129" s="71"/>
      <c r="P129" s="185"/>
      <c r="Q129" s="74">
        <v>7</v>
      </c>
      <c r="R129" s="185"/>
      <c r="S129" s="67" t="s">
        <v>376</v>
      </c>
      <c r="T129" s="67">
        <v>67409979.173500001</v>
      </c>
      <c r="U129" s="67">
        <v>0</v>
      </c>
      <c r="V129" s="67">
        <v>42628686.085299999</v>
      </c>
      <c r="W129" s="67">
        <v>14438137.190300001</v>
      </c>
      <c r="X129" s="67">
        <v>21498131.385499999</v>
      </c>
      <c r="Y129" s="67">
        <v>3734304.0734999999</v>
      </c>
      <c r="Z129" s="67">
        <v>0</v>
      </c>
      <c r="AA129" s="67">
        <f t="shared" si="36"/>
        <v>3734304.0734999999</v>
      </c>
      <c r="AB129" s="67">
        <v>678922984.4289</v>
      </c>
      <c r="AC129" s="72">
        <f t="shared" si="20"/>
        <v>828632222.33700001</v>
      </c>
    </row>
    <row r="130" spans="1:29" ht="24.9" customHeight="1">
      <c r="A130" s="63"/>
      <c r="B130" s="178" t="s">
        <v>377</v>
      </c>
      <c r="C130" s="179"/>
      <c r="D130" s="68"/>
      <c r="E130" s="68">
        <f>SUM(E122:E129)</f>
        <v>681435902.5862</v>
      </c>
      <c r="F130" s="68">
        <f t="shared" ref="F130:N130" si="37">SUM(F122:F129)</f>
        <v>0</v>
      </c>
      <c r="G130" s="68">
        <f t="shared" si="37"/>
        <v>430926066.65609998</v>
      </c>
      <c r="H130" s="68">
        <f t="shared" si="37"/>
        <v>145952649.27430001</v>
      </c>
      <c r="I130" s="68">
        <f t="shared" si="37"/>
        <v>55193690.895199999</v>
      </c>
      <c r="J130" s="68">
        <f t="shared" si="37"/>
        <v>37749438.555599995</v>
      </c>
      <c r="K130" s="68">
        <f t="shared" si="37"/>
        <v>18874719.277799997</v>
      </c>
      <c r="L130" s="68">
        <f t="shared" si="37"/>
        <v>18874719.277799997</v>
      </c>
      <c r="M130" s="68">
        <f t="shared" si="37"/>
        <v>1253662166.1210999</v>
      </c>
      <c r="N130" s="68">
        <f t="shared" si="37"/>
        <v>2586045194.8106999</v>
      </c>
      <c r="O130" s="71"/>
      <c r="P130" s="185"/>
      <c r="Q130" s="74">
        <v>8</v>
      </c>
      <c r="R130" s="185"/>
      <c r="S130" s="67" t="s">
        <v>378</v>
      </c>
      <c r="T130" s="67">
        <v>81322968.481600001</v>
      </c>
      <c r="U130" s="67">
        <v>0</v>
      </c>
      <c r="V130" s="67">
        <v>51426974.7214</v>
      </c>
      <c r="W130" s="67">
        <v>17418076.5229</v>
      </c>
      <c r="X130" s="67">
        <v>22739087.228700001</v>
      </c>
      <c r="Y130" s="67">
        <v>4505040.5916999998</v>
      </c>
      <c r="Z130" s="67">
        <v>0</v>
      </c>
      <c r="AA130" s="67">
        <f t="shared" si="36"/>
        <v>4505040.5916999998</v>
      </c>
      <c r="AB130" s="67">
        <v>704733043.50730002</v>
      </c>
      <c r="AC130" s="72">
        <f t="shared" si="20"/>
        <v>882145191.05360007</v>
      </c>
    </row>
    <row r="131" spans="1:29" ht="24.9" customHeight="1">
      <c r="A131" s="183">
        <v>7</v>
      </c>
      <c r="B131" s="184" t="s">
        <v>379</v>
      </c>
      <c r="C131" s="63">
        <v>1</v>
      </c>
      <c r="D131" s="67" t="s">
        <v>380</v>
      </c>
      <c r="E131" s="67">
        <v>80201890.414800003</v>
      </c>
      <c r="F131" s="67">
        <v>0</v>
      </c>
      <c r="G131" s="67">
        <v>50718027.981299996</v>
      </c>
      <c r="H131" s="67">
        <v>17177959.568100002</v>
      </c>
      <c r="I131" s="67">
        <v>6082182.6957</v>
      </c>
      <c r="J131" s="67">
        <v>4442936.3388</v>
      </c>
      <c r="K131" s="67">
        <f t="shared" si="35"/>
        <v>2221468.1694</v>
      </c>
      <c r="L131" s="67">
        <f t="shared" ref="L131:L153" si="38">J131-K131</f>
        <v>2221468.1694</v>
      </c>
      <c r="M131" s="67">
        <v>122931460.4376</v>
      </c>
      <c r="N131" s="72">
        <f t="shared" si="19"/>
        <v>279332989.2669</v>
      </c>
      <c r="O131" s="71"/>
      <c r="P131" s="185"/>
      <c r="Q131" s="74">
        <v>9</v>
      </c>
      <c r="R131" s="185"/>
      <c r="S131" s="67" t="s">
        <v>381</v>
      </c>
      <c r="T131" s="67">
        <v>54302320.267999999</v>
      </c>
      <c r="U131" s="67">
        <v>0</v>
      </c>
      <c r="V131" s="67">
        <v>34339671.852499999</v>
      </c>
      <c r="W131" s="67">
        <v>11630686.723099999</v>
      </c>
      <c r="X131" s="67">
        <v>20752363.3068</v>
      </c>
      <c r="Y131" s="67">
        <v>3008180.3653000002</v>
      </c>
      <c r="Z131" s="67">
        <v>0</v>
      </c>
      <c r="AA131" s="67">
        <f t="shared" si="36"/>
        <v>3008180.3653000002</v>
      </c>
      <c r="AB131" s="67">
        <v>663412103.62150002</v>
      </c>
      <c r="AC131" s="72">
        <f t="shared" si="20"/>
        <v>787445326.1372</v>
      </c>
    </row>
    <row r="132" spans="1:29" ht="24.9" customHeight="1">
      <c r="A132" s="183"/>
      <c r="B132" s="185"/>
      <c r="C132" s="63">
        <v>2</v>
      </c>
      <c r="D132" s="67" t="s">
        <v>382</v>
      </c>
      <c r="E132" s="67">
        <v>70766033.116799995</v>
      </c>
      <c r="F132" s="67">
        <v>0</v>
      </c>
      <c r="G132" s="67">
        <v>44750985.658500001</v>
      </c>
      <c r="H132" s="67">
        <v>15156950.1589</v>
      </c>
      <c r="I132" s="67">
        <v>5343052.4287999999</v>
      </c>
      <c r="J132" s="67">
        <v>3920219.0680999998</v>
      </c>
      <c r="K132" s="67">
        <f t="shared" si="35"/>
        <v>1960109.5340499999</v>
      </c>
      <c r="L132" s="67">
        <f t="shared" si="38"/>
        <v>1960109.5340499999</v>
      </c>
      <c r="M132" s="67">
        <v>107558636.3687</v>
      </c>
      <c r="N132" s="72">
        <f t="shared" si="19"/>
        <v>245535767.26574996</v>
      </c>
      <c r="O132" s="71"/>
      <c r="P132" s="185"/>
      <c r="Q132" s="74">
        <v>10</v>
      </c>
      <c r="R132" s="185"/>
      <c r="S132" s="67" t="s">
        <v>383</v>
      </c>
      <c r="T132" s="67">
        <v>92590923.354200006</v>
      </c>
      <c r="U132" s="67">
        <v>0</v>
      </c>
      <c r="V132" s="67">
        <v>58552597.915100001</v>
      </c>
      <c r="W132" s="67">
        <v>19831491.8704</v>
      </c>
      <c r="X132" s="67">
        <v>24373377.171300001</v>
      </c>
      <c r="Y132" s="67">
        <v>5129250.3942</v>
      </c>
      <c r="Z132" s="67">
        <v>0</v>
      </c>
      <c r="AA132" s="67">
        <f t="shared" si="36"/>
        <v>5129250.3942</v>
      </c>
      <c r="AB132" s="67">
        <v>738723874.20659995</v>
      </c>
      <c r="AC132" s="72">
        <f t="shared" si="20"/>
        <v>939201514.91179991</v>
      </c>
    </row>
    <row r="133" spans="1:29" ht="24.9" customHeight="1">
      <c r="A133" s="183"/>
      <c r="B133" s="185"/>
      <c r="C133" s="63">
        <v>3</v>
      </c>
      <c r="D133" s="67" t="s">
        <v>384</v>
      </c>
      <c r="E133" s="67">
        <v>68522559.300099999</v>
      </c>
      <c r="F133" s="67">
        <v>0</v>
      </c>
      <c r="G133" s="67">
        <v>43332258.902500004</v>
      </c>
      <c r="H133" s="67">
        <v>14676434.022500001</v>
      </c>
      <c r="I133" s="67">
        <v>5124226.2866000002</v>
      </c>
      <c r="J133" s="67">
        <v>3795937.5668000001</v>
      </c>
      <c r="K133" s="67">
        <f t="shared" si="35"/>
        <v>1897968.7834000001</v>
      </c>
      <c r="L133" s="67">
        <f t="shared" si="38"/>
        <v>1897968.7834000001</v>
      </c>
      <c r="M133" s="67">
        <v>103007373.9769</v>
      </c>
      <c r="N133" s="72">
        <f t="shared" si="19"/>
        <v>236560821.27200001</v>
      </c>
      <c r="O133" s="71"/>
      <c r="P133" s="185"/>
      <c r="Q133" s="74">
        <v>11</v>
      </c>
      <c r="R133" s="185"/>
      <c r="S133" s="67" t="s">
        <v>385</v>
      </c>
      <c r="T133" s="67">
        <v>80040272.774700001</v>
      </c>
      <c r="U133" s="67">
        <v>0</v>
      </c>
      <c r="V133" s="67">
        <v>50615824.305600002</v>
      </c>
      <c r="W133" s="67">
        <v>17143343.659699999</v>
      </c>
      <c r="X133" s="67">
        <v>23035525.607000001</v>
      </c>
      <c r="Y133" s="67">
        <v>4433983.2221999997</v>
      </c>
      <c r="Z133" s="67">
        <v>0</v>
      </c>
      <c r="AA133" s="67">
        <f t="shared" si="36"/>
        <v>4433983.2221999997</v>
      </c>
      <c r="AB133" s="67">
        <v>710898526.42859995</v>
      </c>
      <c r="AC133" s="72">
        <f t="shared" si="20"/>
        <v>886167475.99779999</v>
      </c>
    </row>
    <row r="134" spans="1:29" ht="24.9" customHeight="1">
      <c r="A134" s="183"/>
      <c r="B134" s="185"/>
      <c r="C134" s="63">
        <v>4</v>
      </c>
      <c r="D134" s="67" t="s">
        <v>386</v>
      </c>
      <c r="E134" s="67">
        <v>81232598.378700003</v>
      </c>
      <c r="F134" s="67">
        <v>0</v>
      </c>
      <c r="G134" s="67">
        <v>51369826.524800003</v>
      </c>
      <c r="H134" s="67">
        <v>17398720.6952</v>
      </c>
      <c r="I134" s="67">
        <v>6371948.2648999998</v>
      </c>
      <c r="J134" s="67">
        <v>4500034.3679999998</v>
      </c>
      <c r="K134" s="67">
        <f t="shared" si="35"/>
        <v>2250017.1839999999</v>
      </c>
      <c r="L134" s="67">
        <f t="shared" si="38"/>
        <v>2250017.1839999999</v>
      </c>
      <c r="M134" s="67">
        <v>128958158.729</v>
      </c>
      <c r="N134" s="72">
        <f t="shared" si="19"/>
        <v>287581269.7766</v>
      </c>
      <c r="O134" s="71"/>
      <c r="P134" s="185"/>
      <c r="Q134" s="74">
        <v>12</v>
      </c>
      <c r="R134" s="185"/>
      <c r="S134" s="67" t="s">
        <v>387</v>
      </c>
      <c r="T134" s="67">
        <v>110051405.1292</v>
      </c>
      <c r="U134" s="67">
        <v>0</v>
      </c>
      <c r="V134" s="67">
        <v>69594247.914299995</v>
      </c>
      <c r="W134" s="67">
        <v>23571247.235399999</v>
      </c>
      <c r="X134" s="67">
        <v>25630256.763500001</v>
      </c>
      <c r="Y134" s="67">
        <v>6096507.0083999997</v>
      </c>
      <c r="Z134" s="67">
        <v>0</v>
      </c>
      <c r="AA134" s="67">
        <f t="shared" si="36"/>
        <v>6096507.0083999997</v>
      </c>
      <c r="AB134" s="67">
        <v>764865123.87909997</v>
      </c>
      <c r="AC134" s="72">
        <f t="shared" si="20"/>
        <v>999808787.92989993</v>
      </c>
    </row>
    <row r="135" spans="1:29" ht="24.9" customHeight="1">
      <c r="A135" s="183"/>
      <c r="B135" s="185"/>
      <c r="C135" s="63">
        <v>5</v>
      </c>
      <c r="D135" s="67" t="s">
        <v>388</v>
      </c>
      <c r="E135" s="67">
        <v>105427265.16150001</v>
      </c>
      <c r="F135" s="67">
        <v>0</v>
      </c>
      <c r="G135" s="67">
        <v>66670036.788400002</v>
      </c>
      <c r="H135" s="67">
        <v>22580830.563299999</v>
      </c>
      <c r="I135" s="67">
        <v>8182647.682</v>
      </c>
      <c r="J135" s="67">
        <v>5840343.9753</v>
      </c>
      <c r="K135" s="67">
        <f t="shared" si="35"/>
        <v>2920171.98765</v>
      </c>
      <c r="L135" s="67">
        <f t="shared" si="38"/>
        <v>2920171.98765</v>
      </c>
      <c r="M135" s="67">
        <v>166618047.42429999</v>
      </c>
      <c r="N135" s="72">
        <f t="shared" si="19"/>
        <v>372398999.60714996</v>
      </c>
      <c r="O135" s="71"/>
      <c r="P135" s="185"/>
      <c r="Q135" s="74">
        <v>13</v>
      </c>
      <c r="R135" s="185"/>
      <c r="S135" s="67" t="s">
        <v>389</v>
      </c>
      <c r="T135" s="67">
        <v>119068509.42560001</v>
      </c>
      <c r="U135" s="67">
        <v>0</v>
      </c>
      <c r="V135" s="67">
        <v>75296479.440899998</v>
      </c>
      <c r="W135" s="67">
        <v>25502566.462699998</v>
      </c>
      <c r="X135" s="67">
        <v>27144167.829799999</v>
      </c>
      <c r="Y135" s="67">
        <v>6596026.6599000003</v>
      </c>
      <c r="Z135" s="67">
        <v>0</v>
      </c>
      <c r="AA135" s="67">
        <f t="shared" si="36"/>
        <v>6596026.6599000003</v>
      </c>
      <c r="AB135" s="67">
        <v>796352250.73889995</v>
      </c>
      <c r="AC135" s="72">
        <f t="shared" si="20"/>
        <v>1049960000.5578001</v>
      </c>
    </row>
    <row r="136" spans="1:29" ht="24.9" customHeight="1">
      <c r="A136" s="183"/>
      <c r="B136" s="185"/>
      <c r="C136" s="63">
        <v>6</v>
      </c>
      <c r="D136" s="67" t="s">
        <v>390</v>
      </c>
      <c r="E136" s="67">
        <v>86135397.020899996</v>
      </c>
      <c r="F136" s="67">
        <v>0</v>
      </c>
      <c r="G136" s="67">
        <v>54470255.6721</v>
      </c>
      <c r="H136" s="67">
        <v>18448821.589499999</v>
      </c>
      <c r="I136" s="67">
        <v>6230536.0410000002</v>
      </c>
      <c r="J136" s="67">
        <v>4771634.2285000002</v>
      </c>
      <c r="K136" s="67">
        <f t="shared" si="35"/>
        <v>2385817.1142500001</v>
      </c>
      <c r="L136" s="67">
        <f t="shared" si="38"/>
        <v>2385817.1142500001</v>
      </c>
      <c r="M136" s="67">
        <v>126016992.1487</v>
      </c>
      <c r="N136" s="72">
        <f t="shared" ref="N136:N199" si="39">E136+F136+G136+H136+I136+L136+M136</f>
        <v>293687819.58644998</v>
      </c>
      <c r="O136" s="71"/>
      <c r="P136" s="185"/>
      <c r="Q136" s="74">
        <v>14</v>
      </c>
      <c r="R136" s="185"/>
      <c r="S136" s="67" t="s">
        <v>391</v>
      </c>
      <c r="T136" s="67">
        <v>64096419.651299998</v>
      </c>
      <c r="U136" s="67">
        <v>0</v>
      </c>
      <c r="V136" s="67">
        <v>40533259.111000001</v>
      </c>
      <c r="W136" s="67">
        <v>13728425.8454</v>
      </c>
      <c r="X136" s="67">
        <v>21825099.032099999</v>
      </c>
      <c r="Y136" s="67">
        <v>3550743.1381999999</v>
      </c>
      <c r="Z136" s="67">
        <v>0</v>
      </c>
      <c r="AA136" s="67">
        <f t="shared" si="36"/>
        <v>3550743.1381999999</v>
      </c>
      <c r="AB136" s="67">
        <v>685723431.29519999</v>
      </c>
      <c r="AC136" s="72">
        <f t="shared" ref="AC136:AC199" si="40">T136+U136+V136+W136+X136+AA136+AB136</f>
        <v>829457378.07319999</v>
      </c>
    </row>
    <row r="137" spans="1:29" ht="24.9" customHeight="1">
      <c r="A137" s="183"/>
      <c r="B137" s="185"/>
      <c r="C137" s="63">
        <v>7</v>
      </c>
      <c r="D137" s="67" t="s">
        <v>392</v>
      </c>
      <c r="E137" s="67">
        <v>81707464.681500003</v>
      </c>
      <c r="F137" s="67">
        <v>0</v>
      </c>
      <c r="G137" s="67">
        <v>51670122.219800003</v>
      </c>
      <c r="H137" s="67">
        <v>17500429.446800001</v>
      </c>
      <c r="I137" s="67">
        <v>5904454.9913999997</v>
      </c>
      <c r="J137" s="67">
        <v>4526340.4903999995</v>
      </c>
      <c r="K137" s="67">
        <f t="shared" si="35"/>
        <v>2263170.2451999998</v>
      </c>
      <c r="L137" s="67">
        <f t="shared" si="38"/>
        <v>2263170.2451999998</v>
      </c>
      <c r="M137" s="67">
        <v>119234985.1983</v>
      </c>
      <c r="N137" s="72">
        <f t="shared" si="39"/>
        <v>278280626.78299999</v>
      </c>
      <c r="O137" s="71"/>
      <c r="P137" s="185"/>
      <c r="Q137" s="74">
        <v>15</v>
      </c>
      <c r="R137" s="185"/>
      <c r="S137" s="67" t="s">
        <v>393</v>
      </c>
      <c r="T137" s="67">
        <v>77342624.334000006</v>
      </c>
      <c r="U137" s="67">
        <v>0</v>
      </c>
      <c r="V137" s="67">
        <v>48909886.847199999</v>
      </c>
      <c r="W137" s="67">
        <v>16565550.5977</v>
      </c>
      <c r="X137" s="67">
        <v>23088301.460900001</v>
      </c>
      <c r="Y137" s="67">
        <v>4284541.8532999996</v>
      </c>
      <c r="Z137" s="67">
        <v>0</v>
      </c>
      <c r="AA137" s="67">
        <f t="shared" si="36"/>
        <v>4284541.8532999996</v>
      </c>
      <c r="AB137" s="67">
        <v>711996186.68350005</v>
      </c>
      <c r="AC137" s="72">
        <f t="shared" si="40"/>
        <v>882187091.77660012</v>
      </c>
    </row>
    <row r="138" spans="1:29" ht="24.9" customHeight="1">
      <c r="A138" s="183"/>
      <c r="B138" s="185"/>
      <c r="C138" s="63">
        <v>8</v>
      </c>
      <c r="D138" s="67" t="s">
        <v>394</v>
      </c>
      <c r="E138" s="67">
        <v>70215514.201000005</v>
      </c>
      <c r="F138" s="67">
        <v>0</v>
      </c>
      <c r="G138" s="67">
        <v>44402848.805</v>
      </c>
      <c r="H138" s="67">
        <v>15039037.8301</v>
      </c>
      <c r="I138" s="67">
        <v>5420303.0266000004</v>
      </c>
      <c r="J138" s="67">
        <v>3889722.0251000002</v>
      </c>
      <c r="K138" s="67">
        <f t="shared" si="35"/>
        <v>1944861.0125500001</v>
      </c>
      <c r="L138" s="67">
        <f t="shared" si="38"/>
        <v>1944861.0125500001</v>
      </c>
      <c r="M138" s="67">
        <v>109165335.3536</v>
      </c>
      <c r="N138" s="72">
        <f t="shared" si="39"/>
        <v>246187900.22885001</v>
      </c>
      <c r="O138" s="71"/>
      <c r="P138" s="185"/>
      <c r="Q138" s="74">
        <v>16</v>
      </c>
      <c r="R138" s="185"/>
      <c r="S138" s="67" t="s">
        <v>395</v>
      </c>
      <c r="T138" s="67">
        <v>115787719.36939999</v>
      </c>
      <c r="U138" s="67">
        <v>0</v>
      </c>
      <c r="V138" s="67">
        <v>73221775.203700006</v>
      </c>
      <c r="W138" s="67">
        <v>24799873.812399998</v>
      </c>
      <c r="X138" s="67">
        <v>26766384.1754</v>
      </c>
      <c r="Y138" s="67">
        <v>6414281.0515999999</v>
      </c>
      <c r="Z138" s="67">
        <v>0</v>
      </c>
      <c r="AA138" s="67">
        <f t="shared" si="36"/>
        <v>6414281.0515999999</v>
      </c>
      <c r="AB138" s="67">
        <v>788494905.53699994</v>
      </c>
      <c r="AC138" s="72">
        <f t="shared" si="40"/>
        <v>1035484939.1494999</v>
      </c>
    </row>
    <row r="139" spans="1:29" ht="24.9" customHeight="1">
      <c r="A139" s="183"/>
      <c r="B139" s="185"/>
      <c r="C139" s="63">
        <v>9</v>
      </c>
      <c r="D139" s="67" t="s">
        <v>396</v>
      </c>
      <c r="E139" s="67">
        <v>88700304.317699999</v>
      </c>
      <c r="F139" s="67">
        <v>0</v>
      </c>
      <c r="G139" s="67">
        <v>56092250.358000003</v>
      </c>
      <c r="H139" s="67">
        <v>18998183.625799999</v>
      </c>
      <c r="I139" s="67">
        <v>6616894.0218000002</v>
      </c>
      <c r="J139" s="67">
        <v>4913722.1490000002</v>
      </c>
      <c r="K139" s="67">
        <f t="shared" si="35"/>
        <v>2456861.0745000001</v>
      </c>
      <c r="L139" s="67">
        <f t="shared" si="38"/>
        <v>2456861.0745000001</v>
      </c>
      <c r="M139" s="67">
        <v>134052670.7474</v>
      </c>
      <c r="N139" s="72">
        <f t="shared" si="39"/>
        <v>306917164.14520001</v>
      </c>
      <c r="O139" s="71"/>
      <c r="P139" s="185"/>
      <c r="Q139" s="74">
        <v>17</v>
      </c>
      <c r="R139" s="185"/>
      <c r="S139" s="67" t="s">
        <v>397</v>
      </c>
      <c r="T139" s="67">
        <v>112351024.53200001</v>
      </c>
      <c r="U139" s="67">
        <v>0</v>
      </c>
      <c r="V139" s="67">
        <v>71048479.985499993</v>
      </c>
      <c r="W139" s="67">
        <v>24063788.856600001</v>
      </c>
      <c r="X139" s="67">
        <v>26358806.194899999</v>
      </c>
      <c r="Y139" s="67">
        <v>6223898.8013000004</v>
      </c>
      <c r="Z139" s="67">
        <v>0</v>
      </c>
      <c r="AA139" s="67">
        <f t="shared" si="36"/>
        <v>6223898.8013000004</v>
      </c>
      <c r="AB139" s="67">
        <v>780017882.1099</v>
      </c>
      <c r="AC139" s="72">
        <f t="shared" si="40"/>
        <v>1020063880.4801999</v>
      </c>
    </row>
    <row r="140" spans="1:29" ht="24.9" customHeight="1">
      <c r="A140" s="183"/>
      <c r="B140" s="185"/>
      <c r="C140" s="63">
        <v>10</v>
      </c>
      <c r="D140" s="67" t="s">
        <v>398</v>
      </c>
      <c r="E140" s="67">
        <v>83920543.354599997</v>
      </c>
      <c r="F140" s="67">
        <v>0</v>
      </c>
      <c r="G140" s="67">
        <v>53069627.711400002</v>
      </c>
      <c r="H140" s="67">
        <v>17974435.430599999</v>
      </c>
      <c r="I140" s="67">
        <v>6628023.1475</v>
      </c>
      <c r="J140" s="67">
        <v>4648938.1947999997</v>
      </c>
      <c r="K140" s="67">
        <f t="shared" si="35"/>
        <v>2324469.0973999999</v>
      </c>
      <c r="L140" s="67">
        <f t="shared" si="38"/>
        <v>2324469.0973999999</v>
      </c>
      <c r="M140" s="67">
        <v>134284140.21759999</v>
      </c>
      <c r="N140" s="72">
        <f t="shared" si="39"/>
        <v>298201238.95910001</v>
      </c>
      <c r="O140" s="71"/>
      <c r="P140" s="185"/>
      <c r="Q140" s="74">
        <v>18</v>
      </c>
      <c r="R140" s="185"/>
      <c r="S140" s="67" t="s">
        <v>399</v>
      </c>
      <c r="T140" s="67">
        <v>114719791.76109999</v>
      </c>
      <c r="U140" s="67">
        <v>0</v>
      </c>
      <c r="V140" s="67">
        <v>72546439.721699998</v>
      </c>
      <c r="W140" s="67">
        <v>24571140.833900001</v>
      </c>
      <c r="X140" s="67">
        <v>26632228.048099998</v>
      </c>
      <c r="Y140" s="67">
        <v>6355121.1694999998</v>
      </c>
      <c r="Z140" s="67">
        <v>0</v>
      </c>
      <c r="AA140" s="67">
        <f t="shared" si="36"/>
        <v>6355121.1694999998</v>
      </c>
      <c r="AB140" s="67">
        <v>785704655.11020005</v>
      </c>
      <c r="AC140" s="72">
        <f t="shared" si="40"/>
        <v>1030529376.6445</v>
      </c>
    </row>
    <row r="141" spans="1:29" ht="24.9" customHeight="1">
      <c r="A141" s="183"/>
      <c r="B141" s="185"/>
      <c r="C141" s="63">
        <v>11</v>
      </c>
      <c r="D141" s="67" t="s">
        <v>400</v>
      </c>
      <c r="E141" s="67">
        <v>96083421.315400004</v>
      </c>
      <c r="F141" s="67">
        <v>0</v>
      </c>
      <c r="G141" s="67">
        <v>60761181.8825</v>
      </c>
      <c r="H141" s="67">
        <v>20579528.960999999</v>
      </c>
      <c r="I141" s="67">
        <v>6896627.0458000004</v>
      </c>
      <c r="J141" s="67">
        <v>5322723.9648000002</v>
      </c>
      <c r="K141" s="67">
        <f t="shared" si="35"/>
        <v>2661361.9824000001</v>
      </c>
      <c r="L141" s="67">
        <f t="shared" si="38"/>
        <v>2661361.9824000001</v>
      </c>
      <c r="M141" s="67">
        <v>139870706.833</v>
      </c>
      <c r="N141" s="72">
        <f t="shared" si="39"/>
        <v>326852828.0201</v>
      </c>
      <c r="O141" s="71"/>
      <c r="P141" s="185"/>
      <c r="Q141" s="74">
        <v>19</v>
      </c>
      <c r="R141" s="185"/>
      <c r="S141" s="67" t="s">
        <v>401</v>
      </c>
      <c r="T141" s="67">
        <v>88725032.093899995</v>
      </c>
      <c r="U141" s="67">
        <v>0</v>
      </c>
      <c r="V141" s="67">
        <v>56107887.695699997</v>
      </c>
      <c r="W141" s="67">
        <v>19003479.919199999</v>
      </c>
      <c r="X141" s="67">
        <v>24079341.9375</v>
      </c>
      <c r="Y141" s="67">
        <v>4915091.9912999999</v>
      </c>
      <c r="Z141" s="67">
        <v>0</v>
      </c>
      <c r="AA141" s="67">
        <f t="shared" si="36"/>
        <v>4915091.9912999999</v>
      </c>
      <c r="AB141" s="67">
        <v>732608373.16240001</v>
      </c>
      <c r="AC141" s="72">
        <f t="shared" si="40"/>
        <v>925439206.79999995</v>
      </c>
    </row>
    <row r="142" spans="1:29" ht="24.9" customHeight="1">
      <c r="A142" s="183"/>
      <c r="B142" s="185"/>
      <c r="C142" s="63">
        <v>12</v>
      </c>
      <c r="D142" s="67" t="s">
        <v>402</v>
      </c>
      <c r="E142" s="67">
        <v>73786408.160799995</v>
      </c>
      <c r="F142" s="67">
        <v>0</v>
      </c>
      <c r="G142" s="67">
        <v>46661008.791500002</v>
      </c>
      <c r="H142" s="67">
        <v>15803866.087200001</v>
      </c>
      <c r="I142" s="67">
        <v>5967636.6945000002</v>
      </c>
      <c r="J142" s="67">
        <v>4087538.4911000002</v>
      </c>
      <c r="K142" s="67">
        <f t="shared" si="35"/>
        <v>2043769.2455500001</v>
      </c>
      <c r="L142" s="67">
        <f t="shared" si="38"/>
        <v>2043769.2455500001</v>
      </c>
      <c r="M142" s="67">
        <v>120549071.83400001</v>
      </c>
      <c r="N142" s="72">
        <f t="shared" si="39"/>
        <v>264811760.81355</v>
      </c>
      <c r="O142" s="71"/>
      <c r="P142" s="186"/>
      <c r="Q142" s="74">
        <v>20</v>
      </c>
      <c r="R142" s="186"/>
      <c r="S142" s="67" t="s">
        <v>403</v>
      </c>
      <c r="T142" s="67">
        <v>101490147.0667</v>
      </c>
      <c r="U142" s="67">
        <v>0</v>
      </c>
      <c r="V142" s="67">
        <v>64180284.181999996</v>
      </c>
      <c r="W142" s="67">
        <v>21737562.965799998</v>
      </c>
      <c r="X142" s="67">
        <v>25261105.764199998</v>
      </c>
      <c r="Y142" s="67">
        <v>5622239.8265000004</v>
      </c>
      <c r="Z142" s="67">
        <v>0</v>
      </c>
      <c r="AA142" s="67">
        <f t="shared" si="36"/>
        <v>5622239.8265000004</v>
      </c>
      <c r="AB142" s="67">
        <v>757187325.22640002</v>
      </c>
      <c r="AC142" s="72">
        <f t="shared" si="40"/>
        <v>975478665.0316</v>
      </c>
    </row>
    <row r="143" spans="1:29" ht="24.9" customHeight="1">
      <c r="A143" s="183"/>
      <c r="B143" s="185"/>
      <c r="C143" s="63">
        <v>13</v>
      </c>
      <c r="D143" s="67" t="s">
        <v>404</v>
      </c>
      <c r="E143" s="67">
        <v>88634819.1734</v>
      </c>
      <c r="F143" s="67">
        <v>0</v>
      </c>
      <c r="G143" s="67">
        <v>56050838.898000002</v>
      </c>
      <c r="H143" s="67">
        <v>18984157.7575</v>
      </c>
      <c r="I143" s="67">
        <v>7464760.7462999998</v>
      </c>
      <c r="J143" s="67">
        <v>4910094.4748</v>
      </c>
      <c r="K143" s="67">
        <f t="shared" si="35"/>
        <v>2455047.2374</v>
      </c>
      <c r="L143" s="67">
        <f t="shared" si="38"/>
        <v>2455047.2374</v>
      </c>
      <c r="M143" s="67">
        <v>151687053.44479999</v>
      </c>
      <c r="N143" s="72">
        <f t="shared" si="39"/>
        <v>325276677.25739998</v>
      </c>
      <c r="O143" s="71"/>
      <c r="P143" s="63"/>
      <c r="Q143" s="179" t="s">
        <v>405</v>
      </c>
      <c r="R143" s="182"/>
      <c r="S143" s="68"/>
      <c r="T143" s="68">
        <f t="shared" ref="T143:Y143" si="41">SUM(T123:T142)</f>
        <v>1916696021.2781005</v>
      </c>
      <c r="U143" s="68">
        <f t="shared" si="41"/>
        <v>0</v>
      </c>
      <c r="V143" s="68">
        <f t="shared" si="41"/>
        <v>1212079190.8518999</v>
      </c>
      <c r="W143" s="68">
        <f t="shared" si="41"/>
        <v>410525569.75219989</v>
      </c>
      <c r="X143" s="68">
        <f t="shared" si="41"/>
        <v>492786822.20730001</v>
      </c>
      <c r="Y143" s="68">
        <f t="shared" si="41"/>
        <v>106179023.4566</v>
      </c>
      <c r="Z143" s="68">
        <f t="shared" ref="Z143:AC143" si="42">SUM(Z123:Z142)</f>
        <v>0</v>
      </c>
      <c r="AA143" s="68">
        <f t="shared" si="42"/>
        <v>106179023.4566</v>
      </c>
      <c r="AB143" s="68">
        <f t="shared" si="42"/>
        <v>14885110670.923401</v>
      </c>
      <c r="AC143" s="68">
        <f t="shared" si="42"/>
        <v>19023377298.469501</v>
      </c>
    </row>
    <row r="144" spans="1:29" ht="24.9" customHeight="1">
      <c r="A144" s="183"/>
      <c r="B144" s="185"/>
      <c r="C144" s="63">
        <v>14</v>
      </c>
      <c r="D144" s="67" t="s">
        <v>406</v>
      </c>
      <c r="E144" s="67">
        <v>65474895.586599998</v>
      </c>
      <c r="F144" s="67">
        <v>0</v>
      </c>
      <c r="G144" s="67">
        <v>41404978.975599997</v>
      </c>
      <c r="H144" s="67">
        <v>14023673.298599999</v>
      </c>
      <c r="I144" s="67">
        <v>5148607.7045</v>
      </c>
      <c r="J144" s="67">
        <v>3627106.4358999999</v>
      </c>
      <c r="K144" s="67">
        <f t="shared" si="35"/>
        <v>1813553.21795</v>
      </c>
      <c r="L144" s="67">
        <f t="shared" si="38"/>
        <v>1813553.21795</v>
      </c>
      <c r="M144" s="67">
        <v>103514471.66320001</v>
      </c>
      <c r="N144" s="72">
        <f t="shared" si="39"/>
        <v>231380180.44645</v>
      </c>
      <c r="O144" s="71"/>
      <c r="P144" s="184">
        <v>25</v>
      </c>
      <c r="Q144" s="74">
        <v>1</v>
      </c>
      <c r="R144" s="184" t="s">
        <v>111</v>
      </c>
      <c r="S144" s="67" t="s">
        <v>407</v>
      </c>
      <c r="T144" s="67">
        <v>66405134.277800001</v>
      </c>
      <c r="U144" s="67">
        <v>0</v>
      </c>
      <c r="V144" s="67">
        <v>41993242.814900003</v>
      </c>
      <c r="W144" s="67">
        <v>14222915.5178</v>
      </c>
      <c r="X144" s="67">
        <v>5738901.0925000003</v>
      </c>
      <c r="Y144" s="67">
        <v>3678638.7782000001</v>
      </c>
      <c r="Z144" s="67"/>
      <c r="AA144" s="67">
        <f t="shared" ref="AA144:AA207" si="43">Y144-Z144</f>
        <v>3678638.7782000001</v>
      </c>
      <c r="AB144" s="67">
        <v>108594056.49690001</v>
      </c>
      <c r="AC144" s="72">
        <f t="shared" si="40"/>
        <v>240632888.9781</v>
      </c>
    </row>
    <row r="145" spans="1:29" ht="24.9" customHeight="1">
      <c r="A145" s="183"/>
      <c r="B145" s="185"/>
      <c r="C145" s="63">
        <v>15</v>
      </c>
      <c r="D145" s="67" t="s">
        <v>408</v>
      </c>
      <c r="E145" s="67">
        <v>68782763.249799997</v>
      </c>
      <c r="F145" s="67">
        <v>0</v>
      </c>
      <c r="G145" s="67">
        <v>43496806.5352</v>
      </c>
      <c r="H145" s="67">
        <v>14732165.5384</v>
      </c>
      <c r="I145" s="67">
        <v>5496853.6793999998</v>
      </c>
      <c r="J145" s="67">
        <v>3810352.0597999999</v>
      </c>
      <c r="K145" s="67">
        <f t="shared" si="35"/>
        <v>1905176.0299</v>
      </c>
      <c r="L145" s="67">
        <f t="shared" si="38"/>
        <v>1905176.0299</v>
      </c>
      <c r="M145" s="67">
        <v>110757476.51019999</v>
      </c>
      <c r="N145" s="72">
        <f t="shared" si="39"/>
        <v>245171241.5429</v>
      </c>
      <c r="O145" s="71"/>
      <c r="P145" s="185"/>
      <c r="Q145" s="74">
        <v>2</v>
      </c>
      <c r="R145" s="185"/>
      <c r="S145" s="67" t="s">
        <v>409</v>
      </c>
      <c r="T145" s="67">
        <v>74850576.454899997</v>
      </c>
      <c r="U145" s="67">
        <v>0</v>
      </c>
      <c r="V145" s="67">
        <v>47333966.960299999</v>
      </c>
      <c r="W145" s="67">
        <v>16031793.880899999</v>
      </c>
      <c r="X145" s="67">
        <v>5728915.2103000004</v>
      </c>
      <c r="Y145" s="67">
        <v>4146490.1187999998</v>
      </c>
      <c r="Z145" s="67"/>
      <c r="AA145" s="67">
        <f t="shared" si="43"/>
        <v>4146490.1187999998</v>
      </c>
      <c r="AB145" s="67">
        <v>108386364.81290001</v>
      </c>
      <c r="AC145" s="72">
        <f t="shared" si="40"/>
        <v>256478107.43810001</v>
      </c>
    </row>
    <row r="146" spans="1:29" ht="24.9" customHeight="1">
      <c r="A146" s="183"/>
      <c r="B146" s="185"/>
      <c r="C146" s="63">
        <v>16</v>
      </c>
      <c r="D146" s="67" t="s">
        <v>410</v>
      </c>
      <c r="E146" s="67">
        <v>62738268.350599997</v>
      </c>
      <c r="F146" s="67">
        <v>0</v>
      </c>
      <c r="G146" s="67">
        <v>39674392.127800003</v>
      </c>
      <c r="H146" s="67">
        <v>13437531.6033</v>
      </c>
      <c r="I146" s="67">
        <v>4829281.1243000003</v>
      </c>
      <c r="J146" s="67">
        <v>3475505.7623999999</v>
      </c>
      <c r="K146" s="67">
        <f t="shared" si="35"/>
        <v>1737752.8811999999</v>
      </c>
      <c r="L146" s="67">
        <f t="shared" si="38"/>
        <v>1737752.8811999999</v>
      </c>
      <c r="M146" s="67">
        <v>96872947.755999997</v>
      </c>
      <c r="N146" s="72">
        <f t="shared" si="39"/>
        <v>219290173.8432</v>
      </c>
      <c r="O146" s="71"/>
      <c r="P146" s="185"/>
      <c r="Q146" s="74">
        <v>3</v>
      </c>
      <c r="R146" s="185"/>
      <c r="S146" s="67" t="s">
        <v>411</v>
      </c>
      <c r="T146" s="67">
        <v>76640345.827199996</v>
      </c>
      <c r="U146" s="67">
        <v>0</v>
      </c>
      <c r="V146" s="67">
        <v>48465780.345799997</v>
      </c>
      <c r="W146" s="67">
        <v>16415133.796599999</v>
      </c>
      <c r="X146" s="67">
        <v>6044275.4354999997</v>
      </c>
      <c r="Y146" s="67">
        <v>4245637.7991000004</v>
      </c>
      <c r="Z146" s="67"/>
      <c r="AA146" s="67">
        <f t="shared" si="43"/>
        <v>4245637.7991000004</v>
      </c>
      <c r="AB146" s="67">
        <v>114945394.35969999</v>
      </c>
      <c r="AC146" s="72">
        <f t="shared" si="40"/>
        <v>266756567.56389999</v>
      </c>
    </row>
    <row r="147" spans="1:29" ht="24.9" customHeight="1">
      <c r="A147" s="183"/>
      <c r="B147" s="185"/>
      <c r="C147" s="63">
        <v>17</v>
      </c>
      <c r="D147" s="67" t="s">
        <v>412</v>
      </c>
      <c r="E147" s="67">
        <v>79383075.230499998</v>
      </c>
      <c r="F147" s="67">
        <v>0</v>
      </c>
      <c r="G147" s="67">
        <v>50200226.078900002</v>
      </c>
      <c r="H147" s="67">
        <v>17002582.478300001</v>
      </c>
      <c r="I147" s="67">
        <v>5981320.6195</v>
      </c>
      <c r="J147" s="67">
        <v>4397576.5137</v>
      </c>
      <c r="K147" s="67">
        <f t="shared" si="35"/>
        <v>2198788.25685</v>
      </c>
      <c r="L147" s="67">
        <f t="shared" si="38"/>
        <v>2198788.25685</v>
      </c>
      <c r="M147" s="67">
        <v>120833677.3776</v>
      </c>
      <c r="N147" s="72">
        <f t="shared" si="39"/>
        <v>275599670.04165</v>
      </c>
      <c r="O147" s="71"/>
      <c r="P147" s="185"/>
      <c r="Q147" s="74">
        <v>4</v>
      </c>
      <c r="R147" s="185"/>
      <c r="S147" s="67" t="s">
        <v>413</v>
      </c>
      <c r="T147" s="67">
        <v>90425163.927000001</v>
      </c>
      <c r="U147" s="67">
        <v>0</v>
      </c>
      <c r="V147" s="67">
        <v>57183016.1426</v>
      </c>
      <c r="W147" s="67">
        <v>19367620.910700001</v>
      </c>
      <c r="X147" s="67">
        <v>6812698.4011000004</v>
      </c>
      <c r="Y147" s="67">
        <v>5009274.0294000003</v>
      </c>
      <c r="Z147" s="67"/>
      <c r="AA147" s="67">
        <f t="shared" si="43"/>
        <v>5009274.0294000003</v>
      </c>
      <c r="AB147" s="67">
        <v>130927463.54350001</v>
      </c>
      <c r="AC147" s="72">
        <f t="shared" si="40"/>
        <v>309725236.95429999</v>
      </c>
    </row>
    <row r="148" spans="1:29" ht="24.9" customHeight="1">
      <c r="A148" s="183"/>
      <c r="B148" s="185"/>
      <c r="C148" s="63">
        <v>18</v>
      </c>
      <c r="D148" s="67" t="s">
        <v>414</v>
      </c>
      <c r="E148" s="67">
        <v>74390008.045900002</v>
      </c>
      <c r="F148" s="67">
        <v>0</v>
      </c>
      <c r="G148" s="67">
        <v>47042712.959600002</v>
      </c>
      <c r="H148" s="67">
        <v>15933147.509</v>
      </c>
      <c r="I148" s="67">
        <v>6056109.7439999999</v>
      </c>
      <c r="J148" s="67">
        <v>4120976.0554999998</v>
      </c>
      <c r="K148" s="67">
        <f t="shared" si="35"/>
        <v>2060488.0277499999</v>
      </c>
      <c r="L148" s="67">
        <f t="shared" si="38"/>
        <v>2060488.0277499999</v>
      </c>
      <c r="M148" s="67">
        <v>122389181.3329</v>
      </c>
      <c r="N148" s="72">
        <f t="shared" si="39"/>
        <v>267871647.61914998</v>
      </c>
      <c r="O148" s="71"/>
      <c r="P148" s="185"/>
      <c r="Q148" s="74">
        <v>5</v>
      </c>
      <c r="R148" s="185"/>
      <c r="S148" s="67" t="s">
        <v>415</v>
      </c>
      <c r="T148" s="67">
        <v>64567458.43</v>
      </c>
      <c r="U148" s="67">
        <v>0</v>
      </c>
      <c r="V148" s="67">
        <v>40831134.358499996</v>
      </c>
      <c r="W148" s="67">
        <v>13829314.8027</v>
      </c>
      <c r="X148" s="67">
        <v>5340200.7478999998</v>
      </c>
      <c r="Y148" s="67">
        <v>3576837.2278</v>
      </c>
      <c r="Z148" s="67"/>
      <c r="AA148" s="67">
        <f t="shared" si="43"/>
        <v>3576837.2278</v>
      </c>
      <c r="AB148" s="67">
        <v>100301674.8589</v>
      </c>
      <c r="AC148" s="72">
        <f t="shared" si="40"/>
        <v>228446620.42579997</v>
      </c>
    </row>
    <row r="149" spans="1:29" ht="24.9" customHeight="1">
      <c r="A149" s="183"/>
      <c r="B149" s="185"/>
      <c r="C149" s="63">
        <v>19</v>
      </c>
      <c r="D149" s="67" t="s">
        <v>416</v>
      </c>
      <c r="E149" s="67">
        <v>87124392.5766</v>
      </c>
      <c r="F149" s="67">
        <v>0</v>
      </c>
      <c r="G149" s="67">
        <v>55095676.145499997</v>
      </c>
      <c r="H149" s="67">
        <v>18660648.587400001</v>
      </c>
      <c r="I149" s="67">
        <v>7047920.1601</v>
      </c>
      <c r="J149" s="67">
        <v>4826421.5192999998</v>
      </c>
      <c r="K149" s="67">
        <f t="shared" si="35"/>
        <v>2413210.7596499999</v>
      </c>
      <c r="L149" s="67">
        <f t="shared" si="38"/>
        <v>2413210.7596499999</v>
      </c>
      <c r="M149" s="67">
        <v>143017381.42300001</v>
      </c>
      <c r="N149" s="72">
        <f t="shared" si="39"/>
        <v>313359229.65224999</v>
      </c>
      <c r="O149" s="71"/>
      <c r="P149" s="185"/>
      <c r="Q149" s="74">
        <v>6</v>
      </c>
      <c r="R149" s="185"/>
      <c r="S149" s="67" t="s">
        <v>417</v>
      </c>
      <c r="T149" s="67">
        <v>60714996.509300001</v>
      </c>
      <c r="U149" s="67">
        <v>0</v>
      </c>
      <c r="V149" s="67">
        <v>38394916.577699997</v>
      </c>
      <c r="W149" s="67">
        <v>13004179.200999999</v>
      </c>
      <c r="X149" s="67">
        <v>5496650.1239</v>
      </c>
      <c r="Y149" s="67">
        <v>3363422.7686000001</v>
      </c>
      <c r="Z149" s="67"/>
      <c r="AA149" s="67">
        <f t="shared" si="43"/>
        <v>3363422.7686000001</v>
      </c>
      <c r="AB149" s="67">
        <v>103555592.11750001</v>
      </c>
      <c r="AC149" s="72">
        <f t="shared" si="40"/>
        <v>224529757.29800001</v>
      </c>
    </row>
    <row r="150" spans="1:29" ht="24.9" customHeight="1">
      <c r="A150" s="183"/>
      <c r="B150" s="185"/>
      <c r="C150" s="63">
        <v>20</v>
      </c>
      <c r="D150" s="67" t="s">
        <v>418</v>
      </c>
      <c r="E150" s="67">
        <v>60383978.019000001</v>
      </c>
      <c r="F150" s="67">
        <v>0</v>
      </c>
      <c r="G150" s="67">
        <v>38185587.284199998</v>
      </c>
      <c r="H150" s="67">
        <v>12933280.3454</v>
      </c>
      <c r="I150" s="67">
        <v>4922747.1149000004</v>
      </c>
      <c r="J150" s="67">
        <v>3345085.3695</v>
      </c>
      <c r="K150" s="67">
        <f t="shared" si="35"/>
        <v>1672542.68475</v>
      </c>
      <c r="L150" s="67">
        <f t="shared" si="38"/>
        <v>1672542.68475</v>
      </c>
      <c r="M150" s="67">
        <v>98816903.096799999</v>
      </c>
      <c r="N150" s="72">
        <f t="shared" si="39"/>
        <v>216915038.54505002</v>
      </c>
      <c r="O150" s="71"/>
      <c r="P150" s="185"/>
      <c r="Q150" s="74">
        <v>7</v>
      </c>
      <c r="R150" s="185"/>
      <c r="S150" s="67" t="s">
        <v>419</v>
      </c>
      <c r="T150" s="67">
        <v>69372336.773200005</v>
      </c>
      <c r="U150" s="67">
        <v>0</v>
      </c>
      <c r="V150" s="67">
        <v>43869640.720399998</v>
      </c>
      <c r="W150" s="67">
        <v>14858442.738299999</v>
      </c>
      <c r="X150" s="67">
        <v>5695959.466</v>
      </c>
      <c r="Y150" s="67">
        <v>3843012.6069</v>
      </c>
      <c r="Z150" s="67"/>
      <c r="AA150" s="67">
        <f t="shared" si="43"/>
        <v>3843012.6069</v>
      </c>
      <c r="AB150" s="67">
        <v>107700933.7298</v>
      </c>
      <c r="AC150" s="72">
        <f t="shared" si="40"/>
        <v>245340326.03460002</v>
      </c>
    </row>
    <row r="151" spans="1:29" ht="24.9" customHeight="1">
      <c r="A151" s="183"/>
      <c r="B151" s="185"/>
      <c r="C151" s="63">
        <v>21</v>
      </c>
      <c r="D151" s="67" t="s">
        <v>420</v>
      </c>
      <c r="E151" s="67">
        <v>82564422.3442</v>
      </c>
      <c r="F151" s="67">
        <v>0</v>
      </c>
      <c r="G151" s="67">
        <v>52212044.641999997</v>
      </c>
      <c r="H151" s="67">
        <v>17683976.044100001</v>
      </c>
      <c r="I151" s="67">
        <v>6526041.1591999996</v>
      </c>
      <c r="J151" s="67">
        <v>4573813.2909000004</v>
      </c>
      <c r="K151" s="67">
        <f t="shared" si="35"/>
        <v>2286906.6454500002</v>
      </c>
      <c r="L151" s="67">
        <f t="shared" si="38"/>
        <v>2286906.6454500002</v>
      </c>
      <c r="M151" s="67">
        <v>132163064.6323</v>
      </c>
      <c r="N151" s="72">
        <f t="shared" si="39"/>
        <v>293436455.46725005</v>
      </c>
      <c r="O151" s="71"/>
      <c r="P151" s="185"/>
      <c r="Q151" s="74">
        <v>8</v>
      </c>
      <c r="R151" s="185"/>
      <c r="S151" s="67" t="s">
        <v>421</v>
      </c>
      <c r="T151" s="67">
        <v>108550978.37890001</v>
      </c>
      <c r="U151" s="67">
        <v>0</v>
      </c>
      <c r="V151" s="67">
        <v>68645408.859300002</v>
      </c>
      <c r="W151" s="67">
        <v>23249879.872099999</v>
      </c>
      <c r="X151" s="67">
        <v>8273658.6272</v>
      </c>
      <c r="Y151" s="67">
        <v>6013388.0133999996</v>
      </c>
      <c r="Z151" s="67"/>
      <c r="AA151" s="67">
        <f t="shared" si="43"/>
        <v>6013388.0133999996</v>
      </c>
      <c r="AB151" s="67">
        <v>161313290.6913</v>
      </c>
      <c r="AC151" s="72">
        <f t="shared" si="40"/>
        <v>376046604.44220001</v>
      </c>
    </row>
    <row r="152" spans="1:29" ht="24.9" customHeight="1">
      <c r="A152" s="183"/>
      <c r="B152" s="185"/>
      <c r="C152" s="63">
        <v>22</v>
      </c>
      <c r="D152" s="67" t="s">
        <v>422</v>
      </c>
      <c r="E152" s="67">
        <v>80394475.053800002</v>
      </c>
      <c r="F152" s="67">
        <v>0</v>
      </c>
      <c r="G152" s="67">
        <v>50839814.550899997</v>
      </c>
      <c r="H152" s="67">
        <v>17219208.111299999</v>
      </c>
      <c r="I152" s="67">
        <v>6192529.0268000001</v>
      </c>
      <c r="J152" s="67">
        <v>4453604.9314000001</v>
      </c>
      <c r="K152" s="67">
        <f t="shared" si="35"/>
        <v>2226802.4657000001</v>
      </c>
      <c r="L152" s="67">
        <f t="shared" si="38"/>
        <v>2226802.4657000001</v>
      </c>
      <c r="M152" s="67">
        <v>125226502.0712</v>
      </c>
      <c r="N152" s="72">
        <f t="shared" si="39"/>
        <v>282099331.27969998</v>
      </c>
      <c r="O152" s="71"/>
      <c r="P152" s="185"/>
      <c r="Q152" s="74">
        <v>9</v>
      </c>
      <c r="R152" s="185"/>
      <c r="S152" s="67" t="s">
        <v>423</v>
      </c>
      <c r="T152" s="67">
        <v>100599027.4701</v>
      </c>
      <c r="U152" s="67">
        <v>0</v>
      </c>
      <c r="V152" s="67">
        <v>63616758.454599999</v>
      </c>
      <c r="W152" s="67">
        <v>21546699.4298</v>
      </c>
      <c r="X152" s="67">
        <v>6630222.7363999998</v>
      </c>
      <c r="Y152" s="67">
        <v>5572874.5606000004</v>
      </c>
      <c r="Z152" s="67"/>
      <c r="AA152" s="67">
        <f t="shared" si="43"/>
        <v>5572874.5606000004</v>
      </c>
      <c r="AB152" s="67">
        <v>127132237.70209999</v>
      </c>
      <c r="AC152" s="72">
        <f t="shared" si="40"/>
        <v>325097820.35360003</v>
      </c>
    </row>
    <row r="153" spans="1:29" ht="24.9" customHeight="1">
      <c r="A153" s="183"/>
      <c r="B153" s="186"/>
      <c r="C153" s="63">
        <v>23</v>
      </c>
      <c r="D153" s="67" t="s">
        <v>424</v>
      </c>
      <c r="E153" s="67">
        <v>85151974.376399994</v>
      </c>
      <c r="F153" s="67">
        <v>0</v>
      </c>
      <c r="G153" s="67">
        <v>53848359.393399999</v>
      </c>
      <c r="H153" s="67">
        <v>18238188.219900001</v>
      </c>
      <c r="I153" s="67">
        <v>6679912.4044000003</v>
      </c>
      <c r="J153" s="67">
        <v>4717155.6596999997</v>
      </c>
      <c r="K153" s="67">
        <f t="shared" si="35"/>
        <v>2358577.8298499999</v>
      </c>
      <c r="L153" s="67">
        <f t="shared" si="38"/>
        <v>2358577.8298499999</v>
      </c>
      <c r="M153" s="67">
        <v>135363360.5566</v>
      </c>
      <c r="N153" s="72">
        <f t="shared" si="39"/>
        <v>301640372.78055</v>
      </c>
      <c r="O153" s="71"/>
      <c r="P153" s="185"/>
      <c r="Q153" s="74">
        <v>10</v>
      </c>
      <c r="R153" s="185"/>
      <c r="S153" s="80" t="s">
        <v>425</v>
      </c>
      <c r="T153" s="67">
        <v>76956724.3891</v>
      </c>
      <c r="U153" s="67">
        <v>0</v>
      </c>
      <c r="V153" s="67">
        <v>48665851.6492</v>
      </c>
      <c r="W153" s="67">
        <v>16482897.0142</v>
      </c>
      <c r="X153" s="67">
        <v>6155356.7088000001</v>
      </c>
      <c r="Y153" s="67">
        <v>4263164.1915999996</v>
      </c>
      <c r="Z153" s="67"/>
      <c r="AA153" s="67">
        <f t="shared" si="43"/>
        <v>4263164.1915999996</v>
      </c>
      <c r="AB153" s="67">
        <v>117255721.7131</v>
      </c>
      <c r="AC153" s="72">
        <f t="shared" si="40"/>
        <v>269779715.66600001</v>
      </c>
    </row>
    <row r="154" spans="1:29" ht="24.9" customHeight="1">
      <c r="A154" s="63"/>
      <c r="B154" s="178" t="s">
        <v>426</v>
      </c>
      <c r="C154" s="179"/>
      <c r="D154" s="68"/>
      <c r="E154" s="68">
        <f>SUM(E131:E153)</f>
        <v>1821722471.4306002</v>
      </c>
      <c r="F154" s="68">
        <f t="shared" ref="F154:N154" si="44">SUM(F131:F153)</f>
        <v>0</v>
      </c>
      <c r="G154" s="68">
        <f t="shared" si="44"/>
        <v>1152019868.8868997</v>
      </c>
      <c r="H154" s="68">
        <f t="shared" si="44"/>
        <v>390183757.47219992</v>
      </c>
      <c r="I154" s="68">
        <f t="shared" si="44"/>
        <v>141114615.80999997</v>
      </c>
      <c r="J154" s="68">
        <f t="shared" si="44"/>
        <v>100917782.93359999</v>
      </c>
      <c r="K154" s="68">
        <f t="shared" si="44"/>
        <v>50458891.466799997</v>
      </c>
      <c r="L154" s="68">
        <f t="shared" si="44"/>
        <v>50458891.466799997</v>
      </c>
      <c r="M154" s="68">
        <f t="shared" si="44"/>
        <v>2852889599.1336994</v>
      </c>
      <c r="N154" s="68">
        <f t="shared" si="44"/>
        <v>6408389204.2002001</v>
      </c>
      <c r="O154" s="71"/>
      <c r="P154" s="185"/>
      <c r="Q154" s="74">
        <v>11</v>
      </c>
      <c r="R154" s="185"/>
      <c r="S154" s="67" t="s">
        <v>406</v>
      </c>
      <c r="T154" s="67">
        <v>73662456.872999996</v>
      </c>
      <c r="U154" s="67">
        <v>0</v>
      </c>
      <c r="V154" s="67">
        <v>46582624.543300003</v>
      </c>
      <c r="W154" s="67">
        <v>15777317.707900001</v>
      </c>
      <c r="X154" s="67">
        <v>6152381.9424999999</v>
      </c>
      <c r="Y154" s="67">
        <v>4080671.9737</v>
      </c>
      <c r="Z154" s="67"/>
      <c r="AA154" s="67">
        <f t="shared" si="43"/>
        <v>4080671.9737</v>
      </c>
      <c r="AB154" s="67">
        <v>117193850.9428</v>
      </c>
      <c r="AC154" s="72">
        <f t="shared" si="40"/>
        <v>263449303.98319995</v>
      </c>
    </row>
    <row r="155" spans="1:29" ht="24.9" customHeight="1">
      <c r="A155" s="183">
        <v>8</v>
      </c>
      <c r="B155" s="184" t="s">
        <v>427</v>
      </c>
      <c r="C155" s="63">
        <v>1</v>
      </c>
      <c r="D155" s="67" t="s">
        <v>428</v>
      </c>
      <c r="E155" s="67">
        <v>71510605.454600006</v>
      </c>
      <c r="F155" s="67">
        <v>0</v>
      </c>
      <c r="G155" s="67">
        <v>45221837.909900002</v>
      </c>
      <c r="H155" s="67">
        <v>15316425.6208</v>
      </c>
      <c r="I155" s="67">
        <v>5146358.5051999995</v>
      </c>
      <c r="J155" s="67">
        <v>3961466.0695000002</v>
      </c>
      <c r="K155" s="67">
        <v>0</v>
      </c>
      <c r="L155" s="67">
        <f t="shared" ref="L155:L200" si="45">J155-K155</f>
        <v>3961466.0695000002</v>
      </c>
      <c r="M155" s="67">
        <v>102953207.824</v>
      </c>
      <c r="N155" s="72">
        <f t="shared" si="39"/>
        <v>244109901.38400003</v>
      </c>
      <c r="O155" s="71"/>
      <c r="P155" s="185"/>
      <c r="Q155" s="74">
        <v>12</v>
      </c>
      <c r="R155" s="185"/>
      <c r="S155" s="67" t="s">
        <v>429</v>
      </c>
      <c r="T155" s="67">
        <v>78261073.2403</v>
      </c>
      <c r="U155" s="67">
        <v>0</v>
      </c>
      <c r="V155" s="67">
        <v>49490695.068599999</v>
      </c>
      <c r="W155" s="67">
        <v>16762267.6339</v>
      </c>
      <c r="X155" s="67">
        <v>5804777.5839</v>
      </c>
      <c r="Y155" s="67">
        <v>4335421.0783000002</v>
      </c>
      <c r="Z155" s="67"/>
      <c r="AA155" s="67">
        <f t="shared" si="43"/>
        <v>4335421.0783000002</v>
      </c>
      <c r="AB155" s="67">
        <v>109964190.77169999</v>
      </c>
      <c r="AC155" s="72">
        <f t="shared" si="40"/>
        <v>264618425.37669998</v>
      </c>
    </row>
    <row r="156" spans="1:29" ht="24.9" customHeight="1">
      <c r="A156" s="183"/>
      <c r="B156" s="185"/>
      <c r="C156" s="63">
        <v>2</v>
      </c>
      <c r="D156" s="67" t="s">
        <v>430</v>
      </c>
      <c r="E156" s="67">
        <v>69148143.059300005</v>
      </c>
      <c r="F156" s="67">
        <v>0</v>
      </c>
      <c r="G156" s="67">
        <v>43727865.221100003</v>
      </c>
      <c r="H156" s="67">
        <v>14810424.037900001</v>
      </c>
      <c r="I156" s="67">
        <v>5588618.7609000001</v>
      </c>
      <c r="J156" s="67">
        <v>3830592.9695000001</v>
      </c>
      <c r="K156" s="67">
        <v>0</v>
      </c>
      <c r="L156" s="67">
        <f t="shared" si="45"/>
        <v>3830592.9695000001</v>
      </c>
      <c r="M156" s="67">
        <v>112151571.6441</v>
      </c>
      <c r="N156" s="72">
        <f t="shared" si="39"/>
        <v>249257215.69279999</v>
      </c>
      <c r="O156" s="71"/>
      <c r="P156" s="186"/>
      <c r="Q156" s="74">
        <v>13</v>
      </c>
      <c r="R156" s="186"/>
      <c r="S156" s="67" t="s">
        <v>431</v>
      </c>
      <c r="T156" s="67">
        <v>62825267.461400002</v>
      </c>
      <c r="U156" s="67">
        <v>0</v>
      </c>
      <c r="V156" s="67">
        <v>39729408.578299999</v>
      </c>
      <c r="W156" s="67">
        <v>13456165.418500001</v>
      </c>
      <c r="X156" s="67">
        <v>5266018.2423999999</v>
      </c>
      <c r="Y156" s="67">
        <v>3480325.2437</v>
      </c>
      <c r="Z156" s="67"/>
      <c r="AA156" s="67">
        <f t="shared" si="43"/>
        <v>3480325.2437</v>
      </c>
      <c r="AB156" s="67">
        <v>98758787.688099995</v>
      </c>
      <c r="AC156" s="72">
        <f t="shared" si="40"/>
        <v>223515972.63240001</v>
      </c>
    </row>
    <row r="157" spans="1:29" ht="24.9" customHeight="1">
      <c r="A157" s="183"/>
      <c r="B157" s="185"/>
      <c r="C157" s="63">
        <v>3</v>
      </c>
      <c r="D157" s="67" t="s">
        <v>432</v>
      </c>
      <c r="E157" s="67">
        <v>97011849.128800005</v>
      </c>
      <c r="F157" s="67">
        <v>0</v>
      </c>
      <c r="G157" s="67">
        <v>61348300.559799999</v>
      </c>
      <c r="H157" s="67">
        <v>20778383.3191</v>
      </c>
      <c r="I157" s="67">
        <v>7127272.8833999997</v>
      </c>
      <c r="J157" s="67">
        <v>5374155.9902999997</v>
      </c>
      <c r="K157" s="67">
        <v>0</v>
      </c>
      <c r="L157" s="67">
        <f t="shared" si="45"/>
        <v>5374155.9902999997</v>
      </c>
      <c r="M157" s="67">
        <v>144153317.73480001</v>
      </c>
      <c r="N157" s="72">
        <f t="shared" si="39"/>
        <v>335793279.61619997</v>
      </c>
      <c r="O157" s="71"/>
      <c r="P157" s="63"/>
      <c r="Q157" s="179" t="s">
        <v>433</v>
      </c>
      <c r="R157" s="180"/>
      <c r="S157" s="68"/>
      <c r="T157" s="68">
        <f t="shared" ref="T157:V157" si="46">SUM(T144:T156)</f>
        <v>1003831540.0122001</v>
      </c>
      <c r="U157" s="68">
        <f t="shared" ref="U157" si="47">SUM(U136:U156)</f>
        <v>0</v>
      </c>
      <c r="V157" s="68">
        <f t="shared" si="46"/>
        <v>634802445.07349992</v>
      </c>
      <c r="W157" s="68">
        <f t="shared" ref="W157:Y157" si="48">SUM(W144:W156)</f>
        <v>215004627.92439997</v>
      </c>
      <c r="X157" s="68">
        <f t="shared" si="48"/>
        <v>79140016.31840001</v>
      </c>
      <c r="Y157" s="68">
        <f t="shared" si="48"/>
        <v>55609158.390099995</v>
      </c>
      <c r="Z157" s="68">
        <f t="shared" ref="Z157:AC157" si="49">SUM(Z144:Z156)</f>
        <v>0</v>
      </c>
      <c r="AA157" s="68">
        <f t="shared" si="43"/>
        <v>55609158.390099995</v>
      </c>
      <c r="AB157" s="68">
        <f t="shared" si="49"/>
        <v>1506029559.4283001</v>
      </c>
      <c r="AC157" s="68">
        <f t="shared" si="49"/>
        <v>3494417347.1469002</v>
      </c>
    </row>
    <row r="158" spans="1:29" ht="24.9" customHeight="1">
      <c r="A158" s="183"/>
      <c r="B158" s="185"/>
      <c r="C158" s="63">
        <v>4</v>
      </c>
      <c r="D158" s="67" t="s">
        <v>434</v>
      </c>
      <c r="E158" s="67">
        <v>55881758.441</v>
      </c>
      <c r="F158" s="67">
        <v>0</v>
      </c>
      <c r="G158" s="67">
        <v>35338476.108199999</v>
      </c>
      <c r="H158" s="67">
        <v>11968977.0668</v>
      </c>
      <c r="I158" s="67">
        <v>4899021.2693999996</v>
      </c>
      <c r="J158" s="67">
        <v>3095676.3484</v>
      </c>
      <c r="K158" s="67">
        <v>0</v>
      </c>
      <c r="L158" s="67">
        <f t="shared" si="45"/>
        <v>3095676.3484</v>
      </c>
      <c r="M158" s="67">
        <v>97808956.558899999</v>
      </c>
      <c r="N158" s="72">
        <f t="shared" si="39"/>
        <v>208992865.79269999</v>
      </c>
      <c r="O158" s="71"/>
      <c r="P158" s="184">
        <v>26</v>
      </c>
      <c r="Q158" s="74">
        <v>1</v>
      </c>
      <c r="R158" s="184" t="s">
        <v>112</v>
      </c>
      <c r="S158" s="67" t="s">
        <v>435</v>
      </c>
      <c r="T158" s="67">
        <v>69081050.600299999</v>
      </c>
      <c r="U158" s="67">
        <v>0</v>
      </c>
      <c r="V158" s="67">
        <v>43685437.328299999</v>
      </c>
      <c r="W158" s="67">
        <v>14796053.908299999</v>
      </c>
      <c r="X158" s="67">
        <v>5665635.3613</v>
      </c>
      <c r="Y158" s="67">
        <v>3826876.2551000002</v>
      </c>
      <c r="Z158" s="67">
        <f t="shared" ref="Z158:Z182" si="50">Y158/2</f>
        <v>1913438.1275500001</v>
      </c>
      <c r="AA158" s="67">
        <f t="shared" si="43"/>
        <v>1913438.1275500001</v>
      </c>
      <c r="AB158" s="67">
        <v>110777311.47679999</v>
      </c>
      <c r="AC158" s="72">
        <f t="shared" si="40"/>
        <v>245918926.80254999</v>
      </c>
    </row>
    <row r="159" spans="1:29" ht="24.9" customHeight="1">
      <c r="A159" s="183"/>
      <c r="B159" s="185"/>
      <c r="C159" s="63">
        <v>5</v>
      </c>
      <c r="D159" s="67" t="s">
        <v>436</v>
      </c>
      <c r="E159" s="67">
        <v>77344893.707699999</v>
      </c>
      <c r="F159" s="67">
        <v>0</v>
      </c>
      <c r="G159" s="67">
        <v>48911321.952399999</v>
      </c>
      <c r="H159" s="67">
        <v>16566036.6612</v>
      </c>
      <c r="I159" s="67">
        <v>6031695.6193000004</v>
      </c>
      <c r="J159" s="67">
        <v>4284667.5696</v>
      </c>
      <c r="K159" s="67">
        <v>0</v>
      </c>
      <c r="L159" s="67">
        <f t="shared" si="45"/>
        <v>4284667.5696</v>
      </c>
      <c r="M159" s="67">
        <v>121366919.5971</v>
      </c>
      <c r="N159" s="72">
        <f t="shared" si="39"/>
        <v>274505535.10729998</v>
      </c>
      <c r="O159" s="71"/>
      <c r="P159" s="185"/>
      <c r="Q159" s="74">
        <v>2</v>
      </c>
      <c r="R159" s="185"/>
      <c r="S159" s="67" t="s">
        <v>437</v>
      </c>
      <c r="T159" s="67">
        <v>59310792.125</v>
      </c>
      <c r="U159" s="67">
        <v>0</v>
      </c>
      <c r="V159" s="67">
        <v>37506926.5704</v>
      </c>
      <c r="W159" s="67">
        <v>12703421.126399999</v>
      </c>
      <c r="X159" s="67">
        <v>4784941.2156999996</v>
      </c>
      <c r="Y159" s="67">
        <v>3285634.1946999999</v>
      </c>
      <c r="Z159" s="67">
        <f t="shared" si="50"/>
        <v>1642817.0973499999</v>
      </c>
      <c r="AA159" s="67">
        <f t="shared" si="43"/>
        <v>1642817.0973499999</v>
      </c>
      <c r="AB159" s="67">
        <v>92460166.631500006</v>
      </c>
      <c r="AC159" s="72">
        <f t="shared" si="40"/>
        <v>208409064.76635</v>
      </c>
    </row>
    <row r="160" spans="1:29" ht="24.9" customHeight="1">
      <c r="A160" s="183"/>
      <c r="B160" s="185"/>
      <c r="C160" s="63">
        <v>6</v>
      </c>
      <c r="D160" s="67" t="s">
        <v>438</v>
      </c>
      <c r="E160" s="67">
        <v>55718907.606700003</v>
      </c>
      <c r="F160" s="67">
        <v>0</v>
      </c>
      <c r="G160" s="67">
        <v>35235492.5858</v>
      </c>
      <c r="H160" s="67">
        <v>11934097.028100001</v>
      </c>
      <c r="I160" s="67">
        <v>4748848.0670999996</v>
      </c>
      <c r="J160" s="67">
        <v>3086654.9166000001</v>
      </c>
      <c r="K160" s="67">
        <v>0</v>
      </c>
      <c r="L160" s="67">
        <f t="shared" si="45"/>
        <v>3086654.9166000001</v>
      </c>
      <c r="M160" s="67">
        <v>94685574.494200006</v>
      </c>
      <c r="N160" s="72">
        <f t="shared" si="39"/>
        <v>205409574.69850001</v>
      </c>
      <c r="O160" s="71"/>
      <c r="P160" s="185"/>
      <c r="Q160" s="74">
        <v>3</v>
      </c>
      <c r="R160" s="185"/>
      <c r="S160" s="67" t="s">
        <v>439</v>
      </c>
      <c r="T160" s="67">
        <v>67923170.171900004</v>
      </c>
      <c r="U160" s="67">
        <v>0</v>
      </c>
      <c r="V160" s="67">
        <v>42953217.530699998</v>
      </c>
      <c r="W160" s="67">
        <v>14548054.477499999</v>
      </c>
      <c r="X160" s="67">
        <v>6310448.0378</v>
      </c>
      <c r="Y160" s="67">
        <v>3762733.2653999999</v>
      </c>
      <c r="Z160" s="67">
        <f t="shared" si="50"/>
        <v>1881366.6327</v>
      </c>
      <c r="AA160" s="67">
        <f t="shared" si="43"/>
        <v>1881366.6327</v>
      </c>
      <c r="AB160" s="67">
        <v>124188468.1804</v>
      </c>
      <c r="AC160" s="72">
        <f t="shared" si="40"/>
        <v>257804725.03099999</v>
      </c>
    </row>
    <row r="161" spans="1:29" ht="24.9" customHeight="1">
      <c r="A161" s="183"/>
      <c r="B161" s="185"/>
      <c r="C161" s="63">
        <v>7</v>
      </c>
      <c r="D161" s="67" t="s">
        <v>440</v>
      </c>
      <c r="E161" s="67">
        <v>93402966.430399999</v>
      </c>
      <c r="F161" s="67">
        <v>0</v>
      </c>
      <c r="G161" s="67">
        <v>59066117.275399998</v>
      </c>
      <c r="H161" s="67">
        <v>20005418.482999999</v>
      </c>
      <c r="I161" s="67">
        <v>6679156.4210000001</v>
      </c>
      <c r="J161" s="67">
        <v>5174235.0657000002</v>
      </c>
      <c r="K161" s="67">
        <v>0</v>
      </c>
      <c r="L161" s="67">
        <f t="shared" si="45"/>
        <v>5174235.0657000002</v>
      </c>
      <c r="M161" s="67">
        <v>134833153.41780001</v>
      </c>
      <c r="N161" s="72">
        <f t="shared" si="39"/>
        <v>319161047.09329998</v>
      </c>
      <c r="O161" s="71"/>
      <c r="P161" s="185"/>
      <c r="Q161" s="74">
        <v>4</v>
      </c>
      <c r="R161" s="185"/>
      <c r="S161" s="67" t="s">
        <v>441</v>
      </c>
      <c r="T161" s="67">
        <v>110568943.33230001</v>
      </c>
      <c r="U161" s="67">
        <v>0</v>
      </c>
      <c r="V161" s="67">
        <v>69921528.442599997</v>
      </c>
      <c r="W161" s="67">
        <v>23682095.624200001</v>
      </c>
      <c r="X161" s="67">
        <v>6121276.2324999999</v>
      </c>
      <c r="Y161" s="67">
        <v>6125177.0219999999</v>
      </c>
      <c r="Z161" s="67">
        <f t="shared" si="50"/>
        <v>3062588.5109999999</v>
      </c>
      <c r="AA161" s="67">
        <f t="shared" si="43"/>
        <v>3062588.5109999999</v>
      </c>
      <c r="AB161" s="67">
        <v>120253972.4481</v>
      </c>
      <c r="AC161" s="72">
        <f t="shared" si="40"/>
        <v>333610404.59070003</v>
      </c>
    </row>
    <row r="162" spans="1:29" ht="24.9" customHeight="1">
      <c r="A162" s="183"/>
      <c r="B162" s="185"/>
      <c r="C162" s="63">
        <v>8</v>
      </c>
      <c r="D162" s="67" t="s">
        <v>442</v>
      </c>
      <c r="E162" s="67">
        <v>61810863.922300003</v>
      </c>
      <c r="F162" s="67">
        <v>0</v>
      </c>
      <c r="G162" s="67">
        <v>39087920.618199997</v>
      </c>
      <c r="H162" s="67">
        <v>13238896.437899999</v>
      </c>
      <c r="I162" s="67">
        <v>5213191.5880000005</v>
      </c>
      <c r="J162" s="67">
        <v>3424130.4293</v>
      </c>
      <c r="K162" s="67">
        <v>0</v>
      </c>
      <c r="L162" s="67">
        <f t="shared" si="45"/>
        <v>3424130.4293</v>
      </c>
      <c r="M162" s="67">
        <v>104343237.7975</v>
      </c>
      <c r="N162" s="72">
        <f t="shared" si="39"/>
        <v>227118240.79319999</v>
      </c>
      <c r="O162" s="71"/>
      <c r="P162" s="185"/>
      <c r="Q162" s="74">
        <v>5</v>
      </c>
      <c r="R162" s="185"/>
      <c r="S162" s="67" t="s">
        <v>443</v>
      </c>
      <c r="T162" s="67">
        <v>66369638.734099999</v>
      </c>
      <c r="U162" s="67">
        <v>0</v>
      </c>
      <c r="V162" s="67">
        <v>41970796.162199996</v>
      </c>
      <c r="W162" s="67">
        <v>14215312.941199999</v>
      </c>
      <c r="X162" s="67">
        <v>5834228.7830999997</v>
      </c>
      <c r="Y162" s="67">
        <v>3676672.4350999999</v>
      </c>
      <c r="Z162" s="67">
        <f t="shared" si="50"/>
        <v>1838336.2175499999</v>
      </c>
      <c r="AA162" s="67">
        <f t="shared" si="43"/>
        <v>1838336.2175499999</v>
      </c>
      <c r="AB162" s="67">
        <v>114283807.05670001</v>
      </c>
      <c r="AC162" s="72">
        <f t="shared" si="40"/>
        <v>244512119.89484999</v>
      </c>
    </row>
    <row r="163" spans="1:29" ht="24.9" customHeight="1">
      <c r="A163" s="183"/>
      <c r="B163" s="185"/>
      <c r="C163" s="63">
        <v>9</v>
      </c>
      <c r="D163" s="67" t="s">
        <v>444</v>
      </c>
      <c r="E163" s="67">
        <v>73409773.665099993</v>
      </c>
      <c r="F163" s="67">
        <v>0</v>
      </c>
      <c r="G163" s="67">
        <v>46422832.873300001</v>
      </c>
      <c r="H163" s="67">
        <v>15723197.0144</v>
      </c>
      <c r="I163" s="67">
        <v>5759953.6341000004</v>
      </c>
      <c r="J163" s="67">
        <v>4066674.1066000001</v>
      </c>
      <c r="K163" s="67">
        <v>0</v>
      </c>
      <c r="L163" s="67">
        <f t="shared" si="45"/>
        <v>4066674.1066000001</v>
      </c>
      <c r="M163" s="67">
        <v>115715085.3848</v>
      </c>
      <c r="N163" s="72">
        <f t="shared" si="39"/>
        <v>261097516.67829996</v>
      </c>
      <c r="O163" s="71"/>
      <c r="P163" s="185"/>
      <c r="Q163" s="74">
        <v>6</v>
      </c>
      <c r="R163" s="185"/>
      <c r="S163" s="67" t="s">
        <v>445</v>
      </c>
      <c r="T163" s="67">
        <v>69901296.071899995</v>
      </c>
      <c r="U163" s="67">
        <v>0</v>
      </c>
      <c r="V163" s="67">
        <v>44204143.715000004</v>
      </c>
      <c r="W163" s="67">
        <v>14971737.342700001</v>
      </c>
      <c r="X163" s="67">
        <v>5985440.2372000003</v>
      </c>
      <c r="Y163" s="67">
        <v>3872315.3139</v>
      </c>
      <c r="Z163" s="67">
        <f t="shared" si="50"/>
        <v>1936157.65695</v>
      </c>
      <c r="AA163" s="67">
        <f t="shared" si="43"/>
        <v>1936157.65695</v>
      </c>
      <c r="AB163" s="67">
        <v>117428783.2334</v>
      </c>
      <c r="AC163" s="72">
        <f t="shared" si="40"/>
        <v>254427558.25714999</v>
      </c>
    </row>
    <row r="164" spans="1:29" ht="24.9" customHeight="1">
      <c r="A164" s="183"/>
      <c r="B164" s="185"/>
      <c r="C164" s="63">
        <v>10</v>
      </c>
      <c r="D164" s="67" t="s">
        <v>446</v>
      </c>
      <c r="E164" s="67">
        <v>62571705.506200001</v>
      </c>
      <c r="F164" s="67">
        <v>0</v>
      </c>
      <c r="G164" s="67">
        <v>39569061.206500001</v>
      </c>
      <c r="H164" s="67">
        <v>13401856.511600001</v>
      </c>
      <c r="I164" s="67">
        <v>5093489.3252999997</v>
      </c>
      <c r="J164" s="67">
        <v>3466278.6967000002</v>
      </c>
      <c r="K164" s="67">
        <v>0</v>
      </c>
      <c r="L164" s="67">
        <f t="shared" si="45"/>
        <v>3466278.6967000002</v>
      </c>
      <c r="M164" s="67">
        <v>101853606.5254</v>
      </c>
      <c r="N164" s="72">
        <f t="shared" si="39"/>
        <v>225955997.77170002</v>
      </c>
      <c r="O164" s="71"/>
      <c r="P164" s="185"/>
      <c r="Q164" s="74">
        <v>7</v>
      </c>
      <c r="R164" s="185"/>
      <c r="S164" s="67" t="s">
        <v>447</v>
      </c>
      <c r="T164" s="67">
        <v>66209646.451300003</v>
      </c>
      <c r="U164" s="67">
        <v>0</v>
      </c>
      <c r="V164" s="67">
        <v>41869620.329099998</v>
      </c>
      <c r="W164" s="67">
        <v>14181045.158399999</v>
      </c>
      <c r="X164" s="67">
        <v>5602162.0143999998</v>
      </c>
      <c r="Y164" s="67">
        <v>3667809.3580999998</v>
      </c>
      <c r="Z164" s="67">
        <f t="shared" si="50"/>
        <v>1833904.6790499999</v>
      </c>
      <c r="AA164" s="67">
        <f t="shared" si="43"/>
        <v>1833904.6790499999</v>
      </c>
      <c r="AB164" s="67">
        <v>109457159.0792</v>
      </c>
      <c r="AC164" s="72">
        <f t="shared" si="40"/>
        <v>239153537.71145001</v>
      </c>
    </row>
    <row r="165" spans="1:29" ht="24.9" customHeight="1">
      <c r="A165" s="183"/>
      <c r="B165" s="185"/>
      <c r="C165" s="63">
        <v>11</v>
      </c>
      <c r="D165" s="67" t="s">
        <v>448</v>
      </c>
      <c r="E165" s="67">
        <v>90153161.215700001</v>
      </c>
      <c r="F165" s="67">
        <v>0</v>
      </c>
      <c r="G165" s="67">
        <v>57011007.215499997</v>
      </c>
      <c r="H165" s="67">
        <v>19309362.289099999</v>
      </c>
      <c r="I165" s="67">
        <v>7201070.4192000004</v>
      </c>
      <c r="J165" s="67">
        <v>4994205.9216999998</v>
      </c>
      <c r="K165" s="67">
        <v>0</v>
      </c>
      <c r="L165" s="67">
        <f t="shared" si="45"/>
        <v>4994205.9216999998</v>
      </c>
      <c r="M165" s="67">
        <v>145688198.09999999</v>
      </c>
      <c r="N165" s="72">
        <f t="shared" si="39"/>
        <v>324357005.16119999</v>
      </c>
      <c r="O165" s="71"/>
      <c r="P165" s="185"/>
      <c r="Q165" s="74">
        <v>8</v>
      </c>
      <c r="R165" s="185"/>
      <c r="S165" s="67" t="s">
        <v>449</v>
      </c>
      <c r="T165" s="67">
        <v>59162513.988200001</v>
      </c>
      <c r="U165" s="67">
        <v>0</v>
      </c>
      <c r="V165" s="67">
        <v>37413158.522500001</v>
      </c>
      <c r="W165" s="67">
        <v>12671662.3259</v>
      </c>
      <c r="X165" s="67">
        <v>5176455.4582000002</v>
      </c>
      <c r="Y165" s="67">
        <v>3277420.0451000002</v>
      </c>
      <c r="Z165" s="67">
        <f t="shared" si="50"/>
        <v>1638710.0225500001</v>
      </c>
      <c r="AA165" s="67">
        <f t="shared" si="43"/>
        <v>1638710.0225500001</v>
      </c>
      <c r="AB165" s="67">
        <v>100603087.8988</v>
      </c>
      <c r="AC165" s="72">
        <f t="shared" si="40"/>
        <v>216665588.21615002</v>
      </c>
    </row>
    <row r="166" spans="1:29" ht="24.9" customHeight="1">
      <c r="A166" s="183"/>
      <c r="B166" s="185"/>
      <c r="C166" s="63">
        <v>12</v>
      </c>
      <c r="D166" s="67" t="s">
        <v>450</v>
      </c>
      <c r="E166" s="67">
        <v>63847908.495200001</v>
      </c>
      <c r="F166" s="67">
        <v>0</v>
      </c>
      <c r="G166" s="67">
        <v>40376105.760899998</v>
      </c>
      <c r="H166" s="67">
        <v>13675198.738600001</v>
      </c>
      <c r="I166" s="67">
        <v>5381236.7197000002</v>
      </c>
      <c r="J166" s="67">
        <v>3536976.3898999998</v>
      </c>
      <c r="K166" s="67">
        <v>0</v>
      </c>
      <c r="L166" s="67">
        <f t="shared" si="45"/>
        <v>3536976.3898999998</v>
      </c>
      <c r="M166" s="67">
        <v>107838329.74519999</v>
      </c>
      <c r="N166" s="72">
        <f t="shared" si="39"/>
        <v>234655755.8495</v>
      </c>
      <c r="O166" s="71"/>
      <c r="P166" s="185"/>
      <c r="Q166" s="74">
        <v>9</v>
      </c>
      <c r="R166" s="185"/>
      <c r="S166" s="67" t="s">
        <v>451</v>
      </c>
      <c r="T166" s="67">
        <v>63839758.391099997</v>
      </c>
      <c r="U166" s="67">
        <v>0</v>
      </c>
      <c r="V166" s="67">
        <v>40370951.8024</v>
      </c>
      <c r="W166" s="67">
        <v>13673453.117000001</v>
      </c>
      <c r="X166" s="67">
        <v>5540450.1958999997</v>
      </c>
      <c r="Y166" s="67">
        <v>3536524.8993000002</v>
      </c>
      <c r="Z166" s="67">
        <f t="shared" si="50"/>
        <v>1768262.4496500001</v>
      </c>
      <c r="AA166" s="67">
        <f t="shared" si="43"/>
        <v>1768262.4496500001</v>
      </c>
      <c r="AB166" s="67">
        <v>108173643.8829</v>
      </c>
      <c r="AC166" s="72">
        <f t="shared" si="40"/>
        <v>233366519.83894998</v>
      </c>
    </row>
    <row r="167" spans="1:29" ht="24.9" customHeight="1">
      <c r="A167" s="183"/>
      <c r="B167" s="185"/>
      <c r="C167" s="63">
        <v>13</v>
      </c>
      <c r="D167" s="67" t="s">
        <v>452</v>
      </c>
      <c r="E167" s="67">
        <v>73665615.029599994</v>
      </c>
      <c r="F167" s="67">
        <v>0</v>
      </c>
      <c r="G167" s="67">
        <v>46584621.696699999</v>
      </c>
      <c r="H167" s="67">
        <v>15777994.134500001</v>
      </c>
      <c r="I167" s="67">
        <v>6441536.7551999995</v>
      </c>
      <c r="J167" s="67">
        <v>4080846.9257999999</v>
      </c>
      <c r="K167" s="67">
        <v>0</v>
      </c>
      <c r="L167" s="67">
        <f t="shared" si="45"/>
        <v>4080846.9257999999</v>
      </c>
      <c r="M167" s="67">
        <v>129891013.33580001</v>
      </c>
      <c r="N167" s="72">
        <f t="shared" si="39"/>
        <v>276441627.87760001</v>
      </c>
      <c r="O167" s="71"/>
      <c r="P167" s="185"/>
      <c r="Q167" s="74">
        <v>10</v>
      </c>
      <c r="R167" s="185"/>
      <c r="S167" s="67" t="s">
        <v>453</v>
      </c>
      <c r="T167" s="67">
        <v>70305507.039299995</v>
      </c>
      <c r="U167" s="67">
        <v>0</v>
      </c>
      <c r="V167" s="67">
        <v>44459758.4274</v>
      </c>
      <c r="W167" s="67">
        <v>15058312.853800001</v>
      </c>
      <c r="X167" s="67">
        <v>5887716.2478</v>
      </c>
      <c r="Y167" s="67">
        <v>3894707.3495999998</v>
      </c>
      <c r="Z167" s="67">
        <f t="shared" si="50"/>
        <v>1947353.6747999999</v>
      </c>
      <c r="AA167" s="67">
        <f t="shared" si="43"/>
        <v>1947353.6747999999</v>
      </c>
      <c r="AB167" s="67">
        <v>115396267.7703</v>
      </c>
      <c r="AC167" s="72">
        <f t="shared" si="40"/>
        <v>253054916.01339999</v>
      </c>
    </row>
    <row r="168" spans="1:29" ht="24.9" customHeight="1">
      <c r="A168" s="183"/>
      <c r="B168" s="185"/>
      <c r="C168" s="63">
        <v>14</v>
      </c>
      <c r="D168" s="67" t="s">
        <v>454</v>
      </c>
      <c r="E168" s="67">
        <v>65116565.483199999</v>
      </c>
      <c r="F168" s="67">
        <v>0</v>
      </c>
      <c r="G168" s="67">
        <v>41178378.379100002</v>
      </c>
      <c r="H168" s="67">
        <v>13946924.7333</v>
      </c>
      <c r="I168" s="67">
        <v>5027776.1544000003</v>
      </c>
      <c r="J168" s="67">
        <v>3607256.0578999999</v>
      </c>
      <c r="K168" s="67">
        <v>0</v>
      </c>
      <c r="L168" s="67">
        <f t="shared" si="45"/>
        <v>3607256.0578999999</v>
      </c>
      <c r="M168" s="67">
        <v>100486869.0772</v>
      </c>
      <c r="N168" s="72">
        <f t="shared" si="39"/>
        <v>229363769.88510001</v>
      </c>
      <c r="O168" s="71"/>
      <c r="P168" s="185"/>
      <c r="Q168" s="74">
        <v>11</v>
      </c>
      <c r="R168" s="185"/>
      <c r="S168" s="67" t="s">
        <v>455</v>
      </c>
      <c r="T168" s="67">
        <v>68674047.084199995</v>
      </c>
      <c r="U168" s="67">
        <v>0</v>
      </c>
      <c r="V168" s="67">
        <v>43428056.665299997</v>
      </c>
      <c r="W168" s="67">
        <v>14708880.278100001</v>
      </c>
      <c r="X168" s="67">
        <v>5399889.5717000002</v>
      </c>
      <c r="Y168" s="67">
        <v>3804329.5208000001</v>
      </c>
      <c r="Z168" s="67">
        <f t="shared" si="50"/>
        <v>1902164.7604</v>
      </c>
      <c r="AA168" s="67">
        <f t="shared" si="43"/>
        <v>1902164.7604</v>
      </c>
      <c r="AB168" s="67">
        <v>105250189.32700001</v>
      </c>
      <c r="AC168" s="72">
        <f t="shared" si="40"/>
        <v>239363227.68669999</v>
      </c>
    </row>
    <row r="169" spans="1:29" ht="24.9" customHeight="1">
      <c r="A169" s="183"/>
      <c r="B169" s="185"/>
      <c r="C169" s="63">
        <v>15</v>
      </c>
      <c r="D169" s="67" t="s">
        <v>456</v>
      </c>
      <c r="E169" s="67">
        <v>59925443.594400004</v>
      </c>
      <c r="F169" s="67">
        <v>0</v>
      </c>
      <c r="G169" s="67">
        <v>37895619.533299997</v>
      </c>
      <c r="H169" s="67">
        <v>12835069.6204</v>
      </c>
      <c r="I169" s="67">
        <v>4686926.2651000004</v>
      </c>
      <c r="J169" s="67">
        <v>3319683.9824000001</v>
      </c>
      <c r="K169" s="67">
        <v>0</v>
      </c>
      <c r="L169" s="67">
        <f t="shared" si="45"/>
        <v>3319683.9824000001</v>
      </c>
      <c r="M169" s="67">
        <v>93397691.949399993</v>
      </c>
      <c r="N169" s="72">
        <f t="shared" si="39"/>
        <v>212060434.94499999</v>
      </c>
      <c r="O169" s="71"/>
      <c r="P169" s="185"/>
      <c r="Q169" s="74">
        <v>12</v>
      </c>
      <c r="R169" s="185"/>
      <c r="S169" s="67" t="s">
        <v>457</v>
      </c>
      <c r="T169" s="67">
        <v>79910551.447500005</v>
      </c>
      <c r="U169" s="67">
        <v>0</v>
      </c>
      <c r="V169" s="67">
        <v>50533791.203000002</v>
      </c>
      <c r="W169" s="67">
        <v>17115559.430399999</v>
      </c>
      <c r="X169" s="67">
        <v>6564014.7840999998</v>
      </c>
      <c r="Y169" s="67">
        <v>4426797.0624000002</v>
      </c>
      <c r="Z169" s="67">
        <f t="shared" si="50"/>
        <v>2213398.5312000001</v>
      </c>
      <c r="AA169" s="67">
        <f t="shared" si="43"/>
        <v>2213398.5312000001</v>
      </c>
      <c r="AB169" s="67">
        <v>129462284.11750001</v>
      </c>
      <c r="AC169" s="72">
        <f t="shared" si="40"/>
        <v>285799599.51370001</v>
      </c>
    </row>
    <row r="170" spans="1:29" ht="24.9" customHeight="1">
      <c r="A170" s="183"/>
      <c r="B170" s="185"/>
      <c r="C170" s="63">
        <v>16</v>
      </c>
      <c r="D170" s="67" t="s">
        <v>458</v>
      </c>
      <c r="E170" s="67">
        <v>87807547.884900004</v>
      </c>
      <c r="F170" s="67">
        <v>0</v>
      </c>
      <c r="G170" s="67">
        <v>55527689.528999999</v>
      </c>
      <c r="H170" s="67">
        <v>18806969.5057</v>
      </c>
      <c r="I170" s="67">
        <v>5804120.1644000001</v>
      </c>
      <c r="J170" s="67">
        <v>4864266.2076000003</v>
      </c>
      <c r="K170" s="67">
        <v>0</v>
      </c>
      <c r="L170" s="67">
        <f t="shared" si="45"/>
        <v>4864266.2076000003</v>
      </c>
      <c r="M170" s="67">
        <v>116633684.3514</v>
      </c>
      <c r="N170" s="72">
        <f t="shared" si="39"/>
        <v>289444277.64300001</v>
      </c>
      <c r="O170" s="71"/>
      <c r="P170" s="185"/>
      <c r="Q170" s="74">
        <v>13</v>
      </c>
      <c r="R170" s="185"/>
      <c r="S170" s="67" t="s">
        <v>459</v>
      </c>
      <c r="T170" s="67">
        <v>81858056.579799995</v>
      </c>
      <c r="U170" s="67">
        <v>0</v>
      </c>
      <c r="V170" s="67">
        <v>51765353.442900002</v>
      </c>
      <c r="W170" s="67">
        <v>17532683.818</v>
      </c>
      <c r="X170" s="67">
        <v>6234294.0204999996</v>
      </c>
      <c r="Y170" s="67">
        <v>4534682.8152000001</v>
      </c>
      <c r="Z170" s="67">
        <f t="shared" si="50"/>
        <v>2267341.4076</v>
      </c>
      <c r="AA170" s="67">
        <f t="shared" si="43"/>
        <v>2267341.4076</v>
      </c>
      <c r="AB170" s="67">
        <v>122604576.45990001</v>
      </c>
      <c r="AC170" s="72">
        <f t="shared" si="40"/>
        <v>282262305.72869998</v>
      </c>
    </row>
    <row r="171" spans="1:29" ht="24.9" customHeight="1">
      <c r="A171" s="183"/>
      <c r="B171" s="185"/>
      <c r="C171" s="63">
        <v>17</v>
      </c>
      <c r="D171" s="67" t="s">
        <v>460</v>
      </c>
      <c r="E171" s="67">
        <v>90494604.110799998</v>
      </c>
      <c r="F171" s="67">
        <v>0</v>
      </c>
      <c r="G171" s="67">
        <v>57226928.6884</v>
      </c>
      <c r="H171" s="67">
        <v>19382493.8851</v>
      </c>
      <c r="I171" s="67">
        <v>6355910.1487999996</v>
      </c>
      <c r="J171" s="67">
        <v>5013120.8005999997</v>
      </c>
      <c r="K171" s="67">
        <v>0</v>
      </c>
      <c r="L171" s="67">
        <f t="shared" si="45"/>
        <v>5013120.8005999997</v>
      </c>
      <c r="M171" s="67">
        <v>128110105.67209999</v>
      </c>
      <c r="N171" s="72">
        <f t="shared" si="39"/>
        <v>306583163.30579996</v>
      </c>
      <c r="O171" s="71"/>
      <c r="P171" s="185"/>
      <c r="Q171" s="74">
        <v>14</v>
      </c>
      <c r="R171" s="185"/>
      <c r="S171" s="67" t="s">
        <v>461</v>
      </c>
      <c r="T171" s="67">
        <v>90638593.687800005</v>
      </c>
      <c r="U171" s="67">
        <v>0</v>
      </c>
      <c r="V171" s="67">
        <v>57317984.739100002</v>
      </c>
      <c r="W171" s="67">
        <v>19413334.144900002</v>
      </c>
      <c r="X171" s="67">
        <v>6441676.0618000003</v>
      </c>
      <c r="Y171" s="67">
        <v>5021097.3771000002</v>
      </c>
      <c r="Z171" s="67">
        <f t="shared" si="50"/>
        <v>2510548.6885500001</v>
      </c>
      <c r="AA171" s="67">
        <f t="shared" si="43"/>
        <v>2510548.6885500001</v>
      </c>
      <c r="AB171" s="67">
        <v>126917818.35870001</v>
      </c>
      <c r="AC171" s="72">
        <f t="shared" si="40"/>
        <v>303239955.68085003</v>
      </c>
    </row>
    <row r="172" spans="1:29" ht="24.9" customHeight="1">
      <c r="A172" s="183"/>
      <c r="B172" s="185"/>
      <c r="C172" s="63">
        <v>18</v>
      </c>
      <c r="D172" s="67" t="s">
        <v>462</v>
      </c>
      <c r="E172" s="67">
        <v>50387439.871699996</v>
      </c>
      <c r="F172" s="67">
        <v>0</v>
      </c>
      <c r="G172" s="67">
        <v>31863981.909899998</v>
      </c>
      <c r="H172" s="67">
        <v>10792182.0842</v>
      </c>
      <c r="I172" s="67">
        <v>4636798.5365000004</v>
      </c>
      <c r="J172" s="67">
        <v>2791308.1159999999</v>
      </c>
      <c r="K172" s="67">
        <v>0</v>
      </c>
      <c r="L172" s="67">
        <f t="shared" si="45"/>
        <v>2791308.1159999999</v>
      </c>
      <c r="M172" s="67">
        <v>92355108.8116</v>
      </c>
      <c r="N172" s="72">
        <f t="shared" si="39"/>
        <v>192826819.3299</v>
      </c>
      <c r="O172" s="71"/>
      <c r="P172" s="185"/>
      <c r="Q172" s="74">
        <v>15</v>
      </c>
      <c r="R172" s="185"/>
      <c r="S172" s="67" t="s">
        <v>463</v>
      </c>
      <c r="T172" s="67">
        <v>106947905.07709999</v>
      </c>
      <c r="U172" s="67">
        <v>0</v>
      </c>
      <c r="V172" s="67">
        <v>67631658.233799994</v>
      </c>
      <c r="W172" s="67">
        <v>22906527.262600001</v>
      </c>
      <c r="X172" s="67">
        <v>6623568.4389000004</v>
      </c>
      <c r="Y172" s="67">
        <v>5924582.7171999998</v>
      </c>
      <c r="Z172" s="67">
        <f t="shared" si="50"/>
        <v>2962291.3585999999</v>
      </c>
      <c r="AA172" s="67">
        <f t="shared" si="43"/>
        <v>2962291.3585999999</v>
      </c>
      <c r="AB172" s="67">
        <v>130700912.67649999</v>
      </c>
      <c r="AC172" s="72">
        <f t="shared" si="40"/>
        <v>337772863.04749995</v>
      </c>
    </row>
    <row r="173" spans="1:29" ht="24.9" customHeight="1">
      <c r="A173" s="183"/>
      <c r="B173" s="185"/>
      <c r="C173" s="63">
        <v>19</v>
      </c>
      <c r="D173" s="67" t="s">
        <v>464</v>
      </c>
      <c r="E173" s="67">
        <v>67881682.340200007</v>
      </c>
      <c r="F173" s="67">
        <v>0</v>
      </c>
      <c r="G173" s="67">
        <v>42926981.478200004</v>
      </c>
      <c r="H173" s="67">
        <v>14539168.448799999</v>
      </c>
      <c r="I173" s="67">
        <v>5185298.7792999996</v>
      </c>
      <c r="J173" s="67">
        <v>3760434.9679999999</v>
      </c>
      <c r="K173" s="67">
        <v>0</v>
      </c>
      <c r="L173" s="67">
        <f t="shared" si="45"/>
        <v>3760434.9679999999</v>
      </c>
      <c r="M173" s="67">
        <v>103763108.3392</v>
      </c>
      <c r="N173" s="72">
        <f t="shared" si="39"/>
        <v>238056674.35370004</v>
      </c>
      <c r="O173" s="71"/>
      <c r="P173" s="185"/>
      <c r="Q173" s="74">
        <v>16</v>
      </c>
      <c r="R173" s="185"/>
      <c r="S173" s="67" t="s">
        <v>465</v>
      </c>
      <c r="T173" s="67">
        <v>67733552.611900002</v>
      </c>
      <c r="U173" s="67">
        <v>0</v>
      </c>
      <c r="V173" s="67">
        <v>42833307.280900002</v>
      </c>
      <c r="W173" s="67">
        <v>14507441.435000001</v>
      </c>
      <c r="X173" s="67">
        <v>6464995.8964</v>
      </c>
      <c r="Y173" s="67">
        <v>3752229.0397999999</v>
      </c>
      <c r="Z173" s="67">
        <f t="shared" si="50"/>
        <v>1876114.5199</v>
      </c>
      <c r="AA173" s="67">
        <f t="shared" si="43"/>
        <v>1876114.5199</v>
      </c>
      <c r="AB173" s="67">
        <v>127402836.67209999</v>
      </c>
      <c r="AC173" s="72">
        <f t="shared" si="40"/>
        <v>260818248.41619998</v>
      </c>
    </row>
    <row r="174" spans="1:29" ht="24.9" customHeight="1">
      <c r="A174" s="183"/>
      <c r="B174" s="185"/>
      <c r="C174" s="63">
        <v>20</v>
      </c>
      <c r="D174" s="67" t="s">
        <v>466</v>
      </c>
      <c r="E174" s="67">
        <v>80330614.984200001</v>
      </c>
      <c r="F174" s="67">
        <v>0</v>
      </c>
      <c r="G174" s="67">
        <v>50799430.754699998</v>
      </c>
      <c r="H174" s="67">
        <v>17205530.307799999</v>
      </c>
      <c r="I174" s="67">
        <v>5613583.4664000003</v>
      </c>
      <c r="J174" s="67">
        <v>4450067.2812999999</v>
      </c>
      <c r="K174" s="67">
        <v>0</v>
      </c>
      <c r="L174" s="67">
        <f t="shared" si="45"/>
        <v>4450067.2812999999</v>
      </c>
      <c r="M174" s="67">
        <v>112670800.8539</v>
      </c>
      <c r="N174" s="72">
        <f t="shared" si="39"/>
        <v>271070027.64829999</v>
      </c>
      <c r="O174" s="71"/>
      <c r="P174" s="185"/>
      <c r="Q174" s="74">
        <v>17</v>
      </c>
      <c r="R174" s="185"/>
      <c r="S174" s="67" t="s">
        <v>467</v>
      </c>
      <c r="T174" s="67">
        <v>91934811.035500005</v>
      </c>
      <c r="U174" s="67">
        <v>0</v>
      </c>
      <c r="V174" s="67">
        <v>58137685.962700002</v>
      </c>
      <c r="W174" s="67">
        <v>19690963.126899999</v>
      </c>
      <c r="X174" s="67">
        <v>6972549.3561000004</v>
      </c>
      <c r="Y174" s="67">
        <v>5092903.8037999999</v>
      </c>
      <c r="Z174" s="67">
        <f t="shared" si="50"/>
        <v>2546451.9018999999</v>
      </c>
      <c r="AA174" s="67">
        <f t="shared" si="43"/>
        <v>2546451.9018999999</v>
      </c>
      <c r="AB174" s="67">
        <v>137959203.24329999</v>
      </c>
      <c r="AC174" s="72">
        <f t="shared" si="40"/>
        <v>317241664.62639999</v>
      </c>
    </row>
    <row r="175" spans="1:29" ht="24.9" customHeight="1">
      <c r="A175" s="183"/>
      <c r="B175" s="185"/>
      <c r="C175" s="63">
        <v>21</v>
      </c>
      <c r="D175" s="67" t="s">
        <v>468</v>
      </c>
      <c r="E175" s="67">
        <v>116980570.94499999</v>
      </c>
      <c r="F175" s="67">
        <v>0</v>
      </c>
      <c r="G175" s="67">
        <v>73976110.036400005</v>
      </c>
      <c r="H175" s="67">
        <v>25055363.502599999</v>
      </c>
      <c r="I175" s="67">
        <v>10061279.052999999</v>
      </c>
      <c r="J175" s="67">
        <v>6480361.3345999997</v>
      </c>
      <c r="K175" s="67">
        <v>0</v>
      </c>
      <c r="L175" s="67">
        <f t="shared" si="45"/>
        <v>6480361.3345999997</v>
      </c>
      <c r="M175" s="67">
        <v>205176337.19940001</v>
      </c>
      <c r="N175" s="72">
        <f t="shared" si="39"/>
        <v>437730022.07100004</v>
      </c>
      <c r="O175" s="71"/>
      <c r="P175" s="185"/>
      <c r="Q175" s="74">
        <v>18</v>
      </c>
      <c r="R175" s="185"/>
      <c r="S175" s="67" t="s">
        <v>469</v>
      </c>
      <c r="T175" s="67">
        <v>62099989.565099999</v>
      </c>
      <c r="U175" s="67">
        <v>0</v>
      </c>
      <c r="V175" s="67">
        <v>39270757.735399999</v>
      </c>
      <c r="W175" s="67">
        <v>13300822.516899999</v>
      </c>
      <c r="X175" s="67">
        <v>5324342.1733999997</v>
      </c>
      <c r="Y175" s="67">
        <v>3440147.0946</v>
      </c>
      <c r="Z175" s="67">
        <f t="shared" si="50"/>
        <v>1720073.5473</v>
      </c>
      <c r="AA175" s="67">
        <f t="shared" si="43"/>
        <v>1720073.5473</v>
      </c>
      <c r="AB175" s="67">
        <v>103678914.391</v>
      </c>
      <c r="AC175" s="72">
        <f t="shared" si="40"/>
        <v>225394899.92910001</v>
      </c>
    </row>
    <row r="176" spans="1:29" ht="24.9" customHeight="1">
      <c r="A176" s="183"/>
      <c r="B176" s="185"/>
      <c r="C176" s="63">
        <v>22</v>
      </c>
      <c r="D176" s="67" t="s">
        <v>470</v>
      </c>
      <c r="E176" s="67">
        <v>73049581.627900004</v>
      </c>
      <c r="F176" s="67">
        <v>0</v>
      </c>
      <c r="G176" s="67">
        <v>46195054.828100003</v>
      </c>
      <c r="H176" s="67">
        <v>15646049.6526</v>
      </c>
      <c r="I176" s="67">
        <v>5486881.7534999996</v>
      </c>
      <c r="J176" s="67">
        <v>4046720.5832000002</v>
      </c>
      <c r="K176" s="67">
        <v>0</v>
      </c>
      <c r="L176" s="67">
        <f t="shared" si="45"/>
        <v>4046720.5832000002</v>
      </c>
      <c r="M176" s="67">
        <v>110035591.2987</v>
      </c>
      <c r="N176" s="72">
        <f t="shared" si="39"/>
        <v>254459879.74400002</v>
      </c>
      <c r="O176" s="71"/>
      <c r="P176" s="185"/>
      <c r="Q176" s="74">
        <v>19</v>
      </c>
      <c r="R176" s="185"/>
      <c r="S176" s="67" t="s">
        <v>471</v>
      </c>
      <c r="T176" s="67">
        <v>71469935.556700006</v>
      </c>
      <c r="U176" s="67">
        <v>0</v>
      </c>
      <c r="V176" s="67">
        <v>45196119.101800002</v>
      </c>
      <c r="W176" s="67">
        <v>15307714.7805</v>
      </c>
      <c r="X176" s="67">
        <v>5959367.2855000002</v>
      </c>
      <c r="Y176" s="67">
        <v>3959213.0832000002</v>
      </c>
      <c r="Z176" s="67">
        <f t="shared" si="50"/>
        <v>1979606.5416000001</v>
      </c>
      <c r="AA176" s="67">
        <f t="shared" si="43"/>
        <v>1979606.5416000001</v>
      </c>
      <c r="AB176" s="67">
        <v>116886504.1287</v>
      </c>
      <c r="AC176" s="72">
        <f t="shared" si="40"/>
        <v>256799247.39480001</v>
      </c>
    </row>
    <row r="177" spans="1:29" ht="24.9" customHeight="1">
      <c r="A177" s="183"/>
      <c r="B177" s="185"/>
      <c r="C177" s="63">
        <v>23</v>
      </c>
      <c r="D177" s="67" t="s">
        <v>472</v>
      </c>
      <c r="E177" s="67">
        <v>68025178.654599994</v>
      </c>
      <c r="F177" s="67">
        <v>0</v>
      </c>
      <c r="G177" s="67">
        <v>43017725.599600002</v>
      </c>
      <c r="H177" s="67">
        <v>14569903.0595</v>
      </c>
      <c r="I177" s="67">
        <v>5338540.0739000002</v>
      </c>
      <c r="J177" s="67">
        <v>3768384.2193999998</v>
      </c>
      <c r="K177" s="67">
        <v>0</v>
      </c>
      <c r="L177" s="67">
        <f t="shared" si="45"/>
        <v>3768384.2193999998</v>
      </c>
      <c r="M177" s="67">
        <v>106950302.21799999</v>
      </c>
      <c r="N177" s="72">
        <f t="shared" si="39"/>
        <v>241670033.82499999</v>
      </c>
      <c r="O177" s="71"/>
      <c r="P177" s="185"/>
      <c r="Q177" s="74">
        <v>20</v>
      </c>
      <c r="R177" s="185"/>
      <c r="S177" s="67" t="s">
        <v>473</v>
      </c>
      <c r="T177" s="67">
        <v>82432566.501000002</v>
      </c>
      <c r="U177" s="67">
        <v>0</v>
      </c>
      <c r="V177" s="67">
        <v>52128661.715300001</v>
      </c>
      <c r="W177" s="67">
        <v>17655734.635699999</v>
      </c>
      <c r="X177" s="67">
        <v>6237513.7675000001</v>
      </c>
      <c r="Y177" s="67">
        <v>4566508.8855999997</v>
      </c>
      <c r="Z177" s="67">
        <f t="shared" si="50"/>
        <v>2283254.4427999998</v>
      </c>
      <c r="AA177" s="67">
        <f t="shared" si="43"/>
        <v>2283254.4427999998</v>
      </c>
      <c r="AB177" s="67">
        <v>122671542.4701</v>
      </c>
      <c r="AC177" s="72">
        <f t="shared" si="40"/>
        <v>283409273.53240001</v>
      </c>
    </row>
    <row r="178" spans="1:29" ht="24.9" customHeight="1">
      <c r="A178" s="183"/>
      <c r="B178" s="185"/>
      <c r="C178" s="63">
        <v>24</v>
      </c>
      <c r="D178" s="67" t="s">
        <v>474</v>
      </c>
      <c r="E178" s="67">
        <v>66399024.077299997</v>
      </c>
      <c r="F178" s="67">
        <v>0</v>
      </c>
      <c r="G178" s="67">
        <v>41989378.849600002</v>
      </c>
      <c r="H178" s="67">
        <v>14221606.810799999</v>
      </c>
      <c r="I178" s="67">
        <v>5259177.9753</v>
      </c>
      <c r="J178" s="67">
        <v>3678300.2921000002</v>
      </c>
      <c r="K178" s="67">
        <v>0</v>
      </c>
      <c r="L178" s="67">
        <f t="shared" si="45"/>
        <v>3678300.2921000002</v>
      </c>
      <c r="M178" s="67">
        <v>105299687.1177</v>
      </c>
      <c r="N178" s="72">
        <f t="shared" si="39"/>
        <v>236847175.12279999</v>
      </c>
      <c r="O178" s="71"/>
      <c r="P178" s="185"/>
      <c r="Q178" s="74">
        <v>21</v>
      </c>
      <c r="R178" s="185"/>
      <c r="S178" s="67" t="s">
        <v>475</v>
      </c>
      <c r="T178" s="67">
        <v>77546829.683300003</v>
      </c>
      <c r="U178" s="67">
        <v>0</v>
      </c>
      <c r="V178" s="67">
        <v>49039022.115199998</v>
      </c>
      <c r="W178" s="67">
        <v>16609288.1108</v>
      </c>
      <c r="X178" s="67">
        <v>6168965.8192999996</v>
      </c>
      <c r="Y178" s="67">
        <v>4295854.1973000001</v>
      </c>
      <c r="Z178" s="67">
        <f t="shared" si="50"/>
        <v>2147927.0986500001</v>
      </c>
      <c r="AA178" s="67">
        <f t="shared" si="43"/>
        <v>2147927.0986500001</v>
      </c>
      <c r="AB178" s="67">
        <v>121245845.81720001</v>
      </c>
      <c r="AC178" s="72">
        <f t="shared" si="40"/>
        <v>272757878.64445001</v>
      </c>
    </row>
    <row r="179" spans="1:29" ht="24.9" customHeight="1">
      <c r="A179" s="183"/>
      <c r="B179" s="185"/>
      <c r="C179" s="63">
        <v>25</v>
      </c>
      <c r="D179" s="67" t="s">
        <v>476</v>
      </c>
      <c r="E179" s="67">
        <v>75938492.045000002</v>
      </c>
      <c r="F179" s="67">
        <v>0</v>
      </c>
      <c r="G179" s="67">
        <v>48021942.431500003</v>
      </c>
      <c r="H179" s="67">
        <v>16264807.9648</v>
      </c>
      <c r="I179" s="67">
        <v>6743294.7155999998</v>
      </c>
      <c r="J179" s="67">
        <v>4206757.2731999997</v>
      </c>
      <c r="K179" s="67">
        <v>0</v>
      </c>
      <c r="L179" s="67">
        <f t="shared" si="45"/>
        <v>4206757.2731999997</v>
      </c>
      <c r="M179" s="67">
        <v>136167135.75229999</v>
      </c>
      <c r="N179" s="72">
        <f t="shared" si="39"/>
        <v>287342430.18239999</v>
      </c>
      <c r="O179" s="71"/>
      <c r="P179" s="185"/>
      <c r="Q179" s="74">
        <v>22</v>
      </c>
      <c r="R179" s="185"/>
      <c r="S179" s="67" t="s">
        <v>477</v>
      </c>
      <c r="T179" s="67">
        <v>91672234.272699997</v>
      </c>
      <c r="U179" s="67">
        <v>0</v>
      </c>
      <c r="V179" s="67">
        <v>57971637.811800003</v>
      </c>
      <c r="W179" s="67">
        <v>19634723.392499998</v>
      </c>
      <c r="X179" s="67">
        <v>6861339.7593999999</v>
      </c>
      <c r="Y179" s="67">
        <v>5078357.8644000003</v>
      </c>
      <c r="Z179" s="67">
        <f t="shared" si="50"/>
        <v>2539178.9322000002</v>
      </c>
      <c r="AA179" s="67">
        <f t="shared" si="43"/>
        <v>2539178.9322000002</v>
      </c>
      <c r="AB179" s="67">
        <v>135646206.95469999</v>
      </c>
      <c r="AC179" s="72">
        <f t="shared" si="40"/>
        <v>314325321.12330002</v>
      </c>
    </row>
    <row r="180" spans="1:29" ht="24.9" customHeight="1">
      <c r="A180" s="183"/>
      <c r="B180" s="185"/>
      <c r="C180" s="63">
        <v>26</v>
      </c>
      <c r="D180" s="67" t="s">
        <v>478</v>
      </c>
      <c r="E180" s="67">
        <v>66009460.840400003</v>
      </c>
      <c r="F180" s="67">
        <v>0</v>
      </c>
      <c r="G180" s="67">
        <v>41743027.061099999</v>
      </c>
      <c r="H180" s="67">
        <v>14138168.6087</v>
      </c>
      <c r="I180" s="67">
        <v>5141913.8542999998</v>
      </c>
      <c r="J180" s="67">
        <v>3656719.6952999998</v>
      </c>
      <c r="K180" s="67">
        <v>0</v>
      </c>
      <c r="L180" s="67">
        <f t="shared" si="45"/>
        <v>3656719.6952999998</v>
      </c>
      <c r="M180" s="67">
        <v>102860765.6142</v>
      </c>
      <c r="N180" s="72">
        <f t="shared" si="39"/>
        <v>233550055.67399997</v>
      </c>
      <c r="O180" s="71"/>
      <c r="P180" s="185"/>
      <c r="Q180" s="74">
        <v>23</v>
      </c>
      <c r="R180" s="185"/>
      <c r="S180" s="67" t="s">
        <v>479</v>
      </c>
      <c r="T180" s="67">
        <v>67042206.872400001</v>
      </c>
      <c r="U180" s="67">
        <v>0</v>
      </c>
      <c r="V180" s="67">
        <v>42396114.436899997</v>
      </c>
      <c r="W180" s="67">
        <v>14359366.2575</v>
      </c>
      <c r="X180" s="67">
        <v>6641720.3461999996</v>
      </c>
      <c r="Y180" s="67">
        <v>3713930.6269999999</v>
      </c>
      <c r="Z180" s="67">
        <f t="shared" si="50"/>
        <v>1856965.3134999999</v>
      </c>
      <c r="AA180" s="67">
        <f t="shared" si="43"/>
        <v>1856965.3134999999</v>
      </c>
      <c r="AB180" s="67">
        <v>131078445.6908</v>
      </c>
      <c r="AC180" s="72">
        <f t="shared" si="40"/>
        <v>263374818.91729999</v>
      </c>
    </row>
    <row r="181" spans="1:29" ht="24.9" customHeight="1">
      <c r="A181" s="183"/>
      <c r="B181" s="186"/>
      <c r="C181" s="63">
        <v>27</v>
      </c>
      <c r="D181" s="67" t="s">
        <v>480</v>
      </c>
      <c r="E181" s="67">
        <v>64020319.166100003</v>
      </c>
      <c r="F181" s="67">
        <v>0</v>
      </c>
      <c r="G181" s="67">
        <v>40485134.727399997</v>
      </c>
      <c r="H181" s="67">
        <v>13712126.3412</v>
      </c>
      <c r="I181" s="67">
        <v>5171288.2132999999</v>
      </c>
      <c r="J181" s="67">
        <v>3546527.4070000001</v>
      </c>
      <c r="K181" s="67">
        <v>0</v>
      </c>
      <c r="L181" s="67">
        <f t="shared" si="45"/>
        <v>3546527.4070000001</v>
      </c>
      <c r="M181" s="67">
        <v>103471709.1425</v>
      </c>
      <c r="N181" s="72">
        <f t="shared" si="39"/>
        <v>230407104.9975</v>
      </c>
      <c r="O181" s="71"/>
      <c r="P181" s="185"/>
      <c r="Q181" s="74">
        <v>24</v>
      </c>
      <c r="R181" s="185"/>
      <c r="S181" s="67" t="s">
        <v>481</v>
      </c>
      <c r="T181" s="67">
        <v>54561714.960699998</v>
      </c>
      <c r="U181" s="67">
        <v>0</v>
      </c>
      <c r="V181" s="67">
        <v>34503707.727700002</v>
      </c>
      <c r="W181" s="67">
        <v>11686244.909</v>
      </c>
      <c r="X181" s="67">
        <v>5089778.9342</v>
      </c>
      <c r="Y181" s="67">
        <v>3022550.0279000001</v>
      </c>
      <c r="Z181" s="67">
        <f t="shared" si="50"/>
        <v>1511275.0139500001</v>
      </c>
      <c r="AA181" s="67">
        <f t="shared" si="43"/>
        <v>1511275.0139500001</v>
      </c>
      <c r="AB181" s="67">
        <v>98800343.492599994</v>
      </c>
      <c r="AC181" s="72">
        <f t="shared" si="40"/>
        <v>206153065.03815001</v>
      </c>
    </row>
    <row r="182" spans="1:29" ht="24.9" customHeight="1">
      <c r="A182" s="63"/>
      <c r="B182" s="178" t="s">
        <v>482</v>
      </c>
      <c r="C182" s="179"/>
      <c r="D182" s="68"/>
      <c r="E182" s="68">
        <f>SUM(E155:E181)</f>
        <v>1977844677.2883</v>
      </c>
      <c r="F182" s="68">
        <f t="shared" ref="F182:N182" si="51">SUM(F155:F181)</f>
        <v>0</v>
      </c>
      <c r="G182" s="68">
        <f t="shared" si="51"/>
        <v>1250748344.79</v>
      </c>
      <c r="H182" s="68">
        <f t="shared" si="51"/>
        <v>423622631.86849999</v>
      </c>
      <c r="I182" s="68">
        <f t="shared" si="51"/>
        <v>155824239.1216</v>
      </c>
      <c r="J182" s="68">
        <f t="shared" si="51"/>
        <v>109566469.61819999</v>
      </c>
      <c r="K182" s="68">
        <f t="shared" si="51"/>
        <v>0</v>
      </c>
      <c r="L182" s="68">
        <f t="shared" si="51"/>
        <v>109566469.61819999</v>
      </c>
      <c r="M182" s="68">
        <f t="shared" si="51"/>
        <v>3130661069.557199</v>
      </c>
      <c r="N182" s="68">
        <f t="shared" si="51"/>
        <v>7048267432.2438002</v>
      </c>
      <c r="O182" s="71"/>
      <c r="P182" s="186"/>
      <c r="Q182" s="74">
        <v>25</v>
      </c>
      <c r="R182" s="186"/>
      <c r="S182" s="67" t="s">
        <v>483</v>
      </c>
      <c r="T182" s="67">
        <v>60819436.033500001</v>
      </c>
      <c r="U182" s="67">
        <v>0</v>
      </c>
      <c r="V182" s="67">
        <v>38460961.987300001</v>
      </c>
      <c r="W182" s="67">
        <v>13026548.473200001</v>
      </c>
      <c r="X182" s="67">
        <v>5069235.5481000002</v>
      </c>
      <c r="Y182" s="67">
        <v>3369208.3947999999</v>
      </c>
      <c r="Z182" s="67">
        <f t="shared" si="50"/>
        <v>1684604.1973999999</v>
      </c>
      <c r="AA182" s="67">
        <f t="shared" si="43"/>
        <v>1684604.1973999999</v>
      </c>
      <c r="AB182" s="67">
        <v>98373071.231600001</v>
      </c>
      <c r="AC182" s="72">
        <f t="shared" si="40"/>
        <v>217433857.47109997</v>
      </c>
    </row>
    <row r="183" spans="1:29" ht="24.9" customHeight="1">
      <c r="A183" s="183">
        <v>9</v>
      </c>
      <c r="B183" s="184" t="s">
        <v>484</v>
      </c>
      <c r="C183" s="63">
        <v>1</v>
      </c>
      <c r="D183" s="67" t="s">
        <v>485</v>
      </c>
      <c r="E183" s="67">
        <v>67870041.197500005</v>
      </c>
      <c r="F183" s="67">
        <v>0</v>
      </c>
      <c r="G183" s="67">
        <v>42919619.858599998</v>
      </c>
      <c r="H183" s="67">
        <v>14536675.102600001</v>
      </c>
      <c r="I183" s="67">
        <v>5860811.4106999999</v>
      </c>
      <c r="J183" s="67">
        <v>3759790.0847999998</v>
      </c>
      <c r="K183" s="67">
        <f t="shared" ref="K183:K226" si="52">J183/2</f>
        <v>1879895.0423999999</v>
      </c>
      <c r="L183" s="67">
        <f t="shared" si="45"/>
        <v>1879895.0423999999</v>
      </c>
      <c r="M183" s="67">
        <v>109565322.2309</v>
      </c>
      <c r="N183" s="72">
        <f t="shared" si="39"/>
        <v>242632364.8427</v>
      </c>
      <c r="O183" s="71"/>
      <c r="P183" s="63"/>
      <c r="Q183" s="178" t="s">
        <v>486</v>
      </c>
      <c r="R183" s="180"/>
      <c r="S183" s="68"/>
      <c r="T183" s="68">
        <f>SUM(T158:T182)</f>
        <v>1858014747.8746002</v>
      </c>
      <c r="U183" s="67">
        <v>0</v>
      </c>
      <c r="V183" s="68">
        <f>SUM(V158:V182)</f>
        <v>1174970358.9896996</v>
      </c>
      <c r="W183" s="68">
        <f t="shared" ref="W183:X183" si="53">SUM(W158:W182)</f>
        <v>397956981.44740003</v>
      </c>
      <c r="X183" s="68">
        <f t="shared" si="53"/>
        <v>148962005.54699996</v>
      </c>
      <c r="Y183" s="68">
        <f t="shared" ref="Y183:AC183" si="54">SUM(Y158:Y182)</f>
        <v>102928262.64940003</v>
      </c>
      <c r="Z183" s="68">
        <f t="shared" si="54"/>
        <v>51464131.324700013</v>
      </c>
      <c r="AA183" s="68">
        <f t="shared" si="43"/>
        <v>51464131.324700013</v>
      </c>
      <c r="AB183" s="68">
        <f t="shared" si="54"/>
        <v>2921701362.6897998</v>
      </c>
      <c r="AC183" s="68">
        <f t="shared" si="54"/>
        <v>6553069587.8732004</v>
      </c>
    </row>
    <row r="184" spans="1:29" ht="24.9" customHeight="1">
      <c r="A184" s="183"/>
      <c r="B184" s="185"/>
      <c r="C184" s="63">
        <v>2</v>
      </c>
      <c r="D184" s="67" t="s">
        <v>487</v>
      </c>
      <c r="E184" s="67">
        <v>85311818.423899993</v>
      </c>
      <c r="F184" s="67">
        <v>0</v>
      </c>
      <c r="G184" s="67">
        <v>53949441.485399999</v>
      </c>
      <c r="H184" s="67">
        <v>18272424.2531</v>
      </c>
      <c r="I184" s="67">
        <v>5934573.9491999997</v>
      </c>
      <c r="J184" s="67">
        <v>4726010.5248999996</v>
      </c>
      <c r="K184" s="67">
        <f t="shared" si="52"/>
        <v>2363005.2624499998</v>
      </c>
      <c r="L184" s="67">
        <f t="shared" si="45"/>
        <v>2363005.2624499998</v>
      </c>
      <c r="M184" s="67">
        <v>111099474.70469999</v>
      </c>
      <c r="N184" s="72">
        <f t="shared" si="39"/>
        <v>276930738.07875001</v>
      </c>
      <c r="O184" s="71"/>
      <c r="P184" s="184">
        <v>27</v>
      </c>
      <c r="Q184" s="74">
        <v>1</v>
      </c>
      <c r="R184" s="184" t="s">
        <v>113</v>
      </c>
      <c r="S184" s="67" t="s">
        <v>488</v>
      </c>
      <c r="T184" s="67">
        <v>68282877.901299998</v>
      </c>
      <c r="U184" s="67">
        <v>0</v>
      </c>
      <c r="V184" s="67">
        <v>43180689.309500001</v>
      </c>
      <c r="W184" s="67">
        <v>14625098.108200001</v>
      </c>
      <c r="X184" s="67">
        <v>8131376.5525000002</v>
      </c>
      <c r="Y184" s="67">
        <v>3782659.9594999999</v>
      </c>
      <c r="Z184" s="67">
        <v>0</v>
      </c>
      <c r="AA184" s="67">
        <f t="shared" si="43"/>
        <v>3782659.9594999999</v>
      </c>
      <c r="AB184" s="67">
        <v>127467778.2528</v>
      </c>
      <c r="AC184" s="72">
        <f t="shared" si="40"/>
        <v>265470480.08379996</v>
      </c>
    </row>
    <row r="185" spans="1:29" ht="24.9" customHeight="1">
      <c r="A185" s="183"/>
      <c r="B185" s="185"/>
      <c r="C185" s="63">
        <v>3</v>
      </c>
      <c r="D185" s="67" t="s">
        <v>489</v>
      </c>
      <c r="E185" s="67">
        <v>81668531.964300007</v>
      </c>
      <c r="F185" s="67">
        <v>0</v>
      </c>
      <c r="G185" s="67">
        <v>51645501.9692</v>
      </c>
      <c r="H185" s="67">
        <v>17492090.682700001</v>
      </c>
      <c r="I185" s="67">
        <v>7337613.7255999995</v>
      </c>
      <c r="J185" s="67">
        <v>4524183.7385</v>
      </c>
      <c r="K185" s="67">
        <f t="shared" si="52"/>
        <v>2262091.86925</v>
      </c>
      <c r="L185" s="67">
        <f t="shared" si="45"/>
        <v>2262091.86925</v>
      </c>
      <c r="M185" s="67">
        <v>140280641.5596</v>
      </c>
      <c r="N185" s="72">
        <f t="shared" si="39"/>
        <v>300686471.77065003</v>
      </c>
      <c r="O185" s="71"/>
      <c r="P185" s="185"/>
      <c r="Q185" s="74">
        <v>2</v>
      </c>
      <c r="R185" s="185"/>
      <c r="S185" s="67" t="s">
        <v>490</v>
      </c>
      <c r="T185" s="67">
        <v>70491623.405699998</v>
      </c>
      <c r="U185" s="67">
        <v>0</v>
      </c>
      <c r="V185" s="67">
        <v>44577454.594300002</v>
      </c>
      <c r="W185" s="67">
        <v>15098175.9967</v>
      </c>
      <c r="X185" s="67">
        <v>8702403.3589999992</v>
      </c>
      <c r="Y185" s="67">
        <v>3905017.6198999998</v>
      </c>
      <c r="Z185" s="67">
        <v>0</v>
      </c>
      <c r="AA185" s="67">
        <f t="shared" si="43"/>
        <v>3905017.6198999998</v>
      </c>
      <c r="AB185" s="67">
        <v>139344297.2216</v>
      </c>
      <c r="AC185" s="72">
        <f t="shared" si="40"/>
        <v>282118972.1972</v>
      </c>
    </row>
    <row r="186" spans="1:29" ht="24.9" customHeight="1">
      <c r="A186" s="183"/>
      <c r="B186" s="185"/>
      <c r="C186" s="63">
        <v>4</v>
      </c>
      <c r="D186" s="67" t="s">
        <v>491</v>
      </c>
      <c r="E186" s="67">
        <v>52693966.9023</v>
      </c>
      <c r="F186" s="67">
        <v>0</v>
      </c>
      <c r="G186" s="67">
        <v>33322582.223099999</v>
      </c>
      <c r="H186" s="67">
        <v>11286203.2085</v>
      </c>
      <c r="I186" s="67">
        <v>4549382.7704999996</v>
      </c>
      <c r="J186" s="67">
        <v>2919082.5701000001</v>
      </c>
      <c r="K186" s="67">
        <f t="shared" si="52"/>
        <v>1459541.2850500001</v>
      </c>
      <c r="L186" s="67">
        <f t="shared" si="45"/>
        <v>1459541.2850500001</v>
      </c>
      <c r="M186" s="67">
        <v>82289532.471799999</v>
      </c>
      <c r="N186" s="72">
        <f t="shared" si="39"/>
        <v>185601208.86125001</v>
      </c>
      <c r="O186" s="71"/>
      <c r="P186" s="185"/>
      <c r="Q186" s="74">
        <v>3</v>
      </c>
      <c r="R186" s="185"/>
      <c r="S186" s="67" t="s">
        <v>492</v>
      </c>
      <c r="T186" s="67">
        <v>108347958.7658</v>
      </c>
      <c r="U186" s="67">
        <v>0</v>
      </c>
      <c r="V186" s="67">
        <v>68517023.426499993</v>
      </c>
      <c r="W186" s="67">
        <v>23206396.3248</v>
      </c>
      <c r="X186" s="67">
        <v>11925498.484200001</v>
      </c>
      <c r="Y186" s="67">
        <v>6002141.3554999996</v>
      </c>
      <c r="Z186" s="67">
        <v>0</v>
      </c>
      <c r="AA186" s="67">
        <f t="shared" si="43"/>
        <v>6002141.3554999996</v>
      </c>
      <c r="AB186" s="67">
        <v>206379942.41029999</v>
      </c>
      <c r="AC186" s="72">
        <f t="shared" si="40"/>
        <v>424378960.76709998</v>
      </c>
    </row>
    <row r="187" spans="1:29" ht="24.9" customHeight="1">
      <c r="A187" s="183"/>
      <c r="B187" s="185"/>
      <c r="C187" s="63">
        <v>5</v>
      </c>
      <c r="D187" s="67" t="s">
        <v>493</v>
      </c>
      <c r="E187" s="67">
        <v>62946715.977399997</v>
      </c>
      <c r="F187" s="67">
        <v>0</v>
      </c>
      <c r="G187" s="67">
        <v>39806210.125</v>
      </c>
      <c r="H187" s="67">
        <v>13482177.7443</v>
      </c>
      <c r="I187" s="67">
        <v>5406080.4678999996</v>
      </c>
      <c r="J187" s="67">
        <v>3487053.1153000002</v>
      </c>
      <c r="K187" s="67">
        <f t="shared" si="52"/>
        <v>1743526.5576500001</v>
      </c>
      <c r="L187" s="67">
        <f t="shared" si="45"/>
        <v>1743526.5576500001</v>
      </c>
      <c r="M187" s="67">
        <v>100107586.4364</v>
      </c>
      <c r="N187" s="72">
        <f t="shared" si="39"/>
        <v>223492297.30865002</v>
      </c>
      <c r="O187" s="71"/>
      <c r="P187" s="185"/>
      <c r="Q187" s="74">
        <v>4</v>
      </c>
      <c r="R187" s="185"/>
      <c r="S187" s="67" t="s">
        <v>494</v>
      </c>
      <c r="T187" s="67">
        <v>71239692.446799994</v>
      </c>
      <c r="U187" s="67">
        <v>0</v>
      </c>
      <c r="V187" s="67">
        <v>45050518.088799998</v>
      </c>
      <c r="W187" s="67">
        <v>15258400.396299999</v>
      </c>
      <c r="X187" s="67">
        <v>7903859.4263000004</v>
      </c>
      <c r="Y187" s="67">
        <v>3946458.3280000002</v>
      </c>
      <c r="Z187" s="67">
        <v>0</v>
      </c>
      <c r="AA187" s="67">
        <f t="shared" si="43"/>
        <v>3946458.3280000002</v>
      </c>
      <c r="AB187" s="67">
        <v>122735756.1594</v>
      </c>
      <c r="AC187" s="72">
        <f t="shared" si="40"/>
        <v>266134684.84560001</v>
      </c>
    </row>
    <row r="188" spans="1:29" ht="24.9" customHeight="1">
      <c r="A188" s="183"/>
      <c r="B188" s="185"/>
      <c r="C188" s="63">
        <v>6</v>
      </c>
      <c r="D188" s="67" t="s">
        <v>495</v>
      </c>
      <c r="E188" s="67">
        <v>72415527.731199995</v>
      </c>
      <c r="F188" s="67">
        <v>0</v>
      </c>
      <c r="G188" s="67">
        <v>45794092.168499999</v>
      </c>
      <c r="H188" s="67">
        <v>15510245.469699999</v>
      </c>
      <c r="I188" s="67">
        <v>6145234.0663000001</v>
      </c>
      <c r="J188" s="67">
        <v>4011595.9611</v>
      </c>
      <c r="K188" s="67">
        <f t="shared" si="52"/>
        <v>2005797.98055</v>
      </c>
      <c r="L188" s="67">
        <f t="shared" si="45"/>
        <v>2005797.98055</v>
      </c>
      <c r="M188" s="67">
        <v>115480895.76620001</v>
      </c>
      <c r="N188" s="72">
        <f t="shared" si="39"/>
        <v>257351793.18244997</v>
      </c>
      <c r="O188" s="71"/>
      <c r="P188" s="185"/>
      <c r="Q188" s="74">
        <v>5</v>
      </c>
      <c r="R188" s="185"/>
      <c r="S188" s="67" t="s">
        <v>496</v>
      </c>
      <c r="T188" s="67">
        <v>63843492.4133</v>
      </c>
      <c r="U188" s="67">
        <v>0</v>
      </c>
      <c r="V188" s="67">
        <v>40373313.121399999</v>
      </c>
      <c r="W188" s="67">
        <v>13674252.8847</v>
      </c>
      <c r="X188" s="67">
        <v>7752484.6518000001</v>
      </c>
      <c r="Y188" s="67">
        <v>3536731.7524999999</v>
      </c>
      <c r="Z188" s="67">
        <v>0</v>
      </c>
      <c r="AA188" s="67">
        <f t="shared" si="43"/>
        <v>3536731.7524999999</v>
      </c>
      <c r="AB188" s="67">
        <v>119587383.1561</v>
      </c>
      <c r="AC188" s="72">
        <f t="shared" si="40"/>
        <v>248767657.97980002</v>
      </c>
    </row>
    <row r="189" spans="1:29" ht="24.9" customHeight="1">
      <c r="A189" s="183"/>
      <c r="B189" s="185"/>
      <c r="C189" s="63">
        <v>7</v>
      </c>
      <c r="D189" s="67" t="s">
        <v>497</v>
      </c>
      <c r="E189" s="67">
        <v>83020584.041600004</v>
      </c>
      <c r="F189" s="67">
        <v>0</v>
      </c>
      <c r="G189" s="67">
        <v>52500511.928900003</v>
      </c>
      <c r="H189" s="67">
        <v>17781678.568999998</v>
      </c>
      <c r="I189" s="67">
        <v>6343061.8580999998</v>
      </c>
      <c r="J189" s="67">
        <v>4599083.2362000002</v>
      </c>
      <c r="K189" s="67">
        <f t="shared" si="52"/>
        <v>2299541.6181000001</v>
      </c>
      <c r="L189" s="67">
        <f t="shared" si="45"/>
        <v>2299541.6181000001</v>
      </c>
      <c r="M189" s="67">
        <v>119595423.30859999</v>
      </c>
      <c r="N189" s="72">
        <f t="shared" si="39"/>
        <v>281540801.32429999</v>
      </c>
      <c r="O189" s="71"/>
      <c r="P189" s="185"/>
      <c r="Q189" s="74">
        <v>6</v>
      </c>
      <c r="R189" s="185"/>
      <c r="S189" s="67" t="s">
        <v>498</v>
      </c>
      <c r="T189" s="67">
        <v>48564135.2403</v>
      </c>
      <c r="U189" s="67">
        <v>0</v>
      </c>
      <c r="V189" s="67">
        <v>30710961.515500002</v>
      </c>
      <c r="W189" s="67">
        <v>10401659.453400001</v>
      </c>
      <c r="X189" s="67">
        <v>6426158.8486000001</v>
      </c>
      <c r="Y189" s="67">
        <v>2690302.6863000002</v>
      </c>
      <c r="Z189" s="67">
        <v>0</v>
      </c>
      <c r="AA189" s="67">
        <f t="shared" si="43"/>
        <v>2690302.6863000002</v>
      </c>
      <c r="AB189" s="67">
        <v>92001754.284400001</v>
      </c>
      <c r="AC189" s="72">
        <f t="shared" si="40"/>
        <v>190794972.02850002</v>
      </c>
    </row>
    <row r="190" spans="1:29" ht="24.9" customHeight="1">
      <c r="A190" s="183"/>
      <c r="B190" s="185"/>
      <c r="C190" s="63">
        <v>8</v>
      </c>
      <c r="D190" s="67" t="s">
        <v>499</v>
      </c>
      <c r="E190" s="67">
        <v>65765082.753600001</v>
      </c>
      <c r="F190" s="67">
        <v>0</v>
      </c>
      <c r="G190" s="67">
        <v>41588487.379000001</v>
      </c>
      <c r="H190" s="67">
        <v>14085826.7391</v>
      </c>
      <c r="I190" s="67">
        <v>6264329.71</v>
      </c>
      <c r="J190" s="67">
        <v>3643181.9062000001</v>
      </c>
      <c r="K190" s="67">
        <f t="shared" si="52"/>
        <v>1821590.9531</v>
      </c>
      <c r="L190" s="67">
        <f t="shared" si="45"/>
        <v>1821590.9531</v>
      </c>
      <c r="M190" s="67">
        <v>117957910.2538</v>
      </c>
      <c r="N190" s="72">
        <f t="shared" si="39"/>
        <v>247483227.7886</v>
      </c>
      <c r="O190" s="71"/>
      <c r="P190" s="185"/>
      <c r="Q190" s="74">
        <v>7</v>
      </c>
      <c r="R190" s="185"/>
      <c r="S190" s="67" t="s">
        <v>500</v>
      </c>
      <c r="T190" s="67">
        <v>47310049.605800003</v>
      </c>
      <c r="U190" s="67">
        <v>0</v>
      </c>
      <c r="V190" s="67">
        <v>29917903.521899998</v>
      </c>
      <c r="W190" s="67">
        <v>10133054.4091</v>
      </c>
      <c r="X190" s="67">
        <v>6481629.4907999998</v>
      </c>
      <c r="Y190" s="67">
        <v>2620830.2261999999</v>
      </c>
      <c r="Z190" s="67">
        <v>0</v>
      </c>
      <c r="AA190" s="67">
        <f t="shared" si="43"/>
        <v>2620830.2261999999</v>
      </c>
      <c r="AB190" s="67">
        <v>93155462.178299993</v>
      </c>
      <c r="AC190" s="72">
        <f t="shared" si="40"/>
        <v>189618929.4321</v>
      </c>
    </row>
    <row r="191" spans="1:29" ht="24.9" customHeight="1">
      <c r="A191" s="183"/>
      <c r="B191" s="185"/>
      <c r="C191" s="63">
        <v>9</v>
      </c>
      <c r="D191" s="67" t="s">
        <v>501</v>
      </c>
      <c r="E191" s="67">
        <v>70097471.994200006</v>
      </c>
      <c r="F191" s="67">
        <v>0</v>
      </c>
      <c r="G191" s="67">
        <v>44328201.338299997</v>
      </c>
      <c r="H191" s="67">
        <v>15013755.0812</v>
      </c>
      <c r="I191" s="67">
        <v>6407095.1610000003</v>
      </c>
      <c r="J191" s="67">
        <v>3883182.8522999999</v>
      </c>
      <c r="K191" s="67">
        <f t="shared" si="52"/>
        <v>1941591.42615</v>
      </c>
      <c r="L191" s="67">
        <f t="shared" si="45"/>
        <v>1941591.42615</v>
      </c>
      <c r="M191" s="67">
        <v>120927221.9689</v>
      </c>
      <c r="N191" s="72">
        <f t="shared" si="39"/>
        <v>258715336.96975002</v>
      </c>
      <c r="O191" s="71"/>
      <c r="P191" s="185"/>
      <c r="Q191" s="74">
        <v>8</v>
      </c>
      <c r="R191" s="185"/>
      <c r="S191" s="67" t="s">
        <v>502</v>
      </c>
      <c r="T191" s="67">
        <v>106232711.4462</v>
      </c>
      <c r="U191" s="67">
        <v>0</v>
      </c>
      <c r="V191" s="67">
        <v>67179384.473199993</v>
      </c>
      <c r="W191" s="67">
        <v>22753344.249000002</v>
      </c>
      <c r="X191" s="67">
        <v>11905340.0678</v>
      </c>
      <c r="Y191" s="67">
        <v>5884963.2050999999</v>
      </c>
      <c r="Z191" s="67">
        <v>0</v>
      </c>
      <c r="AA191" s="67">
        <f t="shared" si="43"/>
        <v>5884963.2050999999</v>
      </c>
      <c r="AB191" s="67">
        <v>205960676.9549</v>
      </c>
      <c r="AC191" s="72">
        <f t="shared" si="40"/>
        <v>419916420.39619994</v>
      </c>
    </row>
    <row r="192" spans="1:29" ht="24.9" customHeight="1">
      <c r="A192" s="183"/>
      <c r="B192" s="185"/>
      <c r="C192" s="63">
        <v>10</v>
      </c>
      <c r="D192" s="67" t="s">
        <v>503</v>
      </c>
      <c r="E192" s="67">
        <v>54889052.3653</v>
      </c>
      <c r="F192" s="67">
        <v>0</v>
      </c>
      <c r="G192" s="67">
        <v>34710709.178300001</v>
      </c>
      <c r="H192" s="67">
        <v>11756355.335000001</v>
      </c>
      <c r="I192" s="67">
        <v>5107133.9533000002</v>
      </c>
      <c r="J192" s="67">
        <v>3040683.5063999998</v>
      </c>
      <c r="K192" s="67">
        <f t="shared" si="52"/>
        <v>1520341.7531999999</v>
      </c>
      <c r="L192" s="67">
        <f t="shared" si="45"/>
        <v>1520341.7531999999</v>
      </c>
      <c r="M192" s="67">
        <v>93889937.963599995</v>
      </c>
      <c r="N192" s="72">
        <f t="shared" si="39"/>
        <v>201873530.54869998</v>
      </c>
      <c r="O192" s="71"/>
      <c r="P192" s="185"/>
      <c r="Q192" s="74">
        <v>9</v>
      </c>
      <c r="R192" s="185"/>
      <c r="S192" s="67" t="s">
        <v>504</v>
      </c>
      <c r="T192" s="67">
        <v>63221673.126800001</v>
      </c>
      <c r="U192" s="67">
        <v>0</v>
      </c>
      <c r="V192" s="67">
        <v>39980087.3781</v>
      </c>
      <c r="W192" s="67">
        <v>13541069.1591</v>
      </c>
      <c r="X192" s="67">
        <v>7068241.7396</v>
      </c>
      <c r="Y192" s="67">
        <v>3502284.8898999998</v>
      </c>
      <c r="Z192" s="67">
        <v>0</v>
      </c>
      <c r="AA192" s="67">
        <f t="shared" si="43"/>
        <v>3502284.8898999998</v>
      </c>
      <c r="AB192" s="67">
        <v>105356135.4575</v>
      </c>
      <c r="AC192" s="72">
        <f t="shared" si="40"/>
        <v>232669491.75099999</v>
      </c>
    </row>
    <row r="193" spans="1:29" ht="24.9" customHeight="1">
      <c r="A193" s="183"/>
      <c r="B193" s="185"/>
      <c r="C193" s="63">
        <v>11</v>
      </c>
      <c r="D193" s="67" t="s">
        <v>505</v>
      </c>
      <c r="E193" s="67">
        <v>74895337.990999997</v>
      </c>
      <c r="F193" s="67">
        <v>0</v>
      </c>
      <c r="G193" s="67">
        <v>47362273.236299999</v>
      </c>
      <c r="H193" s="67">
        <v>16041381.0846</v>
      </c>
      <c r="I193" s="67">
        <v>6065906.9649</v>
      </c>
      <c r="J193" s="67">
        <v>4148969.7692999998</v>
      </c>
      <c r="K193" s="67">
        <f t="shared" si="52"/>
        <v>2074484.8846499999</v>
      </c>
      <c r="L193" s="67">
        <f t="shared" si="45"/>
        <v>2074484.8846499999</v>
      </c>
      <c r="M193" s="67">
        <v>113831008.5573</v>
      </c>
      <c r="N193" s="72">
        <f t="shared" si="39"/>
        <v>260270392.71874997</v>
      </c>
      <c r="O193" s="71"/>
      <c r="P193" s="185"/>
      <c r="Q193" s="74">
        <v>10</v>
      </c>
      <c r="R193" s="185"/>
      <c r="S193" s="67" t="s">
        <v>506</v>
      </c>
      <c r="T193" s="67">
        <v>78989298.687800005</v>
      </c>
      <c r="U193" s="67">
        <v>0</v>
      </c>
      <c r="V193" s="67">
        <v>49951209.882299997</v>
      </c>
      <c r="W193" s="67">
        <v>16918241.853799999</v>
      </c>
      <c r="X193" s="67">
        <v>9099715.4791999999</v>
      </c>
      <c r="Y193" s="67">
        <v>4375762.5126999998</v>
      </c>
      <c r="Z193" s="67">
        <v>0</v>
      </c>
      <c r="AA193" s="67">
        <f t="shared" si="43"/>
        <v>4375762.5126999998</v>
      </c>
      <c r="AB193" s="67">
        <v>147607805.8335</v>
      </c>
      <c r="AC193" s="72">
        <f t="shared" si="40"/>
        <v>306942034.2493</v>
      </c>
    </row>
    <row r="194" spans="1:29" ht="24.9" customHeight="1">
      <c r="A194" s="183"/>
      <c r="B194" s="185"/>
      <c r="C194" s="63">
        <v>12</v>
      </c>
      <c r="D194" s="67" t="s">
        <v>507</v>
      </c>
      <c r="E194" s="67">
        <v>64633165.220799997</v>
      </c>
      <c r="F194" s="67">
        <v>0</v>
      </c>
      <c r="G194" s="67">
        <v>40872685.983199999</v>
      </c>
      <c r="H194" s="67">
        <v>13843388.144300001</v>
      </c>
      <c r="I194" s="67">
        <v>5458599.6753000002</v>
      </c>
      <c r="J194" s="67">
        <v>3580477.1804</v>
      </c>
      <c r="K194" s="67">
        <f t="shared" si="52"/>
        <v>1790238.5902</v>
      </c>
      <c r="L194" s="67">
        <f t="shared" si="45"/>
        <v>1790238.5902</v>
      </c>
      <c r="M194" s="67">
        <v>101199908.82089999</v>
      </c>
      <c r="N194" s="72">
        <f t="shared" si="39"/>
        <v>227797986.43470001</v>
      </c>
      <c r="O194" s="71"/>
      <c r="P194" s="185"/>
      <c r="Q194" s="74">
        <v>11</v>
      </c>
      <c r="R194" s="185"/>
      <c r="S194" s="67" t="s">
        <v>508</v>
      </c>
      <c r="T194" s="67">
        <v>60940278.504000001</v>
      </c>
      <c r="U194" s="67">
        <v>0</v>
      </c>
      <c r="V194" s="67">
        <v>38537380.283200003</v>
      </c>
      <c r="W194" s="67">
        <v>13052430.993799999</v>
      </c>
      <c r="X194" s="67">
        <v>7579621.5652999999</v>
      </c>
      <c r="Y194" s="67">
        <v>3375902.6934000002</v>
      </c>
      <c r="Z194" s="67">
        <v>0</v>
      </c>
      <c r="AA194" s="67">
        <f t="shared" si="43"/>
        <v>3375902.6934000002</v>
      </c>
      <c r="AB194" s="67">
        <v>115992084.82359999</v>
      </c>
      <c r="AC194" s="72">
        <f t="shared" si="40"/>
        <v>239477698.8633</v>
      </c>
    </row>
    <row r="195" spans="1:29" ht="24.9" customHeight="1">
      <c r="A195" s="183"/>
      <c r="B195" s="185"/>
      <c r="C195" s="63">
        <v>13</v>
      </c>
      <c r="D195" s="67" t="s">
        <v>509</v>
      </c>
      <c r="E195" s="67">
        <v>71235514.056899995</v>
      </c>
      <c r="F195" s="67">
        <v>0</v>
      </c>
      <c r="G195" s="67">
        <v>45047875.761</v>
      </c>
      <c r="H195" s="67">
        <v>15257505.452199999</v>
      </c>
      <c r="I195" s="67">
        <v>6183276.0777000003</v>
      </c>
      <c r="J195" s="67">
        <v>3946226.8580999998</v>
      </c>
      <c r="K195" s="67">
        <f t="shared" si="52"/>
        <v>1973113.4290499999</v>
      </c>
      <c r="L195" s="67">
        <f t="shared" si="45"/>
        <v>1973113.4290499999</v>
      </c>
      <c r="M195" s="67">
        <v>116272113.7351</v>
      </c>
      <c r="N195" s="72">
        <f t="shared" si="39"/>
        <v>255969398.51194999</v>
      </c>
      <c r="O195" s="71"/>
      <c r="P195" s="185"/>
      <c r="Q195" s="74">
        <v>12</v>
      </c>
      <c r="R195" s="185"/>
      <c r="S195" s="67" t="s">
        <v>510</v>
      </c>
      <c r="T195" s="67">
        <v>55056875.916500002</v>
      </c>
      <c r="U195" s="67">
        <v>0</v>
      </c>
      <c r="V195" s="67">
        <v>34816837.344499998</v>
      </c>
      <c r="W195" s="67">
        <v>11792300.450099999</v>
      </c>
      <c r="X195" s="67">
        <v>7167855.5805000002</v>
      </c>
      <c r="Y195" s="67">
        <v>3049980.4112999998</v>
      </c>
      <c r="Z195" s="67">
        <v>0</v>
      </c>
      <c r="AA195" s="67">
        <f t="shared" si="43"/>
        <v>3049980.4112999998</v>
      </c>
      <c r="AB195" s="67">
        <v>107427957.057</v>
      </c>
      <c r="AC195" s="72">
        <f t="shared" si="40"/>
        <v>219311806.75990003</v>
      </c>
    </row>
    <row r="196" spans="1:29" ht="24.9" customHeight="1">
      <c r="A196" s="183"/>
      <c r="B196" s="185"/>
      <c r="C196" s="63">
        <v>14</v>
      </c>
      <c r="D196" s="67" t="s">
        <v>511</v>
      </c>
      <c r="E196" s="67">
        <v>67441255.461099997</v>
      </c>
      <c r="F196" s="67">
        <v>0</v>
      </c>
      <c r="G196" s="67">
        <v>42648464.567100003</v>
      </c>
      <c r="H196" s="67">
        <v>14444836.069800001</v>
      </c>
      <c r="I196" s="67">
        <v>6039344.0516999997</v>
      </c>
      <c r="J196" s="67">
        <v>3736036.6828999999</v>
      </c>
      <c r="K196" s="67">
        <f t="shared" si="52"/>
        <v>1868018.3414499999</v>
      </c>
      <c r="L196" s="67">
        <f t="shared" si="45"/>
        <v>1868018.3414499999</v>
      </c>
      <c r="M196" s="67">
        <v>113278538.9728</v>
      </c>
      <c r="N196" s="72">
        <f t="shared" si="39"/>
        <v>245720457.46395001</v>
      </c>
      <c r="O196" s="71"/>
      <c r="P196" s="185"/>
      <c r="Q196" s="74">
        <v>13</v>
      </c>
      <c r="R196" s="185"/>
      <c r="S196" s="67" t="s">
        <v>512</v>
      </c>
      <c r="T196" s="67">
        <v>49647977.194200002</v>
      </c>
      <c r="U196" s="67">
        <v>0</v>
      </c>
      <c r="V196" s="67">
        <v>31396360.9027</v>
      </c>
      <c r="W196" s="67">
        <v>10633801.0297</v>
      </c>
      <c r="X196" s="67">
        <v>6571724.0795999998</v>
      </c>
      <c r="Y196" s="67">
        <v>2750344.1738</v>
      </c>
      <c r="Z196" s="67">
        <v>0</v>
      </c>
      <c r="AA196" s="67">
        <f t="shared" si="43"/>
        <v>2750344.1738</v>
      </c>
      <c r="AB196" s="67">
        <v>95029297.312700003</v>
      </c>
      <c r="AC196" s="72">
        <f t="shared" si="40"/>
        <v>196029504.69270003</v>
      </c>
    </row>
    <row r="197" spans="1:29" ht="24.9" customHeight="1">
      <c r="A197" s="183"/>
      <c r="B197" s="185"/>
      <c r="C197" s="63">
        <v>15</v>
      </c>
      <c r="D197" s="67" t="s">
        <v>513</v>
      </c>
      <c r="E197" s="67">
        <v>76498292.031399995</v>
      </c>
      <c r="F197" s="67">
        <v>0</v>
      </c>
      <c r="G197" s="67">
        <v>48375948.443400003</v>
      </c>
      <c r="H197" s="67">
        <v>16384708.1502</v>
      </c>
      <c r="I197" s="67">
        <v>6416591.0816000002</v>
      </c>
      <c r="J197" s="67">
        <v>4237768.4587000003</v>
      </c>
      <c r="K197" s="67">
        <f t="shared" si="52"/>
        <v>2118884.2293500002</v>
      </c>
      <c r="L197" s="67">
        <f t="shared" si="45"/>
        <v>2118884.2293500002</v>
      </c>
      <c r="M197" s="67">
        <v>121124723.17299999</v>
      </c>
      <c r="N197" s="72">
        <f t="shared" si="39"/>
        <v>270919147.10895002</v>
      </c>
      <c r="O197" s="71"/>
      <c r="P197" s="185"/>
      <c r="Q197" s="74">
        <v>14</v>
      </c>
      <c r="R197" s="185"/>
      <c r="S197" s="67" t="s">
        <v>514</v>
      </c>
      <c r="T197" s="67">
        <v>57076654.7927</v>
      </c>
      <c r="U197" s="67">
        <v>0</v>
      </c>
      <c r="V197" s="67">
        <v>36094104.015299998</v>
      </c>
      <c r="W197" s="67">
        <v>12224904.715299999</v>
      </c>
      <c r="X197" s="67">
        <v>6741845.7148000002</v>
      </c>
      <c r="Y197" s="67">
        <v>3161869.9057999998</v>
      </c>
      <c r="Z197" s="67">
        <v>0</v>
      </c>
      <c r="AA197" s="67">
        <f t="shared" si="43"/>
        <v>3161869.9057999998</v>
      </c>
      <c r="AB197" s="67">
        <v>98567577.484400004</v>
      </c>
      <c r="AC197" s="72">
        <f t="shared" si="40"/>
        <v>213866956.62830001</v>
      </c>
    </row>
    <row r="198" spans="1:29" ht="24.9" customHeight="1">
      <c r="A198" s="183"/>
      <c r="B198" s="185"/>
      <c r="C198" s="63">
        <v>16</v>
      </c>
      <c r="D198" s="67" t="s">
        <v>515</v>
      </c>
      <c r="E198" s="67">
        <v>71895271.282700002</v>
      </c>
      <c r="F198" s="67">
        <v>0</v>
      </c>
      <c r="G198" s="67">
        <v>45465092.6778</v>
      </c>
      <c r="H198" s="67">
        <v>15398814.8763</v>
      </c>
      <c r="I198" s="67">
        <v>6176941.5752999997</v>
      </c>
      <c r="J198" s="67">
        <v>3982775.3651000001</v>
      </c>
      <c r="K198" s="67">
        <f t="shared" si="52"/>
        <v>1991387.68255</v>
      </c>
      <c r="L198" s="67">
        <f t="shared" si="45"/>
        <v>1991387.68255</v>
      </c>
      <c r="M198" s="67">
        <v>116140365.3888</v>
      </c>
      <c r="N198" s="72">
        <f t="shared" si="39"/>
        <v>257067873.48345003</v>
      </c>
      <c r="O198" s="71"/>
      <c r="P198" s="185"/>
      <c r="Q198" s="74">
        <v>15</v>
      </c>
      <c r="R198" s="185"/>
      <c r="S198" s="67" t="s">
        <v>516</v>
      </c>
      <c r="T198" s="67">
        <v>59783123.507700004</v>
      </c>
      <c r="U198" s="67">
        <v>0</v>
      </c>
      <c r="V198" s="67">
        <v>37805619.233999997</v>
      </c>
      <c r="W198" s="67">
        <v>12804586.9387</v>
      </c>
      <c r="X198" s="67">
        <v>7537554.8700999999</v>
      </c>
      <c r="Y198" s="67">
        <v>3311799.8903999999</v>
      </c>
      <c r="Z198" s="67">
        <v>0</v>
      </c>
      <c r="AA198" s="67">
        <f t="shared" si="43"/>
        <v>3311799.8903999999</v>
      </c>
      <c r="AB198" s="67">
        <v>115117159.34190001</v>
      </c>
      <c r="AC198" s="72">
        <f t="shared" si="40"/>
        <v>236359843.78280002</v>
      </c>
    </row>
    <row r="199" spans="1:29" ht="24.9" customHeight="1">
      <c r="A199" s="183"/>
      <c r="B199" s="185"/>
      <c r="C199" s="63">
        <v>17</v>
      </c>
      <c r="D199" s="67" t="s">
        <v>517</v>
      </c>
      <c r="E199" s="67">
        <v>72178698.735300004</v>
      </c>
      <c r="F199" s="67">
        <v>0</v>
      </c>
      <c r="G199" s="67">
        <v>45644326.376599997</v>
      </c>
      <c r="H199" s="67">
        <v>15459520.4943</v>
      </c>
      <c r="I199" s="67">
        <v>6463324.0768999998</v>
      </c>
      <c r="J199" s="67">
        <v>3998476.3681999999</v>
      </c>
      <c r="K199" s="67">
        <f t="shared" si="52"/>
        <v>1999238.1841</v>
      </c>
      <c r="L199" s="67">
        <f t="shared" si="45"/>
        <v>1999238.1841</v>
      </c>
      <c r="M199" s="67">
        <v>122096700.8434</v>
      </c>
      <c r="N199" s="72">
        <f t="shared" si="39"/>
        <v>263841808.71060002</v>
      </c>
      <c r="O199" s="71"/>
      <c r="P199" s="185"/>
      <c r="Q199" s="74">
        <v>16</v>
      </c>
      <c r="R199" s="185"/>
      <c r="S199" s="67" t="s">
        <v>518</v>
      </c>
      <c r="T199" s="67">
        <v>72487217.076399997</v>
      </c>
      <c r="U199" s="67">
        <v>0</v>
      </c>
      <c r="V199" s="67">
        <v>45839427.037900001</v>
      </c>
      <c r="W199" s="67">
        <v>15525600.178400001</v>
      </c>
      <c r="X199" s="67">
        <v>8452441.3295000009</v>
      </c>
      <c r="Y199" s="67">
        <v>4015567.3287999998</v>
      </c>
      <c r="Z199" s="67">
        <v>0</v>
      </c>
      <c r="AA199" s="67">
        <f t="shared" si="43"/>
        <v>4015567.3287999998</v>
      </c>
      <c r="AB199" s="67">
        <v>134145454.1003</v>
      </c>
      <c r="AC199" s="72">
        <f t="shared" si="40"/>
        <v>280465707.05129999</v>
      </c>
    </row>
    <row r="200" spans="1:29" ht="24.9" customHeight="1">
      <c r="A200" s="183"/>
      <c r="B200" s="186"/>
      <c r="C200" s="63">
        <v>18</v>
      </c>
      <c r="D200" s="67" t="s">
        <v>519</v>
      </c>
      <c r="E200" s="67">
        <v>79597841.307500005</v>
      </c>
      <c r="F200" s="67">
        <v>0</v>
      </c>
      <c r="G200" s="67">
        <v>50336039.734300002</v>
      </c>
      <c r="H200" s="67">
        <v>17048581.930100001</v>
      </c>
      <c r="I200" s="67">
        <v>6631229.2196000004</v>
      </c>
      <c r="J200" s="67">
        <v>4409473.8891000003</v>
      </c>
      <c r="K200" s="67">
        <f t="shared" si="52"/>
        <v>2204736.9445500001</v>
      </c>
      <c r="L200" s="67">
        <f t="shared" si="45"/>
        <v>2204736.9445500001</v>
      </c>
      <c r="M200" s="67">
        <v>125588881.2254</v>
      </c>
      <c r="N200" s="72">
        <f t="shared" ref="N200:N263" si="55">E200+F200+G200+H200+I200+L200+M200</f>
        <v>281407310.36145002</v>
      </c>
      <c r="O200" s="71"/>
      <c r="P200" s="185"/>
      <c r="Q200" s="74">
        <v>17</v>
      </c>
      <c r="R200" s="185"/>
      <c r="S200" s="67" t="s">
        <v>520</v>
      </c>
      <c r="T200" s="67">
        <v>60851571.1043</v>
      </c>
      <c r="U200" s="67">
        <v>0</v>
      </c>
      <c r="V200" s="67">
        <v>38481283.545900002</v>
      </c>
      <c r="W200" s="67">
        <v>13033431.2904</v>
      </c>
      <c r="X200" s="67">
        <v>7059527.4242000002</v>
      </c>
      <c r="Y200" s="67">
        <v>3370988.5781999999</v>
      </c>
      <c r="Z200" s="67">
        <v>0</v>
      </c>
      <c r="AA200" s="67">
        <f t="shared" si="43"/>
        <v>3370988.5781999999</v>
      </c>
      <c r="AB200" s="67">
        <v>105174890.495</v>
      </c>
      <c r="AC200" s="72">
        <f t="shared" ref="AC200:AC263" si="56">T200+U200+V200+W200+X200+AA200+AB200</f>
        <v>227971692.43800002</v>
      </c>
    </row>
    <row r="201" spans="1:29" ht="24.9" customHeight="1">
      <c r="A201" s="63"/>
      <c r="B201" s="178" t="s">
        <v>521</v>
      </c>
      <c r="C201" s="179"/>
      <c r="D201" s="68"/>
      <c r="E201" s="68">
        <f>SUM(E183:E200)</f>
        <v>1275054169.4380002</v>
      </c>
      <c r="F201" s="68">
        <f t="shared" ref="F201:N201" si="57">SUM(F183:F200)</f>
        <v>0</v>
      </c>
      <c r="G201" s="68">
        <f t="shared" si="57"/>
        <v>806318064.43400013</v>
      </c>
      <c r="H201" s="68">
        <f t="shared" si="57"/>
        <v>273096168.38700002</v>
      </c>
      <c r="I201" s="68">
        <f t="shared" si="57"/>
        <v>108790529.7956</v>
      </c>
      <c r="J201" s="68">
        <f t="shared" si="57"/>
        <v>70634052.067599982</v>
      </c>
      <c r="K201" s="68">
        <f t="shared" si="57"/>
        <v>35317026.033799991</v>
      </c>
      <c r="L201" s="68">
        <f t="shared" si="57"/>
        <v>35317026.033799991</v>
      </c>
      <c r="M201" s="68">
        <f t="shared" si="57"/>
        <v>2040726187.3812001</v>
      </c>
      <c r="N201" s="68">
        <f t="shared" si="57"/>
        <v>4539302145.4695997</v>
      </c>
      <c r="O201" s="71"/>
      <c r="P201" s="185"/>
      <c r="Q201" s="74">
        <v>18</v>
      </c>
      <c r="R201" s="185"/>
      <c r="S201" s="67" t="s">
        <v>522</v>
      </c>
      <c r="T201" s="67">
        <v>56555205.119800001</v>
      </c>
      <c r="U201" s="67">
        <v>0</v>
      </c>
      <c r="V201" s="67">
        <v>35764349.9538</v>
      </c>
      <c r="W201" s="67">
        <v>12113218.5524</v>
      </c>
      <c r="X201" s="67">
        <v>7265707.8931999998</v>
      </c>
      <c r="Y201" s="67">
        <v>3132983.2088000001</v>
      </c>
      <c r="Z201" s="67">
        <v>0</v>
      </c>
      <c r="AA201" s="67">
        <f t="shared" si="43"/>
        <v>3132983.2088000001</v>
      </c>
      <c r="AB201" s="67">
        <v>109463141.4553</v>
      </c>
      <c r="AC201" s="72">
        <f t="shared" si="56"/>
        <v>224294606.18329999</v>
      </c>
    </row>
    <row r="202" spans="1:29" ht="24.9" customHeight="1">
      <c r="A202" s="183">
        <v>10</v>
      </c>
      <c r="B202" s="184" t="s">
        <v>523</v>
      </c>
      <c r="C202" s="63">
        <v>1</v>
      </c>
      <c r="D202" s="67" t="s">
        <v>524</v>
      </c>
      <c r="E202" s="67">
        <v>55739278.813000001</v>
      </c>
      <c r="F202" s="67">
        <v>0</v>
      </c>
      <c r="G202" s="67">
        <v>35248374.918300003</v>
      </c>
      <c r="H202" s="67">
        <v>11938460.214</v>
      </c>
      <c r="I202" s="67">
        <v>6696473.9294999996</v>
      </c>
      <c r="J202" s="67">
        <v>3087783.4183</v>
      </c>
      <c r="K202" s="67">
        <f t="shared" si="52"/>
        <v>1543891.70915</v>
      </c>
      <c r="L202" s="67">
        <f t="shared" ref="L202:L226" si="58">J202-K202</f>
        <v>1543891.70915</v>
      </c>
      <c r="M202" s="81">
        <v>124328068.4462</v>
      </c>
      <c r="N202" s="72">
        <f t="shared" si="55"/>
        <v>235494548.03015</v>
      </c>
      <c r="O202" s="71"/>
      <c r="P202" s="185"/>
      <c r="Q202" s="74">
        <v>19</v>
      </c>
      <c r="R202" s="185"/>
      <c r="S202" s="67" t="s">
        <v>525</v>
      </c>
      <c r="T202" s="67">
        <v>53718520.382200003</v>
      </c>
      <c r="U202" s="67">
        <v>0</v>
      </c>
      <c r="V202" s="67">
        <v>33970488.797300003</v>
      </c>
      <c r="W202" s="67">
        <v>11505646.1439</v>
      </c>
      <c r="X202" s="67">
        <v>6633564.2214000002</v>
      </c>
      <c r="Y202" s="67">
        <v>2975839.6597000002</v>
      </c>
      <c r="Z202" s="67">
        <v>0</v>
      </c>
      <c r="AA202" s="67">
        <f t="shared" si="43"/>
        <v>2975839.6597000002</v>
      </c>
      <c r="AB202" s="67">
        <v>96315481.444199994</v>
      </c>
      <c r="AC202" s="72">
        <f t="shared" si="56"/>
        <v>205119540.6487</v>
      </c>
    </row>
    <row r="203" spans="1:29" ht="24.9" customHeight="1">
      <c r="A203" s="183"/>
      <c r="B203" s="185"/>
      <c r="C203" s="63">
        <v>2</v>
      </c>
      <c r="D203" s="67" t="s">
        <v>526</v>
      </c>
      <c r="E203" s="67">
        <v>60753602.334399998</v>
      </c>
      <c r="F203" s="67">
        <v>0</v>
      </c>
      <c r="G203" s="67">
        <v>38419330.1083</v>
      </c>
      <c r="H203" s="67">
        <v>13012447.949999999</v>
      </c>
      <c r="I203" s="67">
        <v>7115192.7012999998</v>
      </c>
      <c r="J203" s="67">
        <v>3365561.4117999999</v>
      </c>
      <c r="K203" s="67">
        <f t="shared" si="52"/>
        <v>1682780.7058999999</v>
      </c>
      <c r="L203" s="67">
        <f t="shared" si="58"/>
        <v>1682780.7058999999</v>
      </c>
      <c r="M203" s="81">
        <v>133036803.97390001</v>
      </c>
      <c r="N203" s="72">
        <f t="shared" si="55"/>
        <v>254020157.77380002</v>
      </c>
      <c r="O203" s="71"/>
      <c r="P203" s="186"/>
      <c r="Q203" s="74">
        <v>20</v>
      </c>
      <c r="R203" s="186"/>
      <c r="S203" s="67" t="s">
        <v>527</v>
      </c>
      <c r="T203" s="67">
        <v>72860066.591700003</v>
      </c>
      <c r="U203" s="67">
        <v>0</v>
      </c>
      <c r="V203" s="67">
        <v>46075209.412199996</v>
      </c>
      <c r="W203" s="67">
        <v>15605458.5692</v>
      </c>
      <c r="X203" s="67">
        <v>8738963.8201000001</v>
      </c>
      <c r="Y203" s="67">
        <v>4036222.0373</v>
      </c>
      <c r="Z203" s="67">
        <v>0</v>
      </c>
      <c r="AA203" s="67">
        <f t="shared" si="43"/>
        <v>4036222.0373</v>
      </c>
      <c r="AB203" s="67">
        <v>140104701.12059999</v>
      </c>
      <c r="AC203" s="72">
        <f t="shared" si="56"/>
        <v>287420621.55110002</v>
      </c>
    </row>
    <row r="204" spans="1:29" ht="24.9" customHeight="1">
      <c r="A204" s="183"/>
      <c r="B204" s="185"/>
      <c r="C204" s="63">
        <v>3</v>
      </c>
      <c r="D204" s="67" t="s">
        <v>528</v>
      </c>
      <c r="E204" s="67">
        <v>51934318.293300003</v>
      </c>
      <c r="F204" s="67">
        <v>0</v>
      </c>
      <c r="G204" s="67">
        <v>32842196.047600001</v>
      </c>
      <c r="H204" s="67">
        <v>11123498.651000001</v>
      </c>
      <c r="I204" s="67">
        <v>6485708.8206000002</v>
      </c>
      <c r="J204" s="67">
        <v>2877000.3897000002</v>
      </c>
      <c r="K204" s="67">
        <f t="shared" si="52"/>
        <v>1438500.1948500001</v>
      </c>
      <c r="L204" s="67">
        <f t="shared" si="58"/>
        <v>1438500.1948500001</v>
      </c>
      <c r="M204" s="81">
        <v>119944463.7104</v>
      </c>
      <c r="N204" s="72">
        <f t="shared" si="55"/>
        <v>223768685.71775001</v>
      </c>
      <c r="O204" s="71"/>
      <c r="P204" s="63"/>
      <c r="Q204" s="179" t="s">
        <v>529</v>
      </c>
      <c r="R204" s="180"/>
      <c r="S204" s="68"/>
      <c r="T204" s="68">
        <f>SUM(T184:T203)</f>
        <v>1325501003.2293003</v>
      </c>
      <c r="U204" s="68">
        <f t="shared" ref="U204:Z204" si="59">SUM(U184:U203)</f>
        <v>0</v>
      </c>
      <c r="V204" s="68">
        <f t="shared" si="59"/>
        <v>838219605.83829987</v>
      </c>
      <c r="W204" s="68">
        <f t="shared" si="59"/>
        <v>283901071.69699997</v>
      </c>
      <c r="X204" s="68">
        <f t="shared" si="59"/>
        <v>159145514.59850004</v>
      </c>
      <c r="Y204" s="68">
        <f t="shared" si="59"/>
        <v>73428650.42310001</v>
      </c>
      <c r="Z204" s="68">
        <f t="shared" si="59"/>
        <v>0</v>
      </c>
      <c r="AA204" s="68">
        <f t="shared" si="43"/>
        <v>73428650.42310001</v>
      </c>
      <c r="AB204" s="68">
        <f>SUM(AB184:AB203)</f>
        <v>2476934736.5438004</v>
      </c>
      <c r="AC204" s="68">
        <f>SUM(AC184:AC203)</f>
        <v>5157130582.3299999</v>
      </c>
    </row>
    <row r="205" spans="1:29" ht="33.75" customHeight="1">
      <c r="A205" s="183"/>
      <c r="B205" s="185"/>
      <c r="C205" s="63">
        <v>4</v>
      </c>
      <c r="D205" s="67" t="s">
        <v>530</v>
      </c>
      <c r="E205" s="67">
        <v>74639006.130600005</v>
      </c>
      <c r="F205" s="67">
        <v>0</v>
      </c>
      <c r="G205" s="67">
        <v>47200174.233400002</v>
      </c>
      <c r="H205" s="67">
        <v>15986478.908199999</v>
      </c>
      <c r="I205" s="67">
        <v>7920852.7416000003</v>
      </c>
      <c r="J205" s="67">
        <v>4134769.7781000002</v>
      </c>
      <c r="K205" s="67">
        <f t="shared" si="52"/>
        <v>2067384.8890500001</v>
      </c>
      <c r="L205" s="67">
        <f t="shared" si="58"/>
        <v>2067384.8890500001</v>
      </c>
      <c r="M205" s="81">
        <v>149793349.62400001</v>
      </c>
      <c r="N205" s="72">
        <f t="shared" si="55"/>
        <v>297607246.52685004</v>
      </c>
      <c r="O205" s="71"/>
      <c r="P205" s="184">
        <v>28</v>
      </c>
      <c r="Q205" s="74">
        <v>1</v>
      </c>
      <c r="R205" s="196" t="s">
        <v>114</v>
      </c>
      <c r="S205" s="76" t="s">
        <v>531</v>
      </c>
      <c r="T205" s="67">
        <v>70231246.717600003</v>
      </c>
      <c r="U205" s="67">
        <v>0</v>
      </c>
      <c r="V205" s="67">
        <v>44412797.725299999</v>
      </c>
      <c r="W205" s="67">
        <v>15042407.482999999</v>
      </c>
      <c r="X205" s="67">
        <v>6723143.5634000003</v>
      </c>
      <c r="Y205" s="67">
        <v>3890593.5578000001</v>
      </c>
      <c r="Z205" s="67">
        <f t="shared" ref="Z205:Z222" si="60">Y205/2</f>
        <v>1945296.7789</v>
      </c>
      <c r="AA205" s="67">
        <f t="shared" si="43"/>
        <v>1945296.7789</v>
      </c>
      <c r="AB205" s="67">
        <v>121587327.0363</v>
      </c>
      <c r="AC205" s="72">
        <f t="shared" si="56"/>
        <v>259942219.30450001</v>
      </c>
    </row>
    <row r="206" spans="1:29" ht="24.9" customHeight="1">
      <c r="A206" s="183"/>
      <c r="B206" s="185"/>
      <c r="C206" s="63">
        <v>5</v>
      </c>
      <c r="D206" s="67" t="s">
        <v>532</v>
      </c>
      <c r="E206" s="67">
        <v>67909897.545699999</v>
      </c>
      <c r="F206" s="67">
        <v>0</v>
      </c>
      <c r="G206" s="67">
        <v>42944824.194499999</v>
      </c>
      <c r="H206" s="67">
        <v>14545211.693600001</v>
      </c>
      <c r="I206" s="67">
        <v>7817330.8743000003</v>
      </c>
      <c r="J206" s="67">
        <v>3761998.003</v>
      </c>
      <c r="K206" s="67">
        <f t="shared" si="52"/>
        <v>1880999.0015</v>
      </c>
      <c r="L206" s="67">
        <f t="shared" si="58"/>
        <v>1880999.0015</v>
      </c>
      <c r="M206" s="81">
        <v>147640246.81639999</v>
      </c>
      <c r="N206" s="72">
        <f t="shared" si="55"/>
        <v>282738510.12599999</v>
      </c>
      <c r="O206" s="71"/>
      <c r="P206" s="185"/>
      <c r="Q206" s="74">
        <v>2</v>
      </c>
      <c r="R206" s="197"/>
      <c r="S206" s="76" t="s">
        <v>533</v>
      </c>
      <c r="T206" s="67">
        <v>74293395.577900007</v>
      </c>
      <c r="U206" s="67">
        <v>0</v>
      </c>
      <c r="V206" s="67">
        <v>46981617.219400004</v>
      </c>
      <c r="W206" s="67">
        <v>15912454.6667</v>
      </c>
      <c r="X206" s="67">
        <v>7170910.0532999998</v>
      </c>
      <c r="Y206" s="67">
        <v>4115624.0238999999</v>
      </c>
      <c r="Z206" s="67">
        <f t="shared" si="60"/>
        <v>2057812.01195</v>
      </c>
      <c r="AA206" s="67">
        <f t="shared" si="43"/>
        <v>2057812.01195</v>
      </c>
      <c r="AB206" s="67">
        <v>130900212.4391</v>
      </c>
      <c r="AC206" s="72">
        <f t="shared" si="56"/>
        <v>277316401.96834999</v>
      </c>
    </row>
    <row r="207" spans="1:29" ht="24.9" customHeight="1">
      <c r="A207" s="183"/>
      <c r="B207" s="185"/>
      <c r="C207" s="63">
        <v>6</v>
      </c>
      <c r="D207" s="67" t="s">
        <v>534</v>
      </c>
      <c r="E207" s="67">
        <v>69562873.7535</v>
      </c>
      <c r="F207" s="67">
        <v>0</v>
      </c>
      <c r="G207" s="67">
        <v>43990132.3926</v>
      </c>
      <c r="H207" s="67">
        <v>14899252.705800001</v>
      </c>
      <c r="I207" s="67">
        <v>7849994.9748999998</v>
      </c>
      <c r="J207" s="67">
        <v>3853567.7656</v>
      </c>
      <c r="K207" s="67">
        <f t="shared" si="52"/>
        <v>1926783.8828</v>
      </c>
      <c r="L207" s="67">
        <f t="shared" si="58"/>
        <v>1926783.8828</v>
      </c>
      <c r="M207" s="81">
        <v>148319612.13769999</v>
      </c>
      <c r="N207" s="72">
        <f t="shared" si="55"/>
        <v>286548649.84729999</v>
      </c>
      <c r="O207" s="71"/>
      <c r="P207" s="185"/>
      <c r="Q207" s="74">
        <v>3</v>
      </c>
      <c r="R207" s="197"/>
      <c r="S207" s="76" t="s">
        <v>535</v>
      </c>
      <c r="T207" s="67">
        <v>75636791.881899998</v>
      </c>
      <c r="U207" s="67">
        <v>0</v>
      </c>
      <c r="V207" s="67">
        <v>47831153.445900001</v>
      </c>
      <c r="W207" s="67">
        <v>16200188.625</v>
      </c>
      <c r="X207" s="67">
        <v>7353992.3369000005</v>
      </c>
      <c r="Y207" s="67">
        <v>4190044.0186999999</v>
      </c>
      <c r="Z207" s="67">
        <f t="shared" si="60"/>
        <v>2095022.0093499999</v>
      </c>
      <c r="AA207" s="67">
        <f t="shared" si="43"/>
        <v>2095022.0093499999</v>
      </c>
      <c r="AB207" s="67">
        <v>134708055.065</v>
      </c>
      <c r="AC207" s="72">
        <f t="shared" si="56"/>
        <v>283825203.36405003</v>
      </c>
    </row>
    <row r="208" spans="1:29" ht="24.9" customHeight="1">
      <c r="A208" s="183"/>
      <c r="B208" s="185"/>
      <c r="C208" s="63">
        <v>7</v>
      </c>
      <c r="D208" s="67" t="s">
        <v>536</v>
      </c>
      <c r="E208" s="67">
        <v>73749482.167699993</v>
      </c>
      <c r="F208" s="67">
        <v>0</v>
      </c>
      <c r="G208" s="67">
        <v>46637657.551899999</v>
      </c>
      <c r="H208" s="67">
        <v>15795957.1313</v>
      </c>
      <c r="I208" s="67">
        <v>7617438.2446999997</v>
      </c>
      <c r="J208" s="67">
        <v>4085492.9054999999</v>
      </c>
      <c r="K208" s="67">
        <f t="shared" si="52"/>
        <v>2042746.4527499999</v>
      </c>
      <c r="L208" s="67">
        <f t="shared" si="58"/>
        <v>2042746.4527499999</v>
      </c>
      <c r="M208" s="81">
        <v>143482773.6805</v>
      </c>
      <c r="N208" s="72">
        <f t="shared" si="55"/>
        <v>289326055.22885001</v>
      </c>
      <c r="O208" s="71"/>
      <c r="P208" s="185"/>
      <c r="Q208" s="74">
        <v>4</v>
      </c>
      <c r="R208" s="197"/>
      <c r="S208" s="76" t="s">
        <v>537</v>
      </c>
      <c r="T208" s="67">
        <v>56101106.286600001</v>
      </c>
      <c r="U208" s="67">
        <v>0</v>
      </c>
      <c r="V208" s="67">
        <v>35477187.179899998</v>
      </c>
      <c r="W208" s="67">
        <v>12015957.859999999</v>
      </c>
      <c r="X208" s="67">
        <v>5638427.1127000004</v>
      </c>
      <c r="Y208" s="67">
        <v>3107827.5397999999</v>
      </c>
      <c r="Z208" s="67">
        <f t="shared" si="60"/>
        <v>1553913.7699</v>
      </c>
      <c r="AA208" s="67">
        <f t="shared" ref="AA208:AA271" si="61">Y208-Z208</f>
        <v>1553913.7699</v>
      </c>
      <c r="AB208" s="67">
        <v>99026817.868000001</v>
      </c>
      <c r="AC208" s="72">
        <f t="shared" si="56"/>
        <v>209813410.07709998</v>
      </c>
    </row>
    <row r="209" spans="1:29" ht="24.9" customHeight="1">
      <c r="A209" s="183"/>
      <c r="B209" s="185"/>
      <c r="C209" s="63">
        <v>8</v>
      </c>
      <c r="D209" s="67" t="s">
        <v>538</v>
      </c>
      <c r="E209" s="67">
        <v>69362466.919200003</v>
      </c>
      <c r="F209" s="67">
        <v>0</v>
      </c>
      <c r="G209" s="67">
        <v>43863399.227499999</v>
      </c>
      <c r="H209" s="67">
        <v>14856328.773800001</v>
      </c>
      <c r="I209" s="67">
        <v>7371722.5482000001</v>
      </c>
      <c r="J209" s="67">
        <v>3842465.8476</v>
      </c>
      <c r="K209" s="67">
        <f t="shared" si="52"/>
        <v>1921232.9238</v>
      </c>
      <c r="L209" s="67">
        <f t="shared" si="58"/>
        <v>1921232.9238</v>
      </c>
      <c r="M209" s="81">
        <v>138372248.05090001</v>
      </c>
      <c r="N209" s="72">
        <f t="shared" si="55"/>
        <v>275747398.44340003</v>
      </c>
      <c r="O209" s="71"/>
      <c r="P209" s="185"/>
      <c r="Q209" s="74">
        <v>5</v>
      </c>
      <c r="R209" s="197"/>
      <c r="S209" s="67" t="s">
        <v>539</v>
      </c>
      <c r="T209" s="67">
        <v>58787169.913099997</v>
      </c>
      <c r="U209" s="67">
        <v>0</v>
      </c>
      <c r="V209" s="67">
        <v>37175798.639799997</v>
      </c>
      <c r="W209" s="67">
        <v>12591269.6405</v>
      </c>
      <c r="X209" s="67">
        <v>6211927.0581999999</v>
      </c>
      <c r="Y209" s="67">
        <v>3256627.1458000001</v>
      </c>
      <c r="Z209" s="67">
        <f t="shared" si="60"/>
        <v>1628313.5729</v>
      </c>
      <c r="AA209" s="67">
        <f t="shared" si="61"/>
        <v>1628313.5729</v>
      </c>
      <c r="AB209" s="67">
        <v>110954774.49690001</v>
      </c>
      <c r="AC209" s="72">
        <f t="shared" si="56"/>
        <v>227349253.32139999</v>
      </c>
    </row>
    <row r="210" spans="1:29" ht="24.9" customHeight="1">
      <c r="A210" s="183"/>
      <c r="B210" s="185"/>
      <c r="C210" s="63">
        <v>9</v>
      </c>
      <c r="D210" s="67" t="s">
        <v>540</v>
      </c>
      <c r="E210" s="67">
        <v>65264969.797700003</v>
      </c>
      <c r="F210" s="67">
        <v>0</v>
      </c>
      <c r="G210" s="67">
        <v>41272226.218999997</v>
      </c>
      <c r="H210" s="67">
        <v>13978710.559</v>
      </c>
      <c r="I210" s="67">
        <v>7156617.7802999998</v>
      </c>
      <c r="J210" s="67">
        <v>3615477.1973000001</v>
      </c>
      <c r="K210" s="67">
        <f t="shared" si="52"/>
        <v>1807738.5986500001</v>
      </c>
      <c r="L210" s="67">
        <f t="shared" si="58"/>
        <v>1807738.5986500001</v>
      </c>
      <c r="M210" s="81">
        <v>133898384.77959999</v>
      </c>
      <c r="N210" s="72">
        <f t="shared" si="55"/>
        <v>263378647.73425001</v>
      </c>
      <c r="O210" s="71"/>
      <c r="P210" s="185"/>
      <c r="Q210" s="74">
        <v>6</v>
      </c>
      <c r="R210" s="197"/>
      <c r="S210" s="67" t="s">
        <v>541</v>
      </c>
      <c r="T210" s="67">
        <v>90342055.612200007</v>
      </c>
      <c r="U210" s="67">
        <v>0</v>
      </c>
      <c r="V210" s="67">
        <v>57130460.151699997</v>
      </c>
      <c r="W210" s="67">
        <v>19349820.441599999</v>
      </c>
      <c r="X210" s="67">
        <v>8797337.2803000007</v>
      </c>
      <c r="Y210" s="67">
        <v>5004670.0861</v>
      </c>
      <c r="Z210" s="67">
        <f t="shared" si="60"/>
        <v>2502335.04305</v>
      </c>
      <c r="AA210" s="67">
        <f t="shared" si="61"/>
        <v>2502335.04305</v>
      </c>
      <c r="AB210" s="67">
        <v>164727510.20030001</v>
      </c>
      <c r="AC210" s="72">
        <f t="shared" si="56"/>
        <v>342849518.72915</v>
      </c>
    </row>
    <row r="211" spans="1:29" ht="24.9" customHeight="1">
      <c r="A211" s="183"/>
      <c r="B211" s="185"/>
      <c r="C211" s="63">
        <v>10</v>
      </c>
      <c r="D211" s="67" t="s">
        <v>542</v>
      </c>
      <c r="E211" s="67">
        <v>72980803.0854</v>
      </c>
      <c r="F211" s="67">
        <v>0</v>
      </c>
      <c r="G211" s="67">
        <v>46151560.6906</v>
      </c>
      <c r="H211" s="67">
        <v>15631318.3912</v>
      </c>
      <c r="I211" s="67">
        <v>8131372.8696999997</v>
      </c>
      <c r="J211" s="67">
        <v>4042910.4649999999</v>
      </c>
      <c r="K211" s="67">
        <f t="shared" si="52"/>
        <v>2021455.2324999999</v>
      </c>
      <c r="L211" s="67">
        <f t="shared" si="58"/>
        <v>2021455.2324999999</v>
      </c>
      <c r="M211" s="81">
        <v>154171859.1198</v>
      </c>
      <c r="N211" s="72">
        <f t="shared" si="55"/>
        <v>299088369.38919997</v>
      </c>
      <c r="O211" s="71"/>
      <c r="P211" s="185"/>
      <c r="Q211" s="74">
        <v>7</v>
      </c>
      <c r="R211" s="197"/>
      <c r="S211" s="67" t="s">
        <v>543</v>
      </c>
      <c r="T211" s="67">
        <v>63626244.8116</v>
      </c>
      <c r="U211" s="67">
        <v>0</v>
      </c>
      <c r="V211" s="67">
        <v>40235930.2007</v>
      </c>
      <c r="W211" s="67">
        <v>13627721.9301</v>
      </c>
      <c r="X211" s="67">
        <v>6182027.7403999995</v>
      </c>
      <c r="Y211" s="67">
        <v>3524696.9081999999</v>
      </c>
      <c r="Z211" s="67">
        <f t="shared" si="60"/>
        <v>1762348.4541</v>
      </c>
      <c r="AA211" s="67">
        <f t="shared" si="61"/>
        <v>1762348.4541</v>
      </c>
      <c r="AB211" s="67">
        <v>110332912.59739999</v>
      </c>
      <c r="AC211" s="72">
        <f t="shared" si="56"/>
        <v>235767185.73429999</v>
      </c>
    </row>
    <row r="212" spans="1:29" ht="24.9" customHeight="1">
      <c r="A212" s="183"/>
      <c r="B212" s="185"/>
      <c r="C212" s="63">
        <v>11</v>
      </c>
      <c r="D212" s="67" t="s">
        <v>544</v>
      </c>
      <c r="E212" s="67">
        <v>61326368.079400003</v>
      </c>
      <c r="F212" s="67">
        <v>0</v>
      </c>
      <c r="G212" s="67">
        <v>38781535.399599999</v>
      </c>
      <c r="H212" s="67">
        <v>13135125.1931</v>
      </c>
      <c r="I212" s="67">
        <v>6678508.6741000004</v>
      </c>
      <c r="J212" s="67">
        <v>3397290.8602</v>
      </c>
      <c r="K212" s="67">
        <f t="shared" si="52"/>
        <v>1698645.4301</v>
      </c>
      <c r="L212" s="67">
        <f t="shared" si="58"/>
        <v>1698645.4301</v>
      </c>
      <c r="M212" s="81">
        <v>123954417.5195</v>
      </c>
      <c r="N212" s="72">
        <f t="shared" si="55"/>
        <v>245574600.2958</v>
      </c>
      <c r="O212" s="71"/>
      <c r="P212" s="185"/>
      <c r="Q212" s="74">
        <v>8</v>
      </c>
      <c r="R212" s="197"/>
      <c r="S212" s="67" t="s">
        <v>545</v>
      </c>
      <c r="T212" s="67">
        <v>64103733.048699997</v>
      </c>
      <c r="U212" s="67">
        <v>0</v>
      </c>
      <c r="V212" s="67">
        <v>40537883.953299999</v>
      </c>
      <c r="W212" s="67">
        <v>13729992.257999999</v>
      </c>
      <c r="X212" s="67">
        <v>6733852.7220999999</v>
      </c>
      <c r="Y212" s="67">
        <v>3551148.2777999998</v>
      </c>
      <c r="Z212" s="67">
        <f t="shared" si="60"/>
        <v>1775574.1388999999</v>
      </c>
      <c r="AA212" s="67">
        <f t="shared" si="61"/>
        <v>1775574.1388999999</v>
      </c>
      <c r="AB212" s="67">
        <v>121810061.80949999</v>
      </c>
      <c r="AC212" s="72">
        <f t="shared" si="56"/>
        <v>248691097.9305</v>
      </c>
    </row>
    <row r="213" spans="1:29" ht="24.9" customHeight="1">
      <c r="A213" s="183"/>
      <c r="B213" s="185"/>
      <c r="C213" s="63">
        <v>12</v>
      </c>
      <c r="D213" s="67" t="s">
        <v>546</v>
      </c>
      <c r="E213" s="67">
        <v>63248873.967299998</v>
      </c>
      <c r="F213" s="67">
        <v>0</v>
      </c>
      <c r="G213" s="67">
        <v>39997288.630800001</v>
      </c>
      <c r="H213" s="67">
        <v>13546895.143200001</v>
      </c>
      <c r="I213" s="67">
        <v>7216929.7088000001</v>
      </c>
      <c r="J213" s="67">
        <v>3503791.7322</v>
      </c>
      <c r="K213" s="67">
        <f t="shared" si="52"/>
        <v>1751895.8661</v>
      </c>
      <c r="L213" s="67">
        <f t="shared" si="58"/>
        <v>1751895.8661</v>
      </c>
      <c r="M213" s="81">
        <v>135152784.3193</v>
      </c>
      <c r="N213" s="72">
        <f t="shared" si="55"/>
        <v>260914667.63550001</v>
      </c>
      <c r="O213" s="71"/>
      <c r="P213" s="185"/>
      <c r="Q213" s="74">
        <v>9</v>
      </c>
      <c r="R213" s="197"/>
      <c r="S213" s="67" t="s">
        <v>547</v>
      </c>
      <c r="T213" s="67">
        <v>77068340.087799996</v>
      </c>
      <c r="U213" s="67">
        <v>0</v>
      </c>
      <c r="V213" s="67">
        <v>48736435.124200001</v>
      </c>
      <c r="W213" s="67">
        <v>16506803.308</v>
      </c>
      <c r="X213" s="67">
        <v>7401576.932</v>
      </c>
      <c r="Y213" s="67">
        <v>4269347.3554999996</v>
      </c>
      <c r="Z213" s="67">
        <f t="shared" si="60"/>
        <v>2134673.6777499998</v>
      </c>
      <c r="AA213" s="67">
        <f t="shared" si="61"/>
        <v>2134673.6777499998</v>
      </c>
      <c r="AB213" s="67">
        <v>135697744.7599</v>
      </c>
      <c r="AC213" s="72">
        <f t="shared" si="56"/>
        <v>287545573.88964999</v>
      </c>
    </row>
    <row r="214" spans="1:29" ht="24.9" customHeight="1">
      <c r="A214" s="183"/>
      <c r="B214" s="185"/>
      <c r="C214" s="63">
        <v>13</v>
      </c>
      <c r="D214" s="67" t="s">
        <v>548</v>
      </c>
      <c r="E214" s="67">
        <v>57934603.580200002</v>
      </c>
      <c r="F214" s="67">
        <v>0</v>
      </c>
      <c r="G214" s="67">
        <v>36636653.204400003</v>
      </c>
      <c r="H214" s="67">
        <v>12408663.5956</v>
      </c>
      <c r="I214" s="67">
        <v>6991827.3930000002</v>
      </c>
      <c r="J214" s="67">
        <v>3209397.6113999998</v>
      </c>
      <c r="K214" s="67">
        <f t="shared" si="52"/>
        <v>1604698.8056999999</v>
      </c>
      <c r="L214" s="67">
        <f t="shared" si="58"/>
        <v>1604698.8056999999</v>
      </c>
      <c r="M214" s="81">
        <v>130470986.73360001</v>
      </c>
      <c r="N214" s="72">
        <f t="shared" si="55"/>
        <v>246047433.3125</v>
      </c>
      <c r="O214" s="71"/>
      <c r="P214" s="185"/>
      <c r="Q214" s="74">
        <v>10</v>
      </c>
      <c r="R214" s="197"/>
      <c r="S214" s="67" t="s">
        <v>549</v>
      </c>
      <c r="T214" s="67">
        <v>83628606.518299997</v>
      </c>
      <c r="U214" s="67">
        <v>0</v>
      </c>
      <c r="V214" s="67">
        <v>52885012.853100002</v>
      </c>
      <c r="W214" s="67">
        <v>17911907.239</v>
      </c>
      <c r="X214" s="67">
        <v>8067107.9808</v>
      </c>
      <c r="Y214" s="67">
        <v>4632765.7982999999</v>
      </c>
      <c r="Z214" s="67">
        <f t="shared" si="60"/>
        <v>2316382.89915</v>
      </c>
      <c r="AA214" s="67">
        <f t="shared" si="61"/>
        <v>2316382.89915</v>
      </c>
      <c r="AB214" s="67">
        <v>149539813.18149999</v>
      </c>
      <c r="AC214" s="72">
        <f t="shared" si="56"/>
        <v>314348830.67184997</v>
      </c>
    </row>
    <row r="215" spans="1:29" ht="24.9" customHeight="1">
      <c r="A215" s="183"/>
      <c r="B215" s="185"/>
      <c r="C215" s="63">
        <v>14</v>
      </c>
      <c r="D215" s="67" t="s">
        <v>550</v>
      </c>
      <c r="E215" s="67">
        <v>56739125.937700003</v>
      </c>
      <c r="F215" s="67">
        <v>0</v>
      </c>
      <c r="G215" s="67">
        <v>35880657.700900003</v>
      </c>
      <c r="H215" s="67">
        <v>12152611.444</v>
      </c>
      <c r="I215" s="67">
        <v>6820189.2103000004</v>
      </c>
      <c r="J215" s="67">
        <v>3143171.8524000002</v>
      </c>
      <c r="K215" s="67">
        <f t="shared" si="52"/>
        <v>1571585.9262000001</v>
      </c>
      <c r="L215" s="67">
        <f t="shared" si="58"/>
        <v>1571585.9262000001</v>
      </c>
      <c r="M215" s="81">
        <v>126901164.6006</v>
      </c>
      <c r="N215" s="72">
        <f t="shared" si="55"/>
        <v>240065334.8197</v>
      </c>
      <c r="O215" s="71"/>
      <c r="P215" s="185"/>
      <c r="Q215" s="74">
        <v>11</v>
      </c>
      <c r="R215" s="197"/>
      <c r="S215" s="67" t="s">
        <v>551</v>
      </c>
      <c r="T215" s="67">
        <v>63988367.808899999</v>
      </c>
      <c r="U215" s="67">
        <v>0</v>
      </c>
      <c r="V215" s="67">
        <v>40464929.3455</v>
      </c>
      <c r="W215" s="67">
        <v>13705282.872500001</v>
      </c>
      <c r="X215" s="67">
        <v>6484800.6211000001</v>
      </c>
      <c r="Y215" s="67">
        <v>3544757.4008999998</v>
      </c>
      <c r="Z215" s="67">
        <f t="shared" si="60"/>
        <v>1772378.7004499999</v>
      </c>
      <c r="AA215" s="67">
        <f t="shared" si="61"/>
        <v>1772378.7004499999</v>
      </c>
      <c r="AB215" s="67">
        <v>116630143.86499999</v>
      </c>
      <c r="AC215" s="72">
        <f t="shared" si="56"/>
        <v>243045903.21344998</v>
      </c>
    </row>
    <row r="216" spans="1:29" ht="24.9" customHeight="1">
      <c r="A216" s="183"/>
      <c r="B216" s="185"/>
      <c r="C216" s="63">
        <v>15</v>
      </c>
      <c r="D216" s="67" t="s">
        <v>552</v>
      </c>
      <c r="E216" s="67">
        <v>61568495.987800002</v>
      </c>
      <c r="F216" s="67">
        <v>0</v>
      </c>
      <c r="G216" s="67">
        <v>38934652.115000002</v>
      </c>
      <c r="H216" s="67">
        <v>13186985.1106</v>
      </c>
      <c r="I216" s="67">
        <v>7220172.7873999998</v>
      </c>
      <c r="J216" s="67">
        <v>3410703.9964000001</v>
      </c>
      <c r="K216" s="67">
        <f t="shared" si="52"/>
        <v>1705351.9982</v>
      </c>
      <c r="L216" s="67">
        <f t="shared" si="58"/>
        <v>1705351.9982</v>
      </c>
      <c r="M216" s="81">
        <v>135220235.5905</v>
      </c>
      <c r="N216" s="72">
        <f t="shared" si="55"/>
        <v>257835893.58950001</v>
      </c>
      <c r="O216" s="71"/>
      <c r="P216" s="185"/>
      <c r="Q216" s="74">
        <v>12</v>
      </c>
      <c r="R216" s="197"/>
      <c r="S216" s="67" t="s">
        <v>553</v>
      </c>
      <c r="T216" s="67">
        <v>66232155.013300002</v>
      </c>
      <c r="U216" s="67">
        <v>0</v>
      </c>
      <c r="V216" s="67">
        <v>41883854.281400003</v>
      </c>
      <c r="W216" s="67">
        <v>14185866.1316</v>
      </c>
      <c r="X216" s="67">
        <v>6693524.2237</v>
      </c>
      <c r="Y216" s="67">
        <v>3669056.2626999998</v>
      </c>
      <c r="Z216" s="67">
        <f t="shared" si="60"/>
        <v>1834528.1313499999</v>
      </c>
      <c r="AA216" s="67">
        <f t="shared" si="61"/>
        <v>1834528.1313499999</v>
      </c>
      <c r="AB216" s="67">
        <v>120971288.2682</v>
      </c>
      <c r="AC216" s="72">
        <f t="shared" si="56"/>
        <v>251801216.04955</v>
      </c>
    </row>
    <row r="217" spans="1:29" ht="24.9" customHeight="1">
      <c r="A217" s="183"/>
      <c r="B217" s="185"/>
      <c r="C217" s="63">
        <v>16</v>
      </c>
      <c r="D217" s="67" t="s">
        <v>554</v>
      </c>
      <c r="E217" s="67">
        <v>50845886.339599997</v>
      </c>
      <c r="F217" s="67">
        <v>0</v>
      </c>
      <c r="G217" s="67">
        <v>32153894.038699999</v>
      </c>
      <c r="H217" s="67">
        <v>10890373.9703</v>
      </c>
      <c r="I217" s="67">
        <v>6264794.5091000004</v>
      </c>
      <c r="J217" s="67">
        <v>2816704.6305</v>
      </c>
      <c r="K217" s="67">
        <f t="shared" si="52"/>
        <v>1408352.31525</v>
      </c>
      <c r="L217" s="67">
        <f t="shared" si="58"/>
        <v>1408352.31525</v>
      </c>
      <c r="M217" s="81">
        <v>115349770.4642</v>
      </c>
      <c r="N217" s="72">
        <f t="shared" si="55"/>
        <v>216913071.63714999</v>
      </c>
      <c r="O217" s="71"/>
      <c r="P217" s="185"/>
      <c r="Q217" s="74">
        <v>13</v>
      </c>
      <c r="R217" s="197"/>
      <c r="S217" s="67" t="s">
        <v>555</v>
      </c>
      <c r="T217" s="67">
        <v>61550627.290299997</v>
      </c>
      <c r="U217" s="67">
        <v>0</v>
      </c>
      <c r="V217" s="67">
        <v>38923352.317900002</v>
      </c>
      <c r="W217" s="67">
        <v>13183157.922</v>
      </c>
      <c r="X217" s="67">
        <v>6370336.2801000001</v>
      </c>
      <c r="Y217" s="67">
        <v>3409714.1258999999</v>
      </c>
      <c r="Z217" s="67">
        <f t="shared" si="60"/>
        <v>1704857.0629499999</v>
      </c>
      <c r="AA217" s="67">
        <f t="shared" si="61"/>
        <v>1704857.0629499999</v>
      </c>
      <c r="AB217" s="67">
        <v>114249453.67479999</v>
      </c>
      <c r="AC217" s="72">
        <f t="shared" si="56"/>
        <v>235981784.54804999</v>
      </c>
    </row>
    <row r="218" spans="1:29" ht="24.9" customHeight="1">
      <c r="A218" s="183"/>
      <c r="B218" s="185"/>
      <c r="C218" s="63">
        <v>17</v>
      </c>
      <c r="D218" s="67" t="s">
        <v>556</v>
      </c>
      <c r="E218" s="67">
        <v>64044324.623199999</v>
      </c>
      <c r="F218" s="67">
        <v>0</v>
      </c>
      <c r="G218" s="67">
        <v>40500315.285300002</v>
      </c>
      <c r="H218" s="67">
        <v>13717267.9253</v>
      </c>
      <c r="I218" s="67">
        <v>7480144.0306000002</v>
      </c>
      <c r="J218" s="67">
        <v>3547857.2351000002</v>
      </c>
      <c r="K218" s="67">
        <f t="shared" si="52"/>
        <v>1773928.6175500001</v>
      </c>
      <c r="L218" s="67">
        <f t="shared" si="58"/>
        <v>1773928.6175500001</v>
      </c>
      <c r="M218" s="81">
        <v>140627255.65669999</v>
      </c>
      <c r="N218" s="72">
        <f t="shared" si="55"/>
        <v>268143236.13865</v>
      </c>
      <c r="O218" s="71"/>
      <c r="P218" s="185"/>
      <c r="Q218" s="74">
        <v>14</v>
      </c>
      <c r="R218" s="197"/>
      <c r="S218" s="67" t="s">
        <v>557</v>
      </c>
      <c r="T218" s="67">
        <v>76977458.612399995</v>
      </c>
      <c r="U218" s="67">
        <v>0</v>
      </c>
      <c r="V218" s="67">
        <v>48678963.546099998</v>
      </c>
      <c r="W218" s="67">
        <v>16487337.952400001</v>
      </c>
      <c r="X218" s="67">
        <v>7364083.2107999995</v>
      </c>
      <c r="Y218" s="67">
        <v>4264312.8033999996</v>
      </c>
      <c r="Z218" s="67">
        <f t="shared" si="60"/>
        <v>2132156.4016999998</v>
      </c>
      <c r="AA218" s="67">
        <f t="shared" si="61"/>
        <v>2132156.4016999998</v>
      </c>
      <c r="AB218" s="67">
        <v>134917930.42320001</v>
      </c>
      <c r="AC218" s="72">
        <f t="shared" si="56"/>
        <v>286557930.14660001</v>
      </c>
    </row>
    <row r="219" spans="1:29" ht="24.9" customHeight="1">
      <c r="A219" s="183"/>
      <c r="B219" s="185"/>
      <c r="C219" s="63">
        <v>18</v>
      </c>
      <c r="D219" s="67" t="s">
        <v>558</v>
      </c>
      <c r="E219" s="67">
        <v>67335974.515699998</v>
      </c>
      <c r="F219" s="67">
        <v>0</v>
      </c>
      <c r="G219" s="67">
        <v>42581887.059900001</v>
      </c>
      <c r="H219" s="67">
        <v>14422286.578500001</v>
      </c>
      <c r="I219" s="67">
        <v>7147355.1745999996</v>
      </c>
      <c r="J219" s="67">
        <v>3730204.4446999999</v>
      </c>
      <c r="K219" s="67">
        <f t="shared" si="52"/>
        <v>1865102.2223499999</v>
      </c>
      <c r="L219" s="67">
        <f t="shared" si="58"/>
        <v>1865102.2223499999</v>
      </c>
      <c r="M219" s="81">
        <v>133705736.185</v>
      </c>
      <c r="N219" s="72">
        <f t="shared" si="55"/>
        <v>267058341.73605001</v>
      </c>
      <c r="O219" s="71"/>
      <c r="P219" s="185"/>
      <c r="Q219" s="74">
        <v>15</v>
      </c>
      <c r="R219" s="197"/>
      <c r="S219" s="67" t="s">
        <v>559</v>
      </c>
      <c r="T219" s="67">
        <v>51087513.471799999</v>
      </c>
      <c r="U219" s="67">
        <v>0</v>
      </c>
      <c r="V219" s="67">
        <v>32306694.073600002</v>
      </c>
      <c r="W219" s="67">
        <v>10942126.6296</v>
      </c>
      <c r="X219" s="67">
        <v>5548974.1401000004</v>
      </c>
      <c r="Y219" s="67">
        <v>2830090.0252999999</v>
      </c>
      <c r="Z219" s="67">
        <f t="shared" si="60"/>
        <v>1415045.0126499999</v>
      </c>
      <c r="AA219" s="67">
        <f t="shared" si="61"/>
        <v>1415045.0126499999</v>
      </c>
      <c r="AB219" s="67">
        <v>97166327.409500003</v>
      </c>
      <c r="AC219" s="72">
        <f t="shared" si="56"/>
        <v>198466680.73725</v>
      </c>
    </row>
    <row r="220" spans="1:29" ht="24.9" customHeight="1">
      <c r="A220" s="183"/>
      <c r="B220" s="185"/>
      <c r="C220" s="63">
        <v>19</v>
      </c>
      <c r="D220" s="67" t="s">
        <v>560</v>
      </c>
      <c r="E220" s="67">
        <v>87938822.810599998</v>
      </c>
      <c r="F220" s="67">
        <v>0</v>
      </c>
      <c r="G220" s="67">
        <v>55610705.095299996</v>
      </c>
      <c r="H220" s="67">
        <v>18835086.491</v>
      </c>
      <c r="I220" s="67">
        <v>9219974.0152000003</v>
      </c>
      <c r="J220" s="67">
        <v>4871538.4319000002</v>
      </c>
      <c r="K220" s="67">
        <f t="shared" si="52"/>
        <v>2435769.2159500001</v>
      </c>
      <c r="L220" s="67">
        <f t="shared" si="58"/>
        <v>2435769.2159500001</v>
      </c>
      <c r="M220" s="81">
        <v>176813164.2353</v>
      </c>
      <c r="N220" s="72">
        <f t="shared" si="55"/>
        <v>350853521.86335003</v>
      </c>
      <c r="O220" s="71"/>
      <c r="P220" s="185"/>
      <c r="Q220" s="74">
        <v>16</v>
      </c>
      <c r="R220" s="197"/>
      <c r="S220" s="67" t="s">
        <v>561</v>
      </c>
      <c r="T220" s="67">
        <v>84433754.350199997</v>
      </c>
      <c r="U220" s="67">
        <v>0</v>
      </c>
      <c r="V220" s="67">
        <v>53394171.802599996</v>
      </c>
      <c r="W220" s="67">
        <v>18084357.0009</v>
      </c>
      <c r="X220" s="67">
        <v>7986112.6771999998</v>
      </c>
      <c r="Y220" s="67">
        <v>4677368.4945999999</v>
      </c>
      <c r="Z220" s="67">
        <f t="shared" si="60"/>
        <v>2338684.2472999999</v>
      </c>
      <c r="AA220" s="67">
        <f t="shared" si="61"/>
        <v>2338684.2472999999</v>
      </c>
      <c r="AB220" s="67">
        <v>147855229.8152</v>
      </c>
      <c r="AC220" s="72">
        <f t="shared" si="56"/>
        <v>314092309.89339995</v>
      </c>
    </row>
    <row r="221" spans="1:29" ht="24.9" customHeight="1">
      <c r="A221" s="183"/>
      <c r="B221" s="185"/>
      <c r="C221" s="63">
        <v>20</v>
      </c>
      <c r="D221" s="67" t="s">
        <v>562</v>
      </c>
      <c r="E221" s="67">
        <v>69710463.704899997</v>
      </c>
      <c r="F221" s="67">
        <v>0</v>
      </c>
      <c r="G221" s="67">
        <v>44083465.246100001</v>
      </c>
      <c r="H221" s="67">
        <v>14930864.108100001</v>
      </c>
      <c r="I221" s="67">
        <v>7966465.8249000004</v>
      </c>
      <c r="J221" s="67">
        <v>3861743.7916999999</v>
      </c>
      <c r="K221" s="67">
        <f t="shared" si="52"/>
        <v>1930871.89585</v>
      </c>
      <c r="L221" s="67">
        <f t="shared" si="58"/>
        <v>1930871.89585</v>
      </c>
      <c r="M221" s="81">
        <v>150742034.76910001</v>
      </c>
      <c r="N221" s="72">
        <f t="shared" si="55"/>
        <v>289364165.54895002</v>
      </c>
      <c r="O221" s="71"/>
      <c r="P221" s="185"/>
      <c r="Q221" s="74">
        <v>17</v>
      </c>
      <c r="R221" s="197"/>
      <c r="S221" s="67" t="s">
        <v>563</v>
      </c>
      <c r="T221" s="67">
        <v>68030699.766399994</v>
      </c>
      <c r="U221" s="67">
        <v>0</v>
      </c>
      <c r="V221" s="67">
        <v>43021217.037299998</v>
      </c>
      <c r="W221" s="67">
        <v>14571085.5932</v>
      </c>
      <c r="X221" s="67">
        <v>6367244.8563000001</v>
      </c>
      <c r="Y221" s="67">
        <v>3768690.0718999999</v>
      </c>
      <c r="Z221" s="67">
        <f t="shared" si="60"/>
        <v>1884345.0359499999</v>
      </c>
      <c r="AA221" s="67">
        <f t="shared" si="61"/>
        <v>1884345.0359499999</v>
      </c>
      <c r="AB221" s="67">
        <v>114185156.5997</v>
      </c>
      <c r="AC221" s="72">
        <f t="shared" si="56"/>
        <v>248059748.88885</v>
      </c>
    </row>
    <row r="222" spans="1:29" ht="24.9" customHeight="1">
      <c r="A222" s="183"/>
      <c r="B222" s="185"/>
      <c r="C222" s="63">
        <v>21</v>
      </c>
      <c r="D222" s="67" t="s">
        <v>564</v>
      </c>
      <c r="E222" s="67">
        <v>55286588.306299999</v>
      </c>
      <c r="F222" s="67">
        <v>0</v>
      </c>
      <c r="G222" s="67">
        <v>34962102.741099998</v>
      </c>
      <c r="H222" s="67">
        <v>11841501.1625</v>
      </c>
      <c r="I222" s="67">
        <v>6879381.2268000003</v>
      </c>
      <c r="J222" s="67">
        <v>3062705.7662999998</v>
      </c>
      <c r="K222" s="67">
        <f t="shared" si="52"/>
        <v>1531352.8831499999</v>
      </c>
      <c r="L222" s="67">
        <f t="shared" si="58"/>
        <v>1531352.8831499999</v>
      </c>
      <c r="M222" s="81">
        <v>128132271.61499999</v>
      </c>
      <c r="N222" s="72">
        <f t="shared" si="55"/>
        <v>238633197.93484998</v>
      </c>
      <c r="O222" s="71"/>
      <c r="P222" s="186"/>
      <c r="Q222" s="74">
        <v>18</v>
      </c>
      <c r="R222" s="198"/>
      <c r="S222" s="67" t="s">
        <v>565</v>
      </c>
      <c r="T222" s="67">
        <v>79818035.135700002</v>
      </c>
      <c r="U222" s="67">
        <v>0</v>
      </c>
      <c r="V222" s="67">
        <v>50475285.788099997</v>
      </c>
      <c r="W222" s="67">
        <v>17095743.919100001</v>
      </c>
      <c r="X222" s="67">
        <v>7230335.3848000001</v>
      </c>
      <c r="Y222" s="67">
        <v>4421671.9452999998</v>
      </c>
      <c r="Z222" s="67">
        <f t="shared" si="60"/>
        <v>2210835.9726499999</v>
      </c>
      <c r="AA222" s="67">
        <f t="shared" si="61"/>
        <v>2210835.9726499999</v>
      </c>
      <c r="AB222" s="67">
        <v>132136172.06290001</v>
      </c>
      <c r="AC222" s="72">
        <f t="shared" si="56"/>
        <v>288966408.26324999</v>
      </c>
    </row>
    <row r="223" spans="1:29" ht="24.9" customHeight="1">
      <c r="A223" s="183"/>
      <c r="B223" s="185"/>
      <c r="C223" s="63">
        <v>22</v>
      </c>
      <c r="D223" s="67" t="s">
        <v>566</v>
      </c>
      <c r="E223" s="67">
        <v>64961005.104900002</v>
      </c>
      <c r="F223" s="67">
        <v>0</v>
      </c>
      <c r="G223" s="67">
        <v>41080005.191399999</v>
      </c>
      <c r="H223" s="67">
        <v>13913606.193299999</v>
      </c>
      <c r="I223" s="67">
        <v>7708606.0824999996</v>
      </c>
      <c r="J223" s="67">
        <v>3598638.4945999999</v>
      </c>
      <c r="K223" s="67">
        <f t="shared" si="52"/>
        <v>1799319.2472999999</v>
      </c>
      <c r="L223" s="67">
        <f t="shared" si="58"/>
        <v>1799319.2472999999</v>
      </c>
      <c r="M223" s="81">
        <v>145378930.81830001</v>
      </c>
      <c r="N223" s="72">
        <f t="shared" si="55"/>
        <v>274841472.63769996</v>
      </c>
      <c r="O223" s="71"/>
      <c r="P223" s="63"/>
      <c r="Q223" s="179" t="s">
        <v>567</v>
      </c>
      <c r="R223" s="180"/>
      <c r="S223" s="68"/>
      <c r="T223" s="68">
        <f t="shared" ref="T223:Y223" si="62">SUM(T205:T222)</f>
        <v>1265937301.9047</v>
      </c>
      <c r="U223" s="68">
        <f t="shared" si="62"/>
        <v>0</v>
      </c>
      <c r="V223" s="68">
        <f t="shared" si="62"/>
        <v>800552744.68580008</v>
      </c>
      <c r="W223" s="68">
        <f t="shared" si="62"/>
        <v>271143481.47319996</v>
      </c>
      <c r="X223" s="68">
        <f t="shared" si="62"/>
        <v>124325714.1742</v>
      </c>
      <c r="Y223" s="68">
        <f t="shared" si="62"/>
        <v>70129005.841900006</v>
      </c>
      <c r="Z223" s="68">
        <f t="shared" ref="Z223" si="63">SUM(Z205:Z222)</f>
        <v>35064502.920950003</v>
      </c>
      <c r="AA223" s="68">
        <f t="shared" si="61"/>
        <v>35064502.920950003</v>
      </c>
      <c r="AB223" s="68">
        <f>SUM(AB205:AB222)</f>
        <v>2257396931.5723996</v>
      </c>
      <c r="AC223" s="68">
        <f>SUM(AC205:AC222)</f>
        <v>4754420676.7312498</v>
      </c>
    </row>
    <row r="224" spans="1:29" ht="24.9" customHeight="1">
      <c r="A224" s="183"/>
      <c r="B224" s="185"/>
      <c r="C224" s="63">
        <v>23</v>
      </c>
      <c r="D224" s="67" t="s">
        <v>568</v>
      </c>
      <c r="E224" s="67">
        <v>80727850.569100007</v>
      </c>
      <c r="F224" s="67">
        <v>0</v>
      </c>
      <c r="G224" s="67">
        <v>51050634.3785</v>
      </c>
      <c r="H224" s="67">
        <v>17290611.803800002</v>
      </c>
      <c r="I224" s="67">
        <v>9014528.4885000009</v>
      </c>
      <c r="J224" s="67">
        <v>4472072.9025999997</v>
      </c>
      <c r="K224" s="67">
        <f t="shared" si="52"/>
        <v>2236036.4512999998</v>
      </c>
      <c r="L224" s="67">
        <f t="shared" si="58"/>
        <v>2236036.4512999998</v>
      </c>
      <c r="M224" s="81">
        <v>172540198.99470001</v>
      </c>
      <c r="N224" s="72">
        <f t="shared" si="55"/>
        <v>332859860.68589997</v>
      </c>
      <c r="O224" s="71"/>
      <c r="P224" s="184">
        <v>29</v>
      </c>
      <c r="Q224" s="74">
        <v>1</v>
      </c>
      <c r="R224" s="184" t="s">
        <v>115</v>
      </c>
      <c r="S224" s="67" t="s">
        <v>569</v>
      </c>
      <c r="T224" s="67">
        <v>49882538.3517</v>
      </c>
      <c r="U224" s="67">
        <v>0</v>
      </c>
      <c r="V224" s="67">
        <v>31544692.5605</v>
      </c>
      <c r="W224" s="67">
        <v>10684040.270500001</v>
      </c>
      <c r="X224" s="67">
        <v>5116184.0339000002</v>
      </c>
      <c r="Y224" s="67">
        <v>2763338.1354999999</v>
      </c>
      <c r="Z224" s="67">
        <v>0</v>
      </c>
      <c r="AA224" s="67">
        <f t="shared" si="61"/>
        <v>2763338.1354999999</v>
      </c>
      <c r="AB224" s="67">
        <v>92369839.827800006</v>
      </c>
      <c r="AC224" s="72">
        <f t="shared" si="56"/>
        <v>192360633.17989999</v>
      </c>
    </row>
    <row r="225" spans="1:29" ht="24.9" customHeight="1">
      <c r="A225" s="183"/>
      <c r="B225" s="185"/>
      <c r="C225" s="63">
        <v>24</v>
      </c>
      <c r="D225" s="67" t="s">
        <v>570</v>
      </c>
      <c r="E225" s="67">
        <v>66434290.321400002</v>
      </c>
      <c r="F225" s="67">
        <v>0</v>
      </c>
      <c r="G225" s="67">
        <v>42011680.497900002</v>
      </c>
      <c r="H225" s="67">
        <v>14229160.275</v>
      </c>
      <c r="I225" s="67">
        <v>7076649.0626999997</v>
      </c>
      <c r="J225" s="67">
        <v>3680253.9328000001</v>
      </c>
      <c r="K225" s="67">
        <f t="shared" si="52"/>
        <v>1840126.9664</v>
      </c>
      <c r="L225" s="67">
        <f t="shared" si="58"/>
        <v>1840126.9664</v>
      </c>
      <c r="M225" s="81">
        <v>132235152.89480001</v>
      </c>
      <c r="N225" s="72">
        <f t="shared" si="55"/>
        <v>263827060.01820001</v>
      </c>
      <c r="O225" s="71"/>
      <c r="P225" s="185"/>
      <c r="Q225" s="74">
        <v>2</v>
      </c>
      <c r="R225" s="185"/>
      <c r="S225" s="67" t="s">
        <v>571</v>
      </c>
      <c r="T225" s="67">
        <v>50022465.775200002</v>
      </c>
      <c r="U225" s="67">
        <v>0</v>
      </c>
      <c r="V225" s="67">
        <v>31633179.788600001</v>
      </c>
      <c r="W225" s="67">
        <v>10714010.482000001</v>
      </c>
      <c r="X225" s="67">
        <v>5028060.9568999996</v>
      </c>
      <c r="Y225" s="67">
        <v>2771089.6814999999</v>
      </c>
      <c r="Z225" s="67">
        <v>0</v>
      </c>
      <c r="AA225" s="67">
        <f t="shared" si="61"/>
        <v>2771089.6814999999</v>
      </c>
      <c r="AB225" s="67">
        <v>90537009.243100002</v>
      </c>
      <c r="AC225" s="72">
        <f t="shared" si="56"/>
        <v>190705815.92730001</v>
      </c>
    </row>
    <row r="226" spans="1:29" ht="24.9" customHeight="1">
      <c r="A226" s="183"/>
      <c r="B226" s="186"/>
      <c r="C226" s="63">
        <v>25</v>
      </c>
      <c r="D226" s="67" t="s">
        <v>572</v>
      </c>
      <c r="E226" s="67">
        <v>63799674.670699999</v>
      </c>
      <c r="F226" s="67">
        <v>0</v>
      </c>
      <c r="G226" s="67">
        <v>40345603.681100003</v>
      </c>
      <c r="H226" s="67">
        <v>13664867.826400001</v>
      </c>
      <c r="I226" s="67">
        <v>6836112.9593000002</v>
      </c>
      <c r="J226" s="67">
        <v>3534304.3853000002</v>
      </c>
      <c r="K226" s="67">
        <f t="shared" si="52"/>
        <v>1767152.1926500001</v>
      </c>
      <c r="L226" s="67">
        <f t="shared" si="58"/>
        <v>1767152.1926500001</v>
      </c>
      <c r="M226" s="81">
        <v>127232355.1948</v>
      </c>
      <c r="N226" s="72">
        <f t="shared" si="55"/>
        <v>253645766.52495</v>
      </c>
      <c r="O226" s="71"/>
      <c r="P226" s="185"/>
      <c r="Q226" s="74">
        <v>3</v>
      </c>
      <c r="R226" s="185"/>
      <c r="S226" s="67" t="s">
        <v>573</v>
      </c>
      <c r="T226" s="67">
        <v>62319589.8838</v>
      </c>
      <c r="U226" s="67">
        <v>0</v>
      </c>
      <c r="V226" s="67">
        <v>39409628.465899996</v>
      </c>
      <c r="W226" s="67">
        <v>13347857.3857</v>
      </c>
      <c r="X226" s="67">
        <v>5981724.3699000003</v>
      </c>
      <c r="Y226" s="67">
        <v>3452312.2721000002</v>
      </c>
      <c r="Z226" s="67">
        <v>0</v>
      </c>
      <c r="AA226" s="67">
        <f t="shared" si="61"/>
        <v>3452312.2721000002</v>
      </c>
      <c r="AB226" s="67">
        <v>110371807.6901</v>
      </c>
      <c r="AC226" s="72">
        <f t="shared" si="56"/>
        <v>234882920.0675</v>
      </c>
    </row>
    <row r="227" spans="1:29" ht="24.9" customHeight="1">
      <c r="A227" s="63"/>
      <c r="B227" s="178" t="s">
        <v>574</v>
      </c>
      <c r="C227" s="179"/>
      <c r="D227" s="68"/>
      <c r="E227" s="68">
        <f>SUM(E202:E226)</f>
        <v>1633799047.3592999</v>
      </c>
      <c r="F227" s="68">
        <f t="shared" ref="F227:N227" si="64">SUM(F202:F226)</f>
        <v>0</v>
      </c>
      <c r="G227" s="68">
        <f t="shared" si="64"/>
        <v>1033180955.8497</v>
      </c>
      <c r="H227" s="68">
        <f t="shared" si="64"/>
        <v>349933571.79860002</v>
      </c>
      <c r="I227" s="68">
        <f t="shared" si="64"/>
        <v>184684344.63290003</v>
      </c>
      <c r="J227" s="68">
        <f t="shared" si="64"/>
        <v>90507407.249999985</v>
      </c>
      <c r="K227" s="68">
        <f t="shared" si="64"/>
        <v>45253703.624999993</v>
      </c>
      <c r="L227" s="68">
        <f t="shared" si="64"/>
        <v>45253703.624999993</v>
      </c>
      <c r="M227" s="68">
        <f t="shared" si="64"/>
        <v>3467444269.9308004</v>
      </c>
      <c r="N227" s="68">
        <f t="shared" si="64"/>
        <v>6714295893.1962996</v>
      </c>
      <c r="O227" s="71"/>
      <c r="P227" s="185"/>
      <c r="Q227" s="74">
        <v>4</v>
      </c>
      <c r="R227" s="185"/>
      <c r="S227" s="67" t="s">
        <v>575</v>
      </c>
      <c r="T227" s="67">
        <v>55089139.9934</v>
      </c>
      <c r="U227" s="67">
        <v>0</v>
      </c>
      <c r="V227" s="67">
        <v>34837240.483999997</v>
      </c>
      <c r="W227" s="67">
        <v>11799210.8983</v>
      </c>
      <c r="X227" s="67">
        <v>5112089.3556000004</v>
      </c>
      <c r="Y227" s="67">
        <v>3051767.7412</v>
      </c>
      <c r="Z227" s="67">
        <v>0</v>
      </c>
      <c r="AA227" s="67">
        <f t="shared" si="61"/>
        <v>3051767.7412</v>
      </c>
      <c r="AB227" s="67">
        <v>92284676.532100007</v>
      </c>
      <c r="AC227" s="72">
        <f t="shared" si="56"/>
        <v>202174125.00459999</v>
      </c>
    </row>
    <row r="228" spans="1:29" ht="24.9" customHeight="1">
      <c r="A228" s="183"/>
      <c r="B228" s="184" t="s">
        <v>576</v>
      </c>
      <c r="C228" s="63">
        <v>1</v>
      </c>
      <c r="D228" s="67" t="s">
        <v>577</v>
      </c>
      <c r="E228" s="67">
        <v>72448803.370499998</v>
      </c>
      <c r="F228" s="67">
        <f>-746222.6747</f>
        <v>-746222.67469999997</v>
      </c>
      <c r="G228" s="67">
        <v>45815134.999300003</v>
      </c>
      <c r="H228" s="67">
        <v>15517372.578400001</v>
      </c>
      <c r="I228" s="67">
        <v>5833521.3110999996</v>
      </c>
      <c r="J228" s="67">
        <v>4013439.3284</v>
      </c>
      <c r="K228" s="67">
        <v>0</v>
      </c>
      <c r="L228" s="67">
        <f t="shared" ref="L228:L259" si="65">J228-K228</f>
        <v>4013439.3284</v>
      </c>
      <c r="M228" s="81">
        <v>118076390.65369999</v>
      </c>
      <c r="N228" s="72">
        <f t="shared" si="55"/>
        <v>260958439.56669998</v>
      </c>
      <c r="O228" s="71"/>
      <c r="P228" s="185"/>
      <c r="Q228" s="74">
        <v>5</v>
      </c>
      <c r="R228" s="185"/>
      <c r="S228" s="67" t="s">
        <v>578</v>
      </c>
      <c r="T228" s="67">
        <v>52131611.4419</v>
      </c>
      <c r="U228" s="67">
        <v>0</v>
      </c>
      <c r="V228" s="67">
        <v>32966960.181899998</v>
      </c>
      <c r="W228" s="67">
        <v>11165755.681600001</v>
      </c>
      <c r="X228" s="67">
        <v>5052932.3362999996</v>
      </c>
      <c r="Y228" s="67">
        <v>2887929.8191999998</v>
      </c>
      <c r="Z228" s="67">
        <v>0</v>
      </c>
      <c r="AA228" s="67">
        <f t="shared" si="61"/>
        <v>2887929.8191999998</v>
      </c>
      <c r="AB228" s="67">
        <v>91054297.409199998</v>
      </c>
      <c r="AC228" s="72">
        <f t="shared" si="56"/>
        <v>195259486.87009999</v>
      </c>
    </row>
    <row r="229" spans="1:29" ht="24.9" customHeight="1">
      <c r="A229" s="183"/>
      <c r="B229" s="185"/>
      <c r="C229" s="63">
        <v>2</v>
      </c>
      <c r="D229" s="67" t="s">
        <v>579</v>
      </c>
      <c r="E229" s="67">
        <v>68029312.525700003</v>
      </c>
      <c r="F229" s="67">
        <f>-700701.919</f>
        <v>-700701.91899999999</v>
      </c>
      <c r="G229" s="67">
        <v>43020339.774800003</v>
      </c>
      <c r="H229" s="67">
        <v>14570788.468499999</v>
      </c>
      <c r="I229" s="67">
        <v>5890543.4981000004</v>
      </c>
      <c r="J229" s="67">
        <v>3768613.2231000001</v>
      </c>
      <c r="K229" s="67">
        <v>0</v>
      </c>
      <c r="L229" s="67">
        <f t="shared" si="65"/>
        <v>3768613.2231000001</v>
      </c>
      <c r="M229" s="81">
        <v>119262368.4003</v>
      </c>
      <c r="N229" s="72">
        <f t="shared" si="55"/>
        <v>253841263.97150001</v>
      </c>
      <c r="O229" s="71"/>
      <c r="P229" s="185"/>
      <c r="Q229" s="74">
        <v>6</v>
      </c>
      <c r="R229" s="185"/>
      <c r="S229" s="67" t="s">
        <v>580</v>
      </c>
      <c r="T229" s="67">
        <v>59375344.877599999</v>
      </c>
      <c r="U229" s="67">
        <v>0</v>
      </c>
      <c r="V229" s="67">
        <v>37547748.405000001</v>
      </c>
      <c r="W229" s="67">
        <v>12717247.2915</v>
      </c>
      <c r="X229" s="67">
        <v>5853004.4822000004</v>
      </c>
      <c r="Y229" s="67">
        <v>3289210.2171</v>
      </c>
      <c r="Z229" s="67">
        <v>0</v>
      </c>
      <c r="AA229" s="67">
        <f t="shared" si="61"/>
        <v>3289210.2171</v>
      </c>
      <c r="AB229" s="67">
        <v>107694623.0632</v>
      </c>
      <c r="AC229" s="72">
        <f t="shared" si="56"/>
        <v>226477178.33660001</v>
      </c>
    </row>
    <row r="230" spans="1:29" ht="24.9" customHeight="1">
      <c r="A230" s="183"/>
      <c r="B230" s="185"/>
      <c r="C230" s="63">
        <v>3</v>
      </c>
      <c r="D230" s="67" t="s">
        <v>581</v>
      </c>
      <c r="E230" s="67">
        <v>68614950.574900001</v>
      </c>
      <c r="F230" s="67">
        <f>-706733.9909</f>
        <v>-706733.99089999998</v>
      </c>
      <c r="G230" s="67">
        <v>43390685.2469</v>
      </c>
      <c r="H230" s="67">
        <v>14696222.752900001</v>
      </c>
      <c r="I230" s="67">
        <v>5895921.4089000002</v>
      </c>
      <c r="J230" s="67">
        <v>3801055.7571999999</v>
      </c>
      <c r="K230" s="67">
        <v>0</v>
      </c>
      <c r="L230" s="67">
        <f t="shared" si="65"/>
        <v>3801055.7571999999</v>
      </c>
      <c r="M230" s="81">
        <v>119374221.04790001</v>
      </c>
      <c r="N230" s="72">
        <f t="shared" si="55"/>
        <v>255066322.7978</v>
      </c>
      <c r="O230" s="71"/>
      <c r="P230" s="185"/>
      <c r="Q230" s="74">
        <v>7</v>
      </c>
      <c r="R230" s="185"/>
      <c r="S230" s="67" t="s">
        <v>582</v>
      </c>
      <c r="T230" s="67">
        <v>49765360.788699999</v>
      </c>
      <c r="U230" s="67">
        <v>0</v>
      </c>
      <c r="V230" s="67">
        <v>31470591.876699999</v>
      </c>
      <c r="W230" s="67">
        <v>10658942.714400001</v>
      </c>
      <c r="X230" s="67">
        <v>5205240.3709000004</v>
      </c>
      <c r="Y230" s="67">
        <v>2756846.8613999998</v>
      </c>
      <c r="Z230" s="67">
        <v>0</v>
      </c>
      <c r="AA230" s="67">
        <f t="shared" si="61"/>
        <v>2756846.8613999998</v>
      </c>
      <c r="AB230" s="67">
        <v>94222080.850199997</v>
      </c>
      <c r="AC230" s="72">
        <f t="shared" si="56"/>
        <v>194079063.4623</v>
      </c>
    </row>
    <row r="231" spans="1:29" ht="24.9" customHeight="1">
      <c r="A231" s="183"/>
      <c r="B231" s="185"/>
      <c r="C231" s="63">
        <v>4</v>
      </c>
      <c r="D231" s="67" t="s">
        <v>97</v>
      </c>
      <c r="E231" s="67">
        <v>66163985.229699999</v>
      </c>
      <c r="F231" s="67">
        <f>-681489.0479</f>
        <v>-681489.04790000001</v>
      </c>
      <c r="G231" s="67">
        <v>41840745.110600002</v>
      </c>
      <c r="H231" s="67">
        <v>14171265.2565</v>
      </c>
      <c r="I231" s="67">
        <v>5543207.4516000003</v>
      </c>
      <c r="J231" s="67">
        <v>3665279.8679</v>
      </c>
      <c r="K231" s="67">
        <v>0</v>
      </c>
      <c r="L231" s="67">
        <f t="shared" si="65"/>
        <v>3665279.8679</v>
      </c>
      <c r="M231" s="81">
        <v>112038288.73010001</v>
      </c>
      <c r="N231" s="72">
        <f t="shared" si="55"/>
        <v>242741282.59850001</v>
      </c>
      <c r="O231" s="71"/>
      <c r="P231" s="185"/>
      <c r="Q231" s="74">
        <v>8</v>
      </c>
      <c r="R231" s="185"/>
      <c r="S231" s="67" t="s">
        <v>583</v>
      </c>
      <c r="T231" s="67">
        <v>51683882.035599999</v>
      </c>
      <c r="U231" s="67">
        <v>0</v>
      </c>
      <c r="V231" s="67">
        <v>32683825.302700002</v>
      </c>
      <c r="W231" s="67">
        <v>11069859.2183</v>
      </c>
      <c r="X231" s="67">
        <v>5114294.1823000005</v>
      </c>
      <c r="Y231" s="67">
        <v>2863126.9967</v>
      </c>
      <c r="Z231" s="67">
        <v>0</v>
      </c>
      <c r="AA231" s="67">
        <f t="shared" si="61"/>
        <v>2863126.9967</v>
      </c>
      <c r="AB231" s="67">
        <v>92330533.691300005</v>
      </c>
      <c r="AC231" s="72">
        <f t="shared" si="56"/>
        <v>195745521.42690003</v>
      </c>
    </row>
    <row r="232" spans="1:29" ht="24.9" customHeight="1">
      <c r="A232" s="183"/>
      <c r="B232" s="185"/>
      <c r="C232" s="63">
        <v>5</v>
      </c>
      <c r="D232" s="67" t="s">
        <v>584</v>
      </c>
      <c r="E232" s="67">
        <v>65949279.455399998</v>
      </c>
      <c r="F232" s="67">
        <f>-679277.5784</f>
        <v>-679277.5784</v>
      </c>
      <c r="G232" s="67">
        <v>41704969.589500003</v>
      </c>
      <c r="H232" s="67">
        <v>14125278.7206</v>
      </c>
      <c r="I232" s="67">
        <v>5762313.5718999999</v>
      </c>
      <c r="J232" s="67">
        <v>3653385.8330000001</v>
      </c>
      <c r="K232" s="67">
        <v>0</v>
      </c>
      <c r="L232" s="67">
        <f t="shared" si="65"/>
        <v>3653385.8330000001</v>
      </c>
      <c r="M232" s="81">
        <v>116595374.2533</v>
      </c>
      <c r="N232" s="72">
        <f t="shared" si="55"/>
        <v>247111323.84529999</v>
      </c>
      <c r="O232" s="71"/>
      <c r="P232" s="185"/>
      <c r="Q232" s="74">
        <v>9</v>
      </c>
      <c r="R232" s="185"/>
      <c r="S232" s="67" t="s">
        <v>585</v>
      </c>
      <c r="T232" s="67">
        <v>50833662.4648</v>
      </c>
      <c r="U232" s="67">
        <v>0</v>
      </c>
      <c r="V232" s="67">
        <v>32146163.911400001</v>
      </c>
      <c r="W232" s="67">
        <v>10887755.812200001</v>
      </c>
      <c r="X232" s="67">
        <v>5095628.9819999998</v>
      </c>
      <c r="Y232" s="67">
        <v>2816027.4656000002</v>
      </c>
      <c r="Z232" s="67">
        <v>0</v>
      </c>
      <c r="AA232" s="67">
        <f t="shared" si="61"/>
        <v>2816027.4656000002</v>
      </c>
      <c r="AB232" s="67">
        <v>91942324.936299995</v>
      </c>
      <c r="AC232" s="72">
        <f t="shared" si="56"/>
        <v>193721563.57229999</v>
      </c>
    </row>
    <row r="233" spans="1:29" ht="24.9" customHeight="1">
      <c r="A233" s="183"/>
      <c r="B233" s="185"/>
      <c r="C233" s="63">
        <v>6</v>
      </c>
      <c r="D233" s="67" t="s">
        <v>586</v>
      </c>
      <c r="E233" s="67">
        <v>68547151.876800001</v>
      </c>
      <c r="F233" s="67">
        <f>-706035.6643</f>
        <v>-706035.66429999995</v>
      </c>
      <c r="G233" s="67">
        <v>43347810.742899999</v>
      </c>
      <c r="H233" s="67">
        <v>14681701.3583</v>
      </c>
      <c r="I233" s="67">
        <v>5617494.9489000002</v>
      </c>
      <c r="J233" s="67">
        <v>3797299.9194</v>
      </c>
      <c r="K233" s="67">
        <v>0</v>
      </c>
      <c r="L233" s="67">
        <f t="shared" si="65"/>
        <v>3797299.9194</v>
      </c>
      <c r="M233" s="81">
        <v>113583359.5751</v>
      </c>
      <c r="N233" s="72">
        <f t="shared" si="55"/>
        <v>248868782.75710002</v>
      </c>
      <c r="O233" s="71"/>
      <c r="P233" s="185"/>
      <c r="Q233" s="74">
        <v>10</v>
      </c>
      <c r="R233" s="185"/>
      <c r="S233" s="67" t="s">
        <v>587</v>
      </c>
      <c r="T233" s="67">
        <v>57706252.000299998</v>
      </c>
      <c r="U233" s="67">
        <v>0</v>
      </c>
      <c r="V233" s="67">
        <v>36492248.3561</v>
      </c>
      <c r="W233" s="67">
        <v>12359754.346899999</v>
      </c>
      <c r="X233" s="67">
        <v>5774645.6381000001</v>
      </c>
      <c r="Y233" s="67">
        <v>3196747.6411000001</v>
      </c>
      <c r="Z233" s="67">
        <v>0</v>
      </c>
      <c r="AA233" s="67">
        <f t="shared" si="61"/>
        <v>3196747.6411000001</v>
      </c>
      <c r="AB233" s="67">
        <v>106064874.18350001</v>
      </c>
      <c r="AC233" s="72">
        <f t="shared" si="56"/>
        <v>221594522.16600001</v>
      </c>
    </row>
    <row r="234" spans="1:29" ht="24.9" customHeight="1">
      <c r="A234" s="183"/>
      <c r="B234" s="185"/>
      <c r="C234" s="63">
        <v>7</v>
      </c>
      <c r="D234" s="67" t="s">
        <v>588</v>
      </c>
      <c r="E234" s="67">
        <v>80092125.060200006</v>
      </c>
      <c r="F234" s="67">
        <f>-824948.8881</f>
        <v>-824948.88809999998</v>
      </c>
      <c r="G234" s="67">
        <v>50648614.625799999</v>
      </c>
      <c r="H234" s="67">
        <v>17154449.588300001</v>
      </c>
      <c r="I234" s="67">
        <v>6567075.3493999997</v>
      </c>
      <c r="J234" s="67">
        <v>4436855.6782</v>
      </c>
      <c r="K234" s="67">
        <v>0</v>
      </c>
      <c r="L234" s="67">
        <f t="shared" si="65"/>
        <v>4436855.6782</v>
      </c>
      <c r="M234" s="81">
        <v>133333237.35699999</v>
      </c>
      <c r="N234" s="72">
        <f t="shared" si="55"/>
        <v>291407408.77079999</v>
      </c>
      <c r="O234" s="71"/>
      <c r="P234" s="185"/>
      <c r="Q234" s="74">
        <v>11</v>
      </c>
      <c r="R234" s="185"/>
      <c r="S234" s="67" t="s">
        <v>589</v>
      </c>
      <c r="T234" s="67">
        <v>61101146.390100002</v>
      </c>
      <c r="U234" s="67">
        <v>0</v>
      </c>
      <c r="V234" s="67">
        <v>38639109.829899997</v>
      </c>
      <c r="W234" s="67">
        <v>13086886.3168</v>
      </c>
      <c r="X234" s="67">
        <v>6178432.2496999996</v>
      </c>
      <c r="Y234" s="67">
        <v>3384814.2760999999</v>
      </c>
      <c r="Z234" s="67">
        <v>0</v>
      </c>
      <c r="AA234" s="67">
        <f t="shared" si="61"/>
        <v>3384814.2760999999</v>
      </c>
      <c r="AB234" s="67">
        <v>114463042.70720001</v>
      </c>
      <c r="AC234" s="72">
        <f t="shared" si="56"/>
        <v>236853431.76980001</v>
      </c>
    </row>
    <row r="235" spans="1:29" ht="24.9" customHeight="1">
      <c r="A235" s="183"/>
      <c r="B235" s="185"/>
      <c r="C235" s="63">
        <v>8</v>
      </c>
      <c r="D235" s="67" t="s">
        <v>590</v>
      </c>
      <c r="E235" s="67">
        <v>70943470.512400001</v>
      </c>
      <c r="F235" s="67">
        <f>-730717.7463</f>
        <v>-730717.7463</v>
      </c>
      <c r="G235" s="67">
        <v>44863193.422600001</v>
      </c>
      <c r="H235" s="67">
        <v>15194954.405400001</v>
      </c>
      <c r="I235" s="67">
        <v>5825646.9297000002</v>
      </c>
      <c r="J235" s="67">
        <v>3930048.5502999998</v>
      </c>
      <c r="K235" s="67">
        <v>0</v>
      </c>
      <c r="L235" s="67">
        <f t="shared" si="65"/>
        <v>3930048.5502999998</v>
      </c>
      <c r="M235" s="81">
        <v>117912615.0852</v>
      </c>
      <c r="N235" s="72">
        <f t="shared" si="55"/>
        <v>257939211.15929997</v>
      </c>
      <c r="O235" s="71"/>
      <c r="P235" s="185"/>
      <c r="Q235" s="74">
        <v>12</v>
      </c>
      <c r="R235" s="185"/>
      <c r="S235" s="67" t="s">
        <v>591</v>
      </c>
      <c r="T235" s="67">
        <v>70618844.643800005</v>
      </c>
      <c r="U235" s="67">
        <v>0</v>
      </c>
      <c r="V235" s="67">
        <v>44657906.691699997</v>
      </c>
      <c r="W235" s="67">
        <v>15125424.747</v>
      </c>
      <c r="X235" s="67">
        <v>6421464.8235999998</v>
      </c>
      <c r="Y235" s="67">
        <v>3912065.2825000002</v>
      </c>
      <c r="Z235" s="67">
        <v>0</v>
      </c>
      <c r="AA235" s="67">
        <f t="shared" si="61"/>
        <v>3912065.2825000002</v>
      </c>
      <c r="AB235" s="67">
        <v>119517763.3282</v>
      </c>
      <c r="AC235" s="72">
        <f t="shared" si="56"/>
        <v>260253469.51679999</v>
      </c>
    </row>
    <row r="236" spans="1:29" ht="24.9" customHeight="1">
      <c r="A236" s="183"/>
      <c r="B236" s="185"/>
      <c r="C236" s="63">
        <v>9</v>
      </c>
      <c r="D236" s="67" t="s">
        <v>592</v>
      </c>
      <c r="E236" s="67">
        <v>64186844.006200001</v>
      </c>
      <c r="F236" s="67">
        <f>-661124.4933</f>
        <v>-661124.49329999997</v>
      </c>
      <c r="G236" s="67">
        <v>40590441.615500003</v>
      </c>
      <c r="H236" s="67">
        <v>13747793.293099999</v>
      </c>
      <c r="I236" s="67">
        <v>5474169.5420000004</v>
      </c>
      <c r="J236" s="67">
        <v>3555752.3675000002</v>
      </c>
      <c r="K236" s="67">
        <v>0</v>
      </c>
      <c r="L236" s="67">
        <f t="shared" si="65"/>
        <v>3555752.3675000002</v>
      </c>
      <c r="M236" s="81">
        <v>110602401.59739999</v>
      </c>
      <c r="N236" s="72">
        <f t="shared" si="55"/>
        <v>237496277.92839998</v>
      </c>
      <c r="O236" s="71"/>
      <c r="P236" s="185"/>
      <c r="Q236" s="74">
        <v>13</v>
      </c>
      <c r="R236" s="185"/>
      <c r="S236" s="67" t="s">
        <v>593</v>
      </c>
      <c r="T236" s="67">
        <v>65826949.367200002</v>
      </c>
      <c r="U236" s="67">
        <v>0</v>
      </c>
      <c r="V236" s="67">
        <v>41627610.5546</v>
      </c>
      <c r="W236" s="67">
        <v>14099077.576199999</v>
      </c>
      <c r="X236" s="67">
        <v>6020244.6771</v>
      </c>
      <c r="Y236" s="67">
        <v>3646609.1249000002</v>
      </c>
      <c r="Z236" s="67">
        <v>0</v>
      </c>
      <c r="AA236" s="67">
        <f t="shared" si="61"/>
        <v>3646609.1249000002</v>
      </c>
      <c r="AB236" s="67">
        <v>111172973.50830001</v>
      </c>
      <c r="AC236" s="72">
        <f t="shared" si="56"/>
        <v>242393464.80830002</v>
      </c>
    </row>
    <row r="237" spans="1:29" ht="24.9" customHeight="1">
      <c r="A237" s="183"/>
      <c r="B237" s="185"/>
      <c r="C237" s="63">
        <v>10</v>
      </c>
      <c r="D237" s="67" t="s">
        <v>594</v>
      </c>
      <c r="E237" s="67">
        <v>89155248.658600003</v>
      </c>
      <c r="F237" s="67">
        <f>-918299.0612</f>
        <v>-918299.0612</v>
      </c>
      <c r="G237" s="67">
        <v>56379947.813699998</v>
      </c>
      <c r="H237" s="67">
        <v>19095625.412500001</v>
      </c>
      <c r="I237" s="67">
        <v>6794184.1742000002</v>
      </c>
      <c r="J237" s="67">
        <v>4938924.6566000003</v>
      </c>
      <c r="K237" s="67">
        <v>0</v>
      </c>
      <c r="L237" s="67">
        <f t="shared" si="65"/>
        <v>4938924.6566000003</v>
      </c>
      <c r="M237" s="81">
        <v>138056767.38389999</v>
      </c>
      <c r="N237" s="72">
        <f t="shared" si="55"/>
        <v>313502399.03829998</v>
      </c>
      <c r="O237" s="71"/>
      <c r="P237" s="185"/>
      <c r="Q237" s="74">
        <v>14</v>
      </c>
      <c r="R237" s="185"/>
      <c r="S237" s="67" t="s">
        <v>595</v>
      </c>
      <c r="T237" s="67">
        <v>57380712.323600002</v>
      </c>
      <c r="U237" s="67">
        <v>0</v>
      </c>
      <c r="V237" s="67">
        <v>36286383.751800001</v>
      </c>
      <c r="W237" s="67">
        <v>12290028.965399999</v>
      </c>
      <c r="X237" s="67">
        <v>5806108.1664000005</v>
      </c>
      <c r="Y237" s="67">
        <v>3178713.7513000001</v>
      </c>
      <c r="Z237" s="67">
        <v>0</v>
      </c>
      <c r="AA237" s="67">
        <f t="shared" si="61"/>
        <v>3178713.7513000001</v>
      </c>
      <c r="AB237" s="67">
        <v>106719248.5662</v>
      </c>
      <c r="AC237" s="72">
        <f t="shared" si="56"/>
        <v>221661195.52469999</v>
      </c>
    </row>
    <row r="238" spans="1:29" ht="24.9" customHeight="1">
      <c r="A238" s="183"/>
      <c r="B238" s="185"/>
      <c r="C238" s="63">
        <v>11</v>
      </c>
      <c r="D238" s="67" t="s">
        <v>596</v>
      </c>
      <c r="E238" s="67">
        <v>69165310.592199996</v>
      </c>
      <c r="F238" s="67">
        <f>-712402.6991</f>
        <v>-712402.69909999997</v>
      </c>
      <c r="G238" s="67">
        <v>43738721.6162</v>
      </c>
      <c r="H238" s="67">
        <v>14814101.0483</v>
      </c>
      <c r="I238" s="67">
        <v>5797392.4826999996</v>
      </c>
      <c r="J238" s="67">
        <v>3831543.9977000002</v>
      </c>
      <c r="K238" s="67">
        <v>0</v>
      </c>
      <c r="L238" s="67">
        <f t="shared" si="65"/>
        <v>3831543.9977000002</v>
      </c>
      <c r="M238" s="81">
        <v>117324964.08220001</v>
      </c>
      <c r="N238" s="72">
        <f t="shared" si="55"/>
        <v>253959631.12019998</v>
      </c>
      <c r="O238" s="71"/>
      <c r="P238" s="185"/>
      <c r="Q238" s="74">
        <v>15</v>
      </c>
      <c r="R238" s="185"/>
      <c r="S238" s="67" t="s">
        <v>597</v>
      </c>
      <c r="T238" s="67">
        <v>45090983.409100004</v>
      </c>
      <c r="U238" s="67">
        <v>0</v>
      </c>
      <c r="V238" s="67">
        <v>28514611.6435</v>
      </c>
      <c r="W238" s="67">
        <v>9657765.9937999994</v>
      </c>
      <c r="X238" s="67">
        <v>4659598.2368000001</v>
      </c>
      <c r="Y238" s="67">
        <v>2497900.8314</v>
      </c>
      <c r="Z238" s="67">
        <v>0</v>
      </c>
      <c r="AA238" s="67">
        <f t="shared" si="61"/>
        <v>2497900.8314</v>
      </c>
      <c r="AB238" s="67">
        <v>82873525.788299993</v>
      </c>
      <c r="AC238" s="72">
        <f t="shared" si="56"/>
        <v>173294385.90289998</v>
      </c>
    </row>
    <row r="239" spans="1:29" ht="24.9" customHeight="1">
      <c r="A239" s="183"/>
      <c r="B239" s="185"/>
      <c r="C239" s="63">
        <v>12</v>
      </c>
      <c r="D239" s="67" t="s">
        <v>598</v>
      </c>
      <c r="E239" s="67">
        <v>76318607.288299993</v>
      </c>
      <c r="F239" s="67">
        <f>-786081.6551</f>
        <v>-786081.65509999997</v>
      </c>
      <c r="G239" s="67">
        <v>48262319.502899997</v>
      </c>
      <c r="H239" s="67">
        <v>16346222.558</v>
      </c>
      <c r="I239" s="67">
        <v>6353977.0904999999</v>
      </c>
      <c r="J239" s="67">
        <v>4227814.4803999998</v>
      </c>
      <c r="K239" s="67">
        <v>0</v>
      </c>
      <c r="L239" s="67">
        <f t="shared" si="65"/>
        <v>4227814.4803999998</v>
      </c>
      <c r="M239" s="81">
        <v>128901106.52689999</v>
      </c>
      <c r="N239" s="72">
        <f t="shared" si="55"/>
        <v>279623965.79189998</v>
      </c>
      <c r="O239" s="71"/>
      <c r="P239" s="185"/>
      <c r="Q239" s="74">
        <v>16</v>
      </c>
      <c r="R239" s="185"/>
      <c r="S239" s="67" t="s">
        <v>337</v>
      </c>
      <c r="T239" s="67">
        <v>58103999.626500003</v>
      </c>
      <c r="U239" s="67">
        <v>0</v>
      </c>
      <c r="V239" s="67">
        <v>36743775.784400001</v>
      </c>
      <c r="W239" s="67">
        <v>12444945.514</v>
      </c>
      <c r="X239" s="67">
        <v>5355926.8662</v>
      </c>
      <c r="Y239" s="67">
        <v>3218781.6277000001</v>
      </c>
      <c r="Z239" s="67">
        <v>0</v>
      </c>
      <c r="AA239" s="67">
        <f t="shared" si="61"/>
        <v>3218781.6277000001</v>
      </c>
      <c r="AB239" s="67">
        <v>97356138.655699998</v>
      </c>
      <c r="AC239" s="72">
        <f t="shared" si="56"/>
        <v>213223568.07449999</v>
      </c>
    </row>
    <row r="240" spans="1:29" ht="24.9" customHeight="1">
      <c r="A240" s="183"/>
      <c r="B240" s="186"/>
      <c r="C240" s="63">
        <v>13</v>
      </c>
      <c r="D240" s="67" t="s">
        <v>599</v>
      </c>
      <c r="E240" s="67">
        <v>83587811.518299997</v>
      </c>
      <c r="F240" s="67">
        <f>-860954.4586</f>
        <v>-860954.45860000001</v>
      </c>
      <c r="G240" s="67">
        <v>52859214.933200002</v>
      </c>
      <c r="H240" s="67">
        <v>17903169.6039</v>
      </c>
      <c r="I240" s="67">
        <v>6826334.9818000002</v>
      </c>
      <c r="J240" s="67">
        <v>4630505.8816999998</v>
      </c>
      <c r="K240" s="67">
        <v>0</v>
      </c>
      <c r="L240" s="67">
        <f t="shared" si="65"/>
        <v>4630505.8816999998</v>
      </c>
      <c r="M240" s="81">
        <v>138725456.96439999</v>
      </c>
      <c r="N240" s="72">
        <f t="shared" si="55"/>
        <v>303671539.42470002</v>
      </c>
      <c r="O240" s="71"/>
      <c r="P240" s="185"/>
      <c r="Q240" s="74">
        <v>17</v>
      </c>
      <c r="R240" s="185"/>
      <c r="S240" s="67" t="s">
        <v>600</v>
      </c>
      <c r="T240" s="67">
        <v>51226619.945100002</v>
      </c>
      <c r="U240" s="67">
        <v>0</v>
      </c>
      <c r="V240" s="67">
        <v>32394662.149799999</v>
      </c>
      <c r="W240" s="67">
        <v>10971921.0068</v>
      </c>
      <c r="X240" s="67">
        <v>4951137.0000999998</v>
      </c>
      <c r="Y240" s="67">
        <v>2837796.0931000002</v>
      </c>
      <c r="Z240" s="67">
        <v>0</v>
      </c>
      <c r="AA240" s="67">
        <f t="shared" si="61"/>
        <v>2837796.0931000002</v>
      </c>
      <c r="AB240" s="67">
        <v>88937103.911400005</v>
      </c>
      <c r="AC240" s="72">
        <f t="shared" si="56"/>
        <v>191319240.1063</v>
      </c>
    </row>
    <row r="241" spans="1:29" ht="24.9" customHeight="1">
      <c r="A241" s="63"/>
      <c r="B241" s="178" t="s">
        <v>601</v>
      </c>
      <c r="C241" s="179"/>
      <c r="D241" s="68"/>
      <c r="E241" s="68">
        <f>SUM(E228:E240)</f>
        <v>943202900.66919994</v>
      </c>
      <c r="F241" s="68">
        <f t="shared" ref="F241:N241" si="66">SUM(F228:F240)</f>
        <v>-9714989.8769000005</v>
      </c>
      <c r="G241" s="68">
        <f t="shared" si="66"/>
        <v>596462138.99390006</v>
      </c>
      <c r="H241" s="68">
        <f t="shared" si="66"/>
        <v>202018945.04469997</v>
      </c>
      <c r="I241" s="68">
        <f t="shared" si="66"/>
        <v>78181782.740800008</v>
      </c>
      <c r="J241" s="68">
        <f t="shared" si="66"/>
        <v>52250519.541399993</v>
      </c>
      <c r="K241" s="68">
        <f t="shared" si="66"/>
        <v>0</v>
      </c>
      <c r="L241" s="68">
        <f t="shared" si="66"/>
        <v>52250519.541399993</v>
      </c>
      <c r="M241" s="68">
        <f t="shared" si="66"/>
        <v>1583786551.6573999</v>
      </c>
      <c r="N241" s="68">
        <f t="shared" si="66"/>
        <v>3446187848.7705002</v>
      </c>
      <c r="O241" s="71"/>
      <c r="P241" s="185"/>
      <c r="Q241" s="74">
        <v>18</v>
      </c>
      <c r="R241" s="185"/>
      <c r="S241" s="67" t="s">
        <v>602</v>
      </c>
      <c r="T241" s="67">
        <v>53404305.876199998</v>
      </c>
      <c r="U241" s="67">
        <v>0</v>
      </c>
      <c r="V241" s="67">
        <v>33771785.998300001</v>
      </c>
      <c r="W241" s="67">
        <v>11438346.432399999</v>
      </c>
      <c r="X241" s="67">
        <v>5470694.5166999996</v>
      </c>
      <c r="Y241" s="67">
        <v>2958433.1493000002</v>
      </c>
      <c r="Z241" s="67">
        <v>0</v>
      </c>
      <c r="AA241" s="67">
        <f t="shared" si="61"/>
        <v>2958433.1493000002</v>
      </c>
      <c r="AB241" s="67">
        <v>99743137.238199994</v>
      </c>
      <c r="AC241" s="72">
        <f t="shared" si="56"/>
        <v>206786703.21109998</v>
      </c>
    </row>
    <row r="242" spans="1:29" ht="24.9" customHeight="1">
      <c r="A242" s="183">
        <v>12</v>
      </c>
      <c r="B242" s="184" t="s">
        <v>603</v>
      </c>
      <c r="C242" s="63">
        <v>1</v>
      </c>
      <c r="D242" s="67" t="s">
        <v>604</v>
      </c>
      <c r="E242" s="67">
        <v>86781912.939199999</v>
      </c>
      <c r="F242" s="67">
        <v>0</v>
      </c>
      <c r="G242" s="67">
        <v>54879099.0581</v>
      </c>
      <c r="H242" s="67">
        <v>18587294.937800001</v>
      </c>
      <c r="I242" s="67">
        <v>8994430.5705999993</v>
      </c>
      <c r="J242" s="67">
        <v>4807449.2079999996</v>
      </c>
      <c r="K242" s="67">
        <f t="shared" ref="K242:K259" si="67">J242/2</f>
        <v>2403724.6039999998</v>
      </c>
      <c r="L242" s="67">
        <f t="shared" si="65"/>
        <v>2403724.6039999998</v>
      </c>
      <c r="M242" s="81">
        <v>144147984.74669999</v>
      </c>
      <c r="N242" s="72">
        <f t="shared" si="55"/>
        <v>315794446.85640001</v>
      </c>
      <c r="O242" s="71"/>
      <c r="P242" s="185"/>
      <c r="Q242" s="74">
        <v>19</v>
      </c>
      <c r="R242" s="185"/>
      <c r="S242" s="67" t="s">
        <v>605</v>
      </c>
      <c r="T242" s="67">
        <v>56592243.363799997</v>
      </c>
      <c r="U242" s="67">
        <v>0</v>
      </c>
      <c r="V242" s="67">
        <v>35787772.178400002</v>
      </c>
      <c r="W242" s="67">
        <v>12121151.5507</v>
      </c>
      <c r="X242" s="67">
        <v>5435335.6277999999</v>
      </c>
      <c r="Y242" s="67">
        <v>3135035.0128000001</v>
      </c>
      <c r="Z242" s="67">
        <v>0</v>
      </c>
      <c r="AA242" s="67">
        <f t="shared" si="61"/>
        <v>3135035.0128000001</v>
      </c>
      <c r="AB242" s="67">
        <v>99007724.277899995</v>
      </c>
      <c r="AC242" s="72">
        <f t="shared" si="56"/>
        <v>212079262.01139998</v>
      </c>
    </row>
    <row r="243" spans="1:29" ht="24.9" customHeight="1">
      <c r="A243" s="183"/>
      <c r="B243" s="185"/>
      <c r="C243" s="63">
        <v>2</v>
      </c>
      <c r="D243" s="67" t="s">
        <v>606</v>
      </c>
      <c r="E243" s="67">
        <v>82423933.683699995</v>
      </c>
      <c r="F243" s="67">
        <v>0</v>
      </c>
      <c r="G243" s="67">
        <v>52123202.498999998</v>
      </c>
      <c r="H243" s="67">
        <v>17653885.624600001</v>
      </c>
      <c r="I243" s="67">
        <v>9901897.6128000002</v>
      </c>
      <c r="J243" s="67">
        <v>4566030.6541999998</v>
      </c>
      <c r="K243" s="67">
        <f t="shared" si="67"/>
        <v>2283015.3270999999</v>
      </c>
      <c r="L243" s="67">
        <f t="shared" si="65"/>
        <v>2283015.3270999999</v>
      </c>
      <c r="M243" s="81">
        <v>163021966.52500001</v>
      </c>
      <c r="N243" s="72">
        <f t="shared" si="55"/>
        <v>327407901.27219999</v>
      </c>
      <c r="O243" s="71"/>
      <c r="P243" s="185"/>
      <c r="Q243" s="74">
        <v>20</v>
      </c>
      <c r="R243" s="185"/>
      <c r="S243" s="67" t="s">
        <v>345</v>
      </c>
      <c r="T243" s="67">
        <v>56006387.788599998</v>
      </c>
      <c r="U243" s="67">
        <v>0</v>
      </c>
      <c r="V243" s="67">
        <v>35417289.147500001</v>
      </c>
      <c r="W243" s="67">
        <v>11995670.6757</v>
      </c>
      <c r="X243" s="67">
        <v>5621311.0175000001</v>
      </c>
      <c r="Y243" s="67">
        <v>3102580.4284000001</v>
      </c>
      <c r="Z243" s="67">
        <v>0</v>
      </c>
      <c r="AA243" s="67">
        <f t="shared" si="61"/>
        <v>3102580.4284000001</v>
      </c>
      <c r="AB243" s="67">
        <v>102875739.26090001</v>
      </c>
      <c r="AC243" s="72">
        <f t="shared" si="56"/>
        <v>215018978.3186</v>
      </c>
    </row>
    <row r="244" spans="1:29" ht="24.9" customHeight="1">
      <c r="A244" s="183"/>
      <c r="B244" s="185"/>
      <c r="C244" s="63">
        <v>3</v>
      </c>
      <c r="D244" s="67" t="s">
        <v>607</v>
      </c>
      <c r="E244" s="67">
        <v>54541426.590700001</v>
      </c>
      <c r="F244" s="67">
        <v>0</v>
      </c>
      <c r="G244" s="67">
        <v>34490877.779299997</v>
      </c>
      <c r="H244" s="67">
        <v>11681899.465299999</v>
      </c>
      <c r="I244" s="67">
        <v>7165240.9393999996</v>
      </c>
      <c r="J244" s="67">
        <v>3021426.1151000001</v>
      </c>
      <c r="K244" s="67">
        <f t="shared" si="67"/>
        <v>1510713.05755</v>
      </c>
      <c r="L244" s="67">
        <f t="shared" si="65"/>
        <v>1510713.05755</v>
      </c>
      <c r="M244" s="81">
        <v>106103526.7534</v>
      </c>
      <c r="N244" s="72">
        <f t="shared" si="55"/>
        <v>215493684.58565</v>
      </c>
      <c r="O244" s="71"/>
      <c r="P244" s="185"/>
      <c r="Q244" s="74">
        <v>21</v>
      </c>
      <c r="R244" s="185"/>
      <c r="S244" s="67" t="s">
        <v>608</v>
      </c>
      <c r="T244" s="67">
        <v>60596800.816600002</v>
      </c>
      <c r="U244" s="67">
        <v>0</v>
      </c>
      <c r="V244" s="67">
        <v>38320172.049500003</v>
      </c>
      <c r="W244" s="67">
        <v>12978863.5779</v>
      </c>
      <c r="X244" s="67">
        <v>5902478.9287999999</v>
      </c>
      <c r="Y244" s="67">
        <v>3356875.0932999998</v>
      </c>
      <c r="Z244" s="67">
        <v>0</v>
      </c>
      <c r="AA244" s="67">
        <f t="shared" si="61"/>
        <v>3356875.0932999998</v>
      </c>
      <c r="AB244" s="67">
        <v>108723618.8945</v>
      </c>
      <c r="AC244" s="72">
        <f t="shared" si="56"/>
        <v>229878809.36059999</v>
      </c>
    </row>
    <row r="245" spans="1:29" ht="24.9" customHeight="1">
      <c r="A245" s="183"/>
      <c r="B245" s="185"/>
      <c r="C245" s="63">
        <v>4</v>
      </c>
      <c r="D245" s="67" t="s">
        <v>609</v>
      </c>
      <c r="E245" s="67">
        <v>56152005.652099997</v>
      </c>
      <c r="F245" s="67">
        <v>0</v>
      </c>
      <c r="G245" s="67">
        <v>35509374.892999999</v>
      </c>
      <c r="H245" s="67">
        <v>12026859.6884</v>
      </c>
      <c r="I245" s="67">
        <v>7328981.4091999996</v>
      </c>
      <c r="J245" s="67">
        <v>3110647.2069999999</v>
      </c>
      <c r="K245" s="67">
        <f t="shared" si="67"/>
        <v>1555323.6035</v>
      </c>
      <c r="L245" s="67">
        <f t="shared" si="65"/>
        <v>1555323.6035</v>
      </c>
      <c r="M245" s="81">
        <v>109509088.057</v>
      </c>
      <c r="N245" s="72">
        <f t="shared" si="55"/>
        <v>222081633.30320001</v>
      </c>
      <c r="O245" s="71"/>
      <c r="P245" s="185"/>
      <c r="Q245" s="74">
        <v>22</v>
      </c>
      <c r="R245" s="185"/>
      <c r="S245" s="67" t="s">
        <v>610</v>
      </c>
      <c r="T245" s="67">
        <v>55001647.017099999</v>
      </c>
      <c r="U245" s="67">
        <v>0</v>
      </c>
      <c r="V245" s="67">
        <v>34781911.723099999</v>
      </c>
      <c r="W245" s="67">
        <v>11780471.305</v>
      </c>
      <c r="X245" s="67">
        <v>5430925.9742000001</v>
      </c>
      <c r="Y245" s="67">
        <v>3046920.9013</v>
      </c>
      <c r="Z245" s="67">
        <v>0</v>
      </c>
      <c r="AA245" s="67">
        <f t="shared" si="61"/>
        <v>3046920.9013</v>
      </c>
      <c r="AB245" s="67">
        <v>98916009.9595</v>
      </c>
      <c r="AC245" s="72">
        <f t="shared" si="56"/>
        <v>208957886.88019997</v>
      </c>
    </row>
    <row r="246" spans="1:29" ht="24.9" customHeight="1">
      <c r="A246" s="183"/>
      <c r="B246" s="185"/>
      <c r="C246" s="63">
        <v>5</v>
      </c>
      <c r="D246" s="67" t="s">
        <v>611</v>
      </c>
      <c r="E246" s="67">
        <v>67233317.796800002</v>
      </c>
      <c r="F246" s="67">
        <v>0</v>
      </c>
      <c r="G246" s="67">
        <v>42516969.059699997</v>
      </c>
      <c r="H246" s="67">
        <v>14400299.1547</v>
      </c>
      <c r="I246" s="67">
        <v>7893312.0751</v>
      </c>
      <c r="J246" s="67">
        <v>3724517.5803</v>
      </c>
      <c r="K246" s="67">
        <f t="shared" si="67"/>
        <v>1862258.79015</v>
      </c>
      <c r="L246" s="67">
        <f t="shared" si="65"/>
        <v>1862258.79015</v>
      </c>
      <c r="M246" s="81">
        <v>121246337.1349</v>
      </c>
      <c r="N246" s="72">
        <f t="shared" si="55"/>
        <v>255152494.01135001</v>
      </c>
      <c r="O246" s="71"/>
      <c r="P246" s="185"/>
      <c r="Q246" s="74">
        <v>23</v>
      </c>
      <c r="R246" s="185"/>
      <c r="S246" s="67" t="s">
        <v>612</v>
      </c>
      <c r="T246" s="67">
        <v>67632243.428200006</v>
      </c>
      <c r="U246" s="67">
        <v>0</v>
      </c>
      <c r="V246" s="67">
        <v>42769241.434199996</v>
      </c>
      <c r="W246" s="67">
        <v>14485742.6315</v>
      </c>
      <c r="X246" s="67">
        <v>6459845.1418000003</v>
      </c>
      <c r="Y246" s="67">
        <v>3746616.8247000002</v>
      </c>
      <c r="Z246" s="67">
        <v>0</v>
      </c>
      <c r="AA246" s="67">
        <f t="shared" si="61"/>
        <v>3746616.8247000002</v>
      </c>
      <c r="AB246" s="67">
        <v>120316017.5807</v>
      </c>
      <c r="AC246" s="72">
        <f t="shared" si="56"/>
        <v>255409707.04110003</v>
      </c>
    </row>
    <row r="247" spans="1:29" ht="24.9" customHeight="1">
      <c r="A247" s="183"/>
      <c r="B247" s="185"/>
      <c r="C247" s="63">
        <v>6</v>
      </c>
      <c r="D247" s="67" t="s">
        <v>613</v>
      </c>
      <c r="E247" s="67">
        <v>57145889.501900002</v>
      </c>
      <c r="F247" s="67">
        <v>0</v>
      </c>
      <c r="G247" s="67">
        <v>36137886.623099998</v>
      </c>
      <c r="H247" s="67">
        <v>12239733.680400001</v>
      </c>
      <c r="I247" s="67">
        <v>7404762.1224999996</v>
      </c>
      <c r="J247" s="67">
        <v>3165705.2941999999</v>
      </c>
      <c r="K247" s="67">
        <f t="shared" si="67"/>
        <v>1582852.6470999999</v>
      </c>
      <c r="L247" s="67">
        <f t="shared" si="65"/>
        <v>1582852.6470999999</v>
      </c>
      <c r="M247" s="81">
        <v>111085215.6024</v>
      </c>
      <c r="N247" s="72">
        <f t="shared" si="55"/>
        <v>225596340.17739999</v>
      </c>
      <c r="O247" s="71"/>
      <c r="P247" s="185"/>
      <c r="Q247" s="74">
        <v>24</v>
      </c>
      <c r="R247" s="185"/>
      <c r="S247" s="67" t="s">
        <v>614</v>
      </c>
      <c r="T247" s="67">
        <v>56084951.268799998</v>
      </c>
      <c r="U247" s="67">
        <v>0</v>
      </c>
      <c r="V247" s="67">
        <v>35466971.078500003</v>
      </c>
      <c r="W247" s="67">
        <v>12012497.7141</v>
      </c>
      <c r="X247" s="67">
        <v>5586477.0873999996</v>
      </c>
      <c r="Y247" s="67">
        <v>3106932.6019000001</v>
      </c>
      <c r="Z247" s="67">
        <v>0</v>
      </c>
      <c r="AA247" s="67">
        <f t="shared" si="61"/>
        <v>3106932.6019000001</v>
      </c>
      <c r="AB247" s="67">
        <v>102151244.6718</v>
      </c>
      <c r="AC247" s="72">
        <f t="shared" si="56"/>
        <v>214409074.42250001</v>
      </c>
    </row>
    <row r="248" spans="1:29" ht="24.9" customHeight="1">
      <c r="A248" s="183"/>
      <c r="B248" s="185"/>
      <c r="C248" s="63">
        <v>7</v>
      </c>
      <c r="D248" s="67" t="s">
        <v>615</v>
      </c>
      <c r="E248" s="67">
        <v>57198451.315099999</v>
      </c>
      <c r="F248" s="67">
        <v>0</v>
      </c>
      <c r="G248" s="67">
        <v>36171125.634199999</v>
      </c>
      <c r="H248" s="67">
        <v>12250991.578400001</v>
      </c>
      <c r="I248" s="67">
        <v>7040009.1109999996</v>
      </c>
      <c r="J248" s="67">
        <v>3168617.0559</v>
      </c>
      <c r="K248" s="67">
        <f t="shared" si="67"/>
        <v>1584308.52795</v>
      </c>
      <c r="L248" s="67">
        <f t="shared" si="65"/>
        <v>1584308.52795</v>
      </c>
      <c r="M248" s="81">
        <v>103498888.6376</v>
      </c>
      <c r="N248" s="72">
        <f t="shared" si="55"/>
        <v>217743774.80425</v>
      </c>
      <c r="O248" s="71"/>
      <c r="P248" s="185"/>
      <c r="Q248" s="74">
        <v>25</v>
      </c>
      <c r="R248" s="185"/>
      <c r="S248" s="67" t="s">
        <v>616</v>
      </c>
      <c r="T248" s="67">
        <v>73891225.396599993</v>
      </c>
      <c r="U248" s="67">
        <v>0</v>
      </c>
      <c r="V248" s="67">
        <v>46727293.058300003</v>
      </c>
      <c r="W248" s="67">
        <v>15826316.259299999</v>
      </c>
      <c r="X248" s="67">
        <v>5791782.6251999997</v>
      </c>
      <c r="Y248" s="67">
        <v>4093345.0414</v>
      </c>
      <c r="Z248" s="67">
        <v>0</v>
      </c>
      <c r="AA248" s="67">
        <f t="shared" si="61"/>
        <v>4093345.0414</v>
      </c>
      <c r="AB248" s="67">
        <v>106421298.3467</v>
      </c>
      <c r="AC248" s="72">
        <f t="shared" si="56"/>
        <v>252751260.72749996</v>
      </c>
    </row>
    <row r="249" spans="1:29" ht="24.9" customHeight="1">
      <c r="A249" s="183"/>
      <c r="B249" s="185"/>
      <c r="C249" s="63">
        <v>8</v>
      </c>
      <c r="D249" s="67" t="s">
        <v>617</v>
      </c>
      <c r="E249" s="67">
        <v>66354972.042199999</v>
      </c>
      <c r="F249" s="67">
        <v>0</v>
      </c>
      <c r="G249" s="67">
        <v>41961521.247599997</v>
      </c>
      <c r="H249" s="67">
        <v>14212171.570900001</v>
      </c>
      <c r="I249" s="67">
        <v>7639873.6519999998</v>
      </c>
      <c r="J249" s="67">
        <v>3675859.9457999999</v>
      </c>
      <c r="K249" s="67">
        <f t="shared" si="67"/>
        <v>1837929.9728999999</v>
      </c>
      <c r="L249" s="67">
        <f t="shared" si="65"/>
        <v>1837929.9728999999</v>
      </c>
      <c r="M249" s="81">
        <v>115975190.133</v>
      </c>
      <c r="N249" s="72">
        <f t="shared" si="55"/>
        <v>247981658.61859998</v>
      </c>
      <c r="O249" s="71"/>
      <c r="P249" s="185"/>
      <c r="Q249" s="74">
        <v>26</v>
      </c>
      <c r="R249" s="185"/>
      <c r="S249" s="67" t="s">
        <v>618</v>
      </c>
      <c r="T249" s="67">
        <v>50576820.895499997</v>
      </c>
      <c r="U249" s="67">
        <v>0</v>
      </c>
      <c r="V249" s="67">
        <v>31983742.579100002</v>
      </c>
      <c r="W249" s="67">
        <v>10832744.464400001</v>
      </c>
      <c r="X249" s="67">
        <v>5120803.6710000001</v>
      </c>
      <c r="Y249" s="67">
        <v>2801799.2382</v>
      </c>
      <c r="Z249" s="67">
        <v>0</v>
      </c>
      <c r="AA249" s="67">
        <f t="shared" si="61"/>
        <v>2801799.2382</v>
      </c>
      <c r="AB249" s="67">
        <v>92465921.4947</v>
      </c>
      <c r="AC249" s="72">
        <f t="shared" si="56"/>
        <v>193781832.34290001</v>
      </c>
    </row>
    <row r="250" spans="1:29" ht="24.9" customHeight="1">
      <c r="A250" s="183"/>
      <c r="B250" s="185"/>
      <c r="C250" s="63">
        <v>9</v>
      </c>
      <c r="D250" s="67" t="s">
        <v>619</v>
      </c>
      <c r="E250" s="67">
        <v>73031791.226699993</v>
      </c>
      <c r="F250" s="67">
        <v>0</v>
      </c>
      <c r="G250" s="67">
        <v>46183804.543799996</v>
      </c>
      <c r="H250" s="67">
        <v>15642239.233899999</v>
      </c>
      <c r="I250" s="67">
        <v>8241978.017</v>
      </c>
      <c r="J250" s="67">
        <v>4045735.0501000001</v>
      </c>
      <c r="K250" s="67">
        <f t="shared" si="67"/>
        <v>2022867.5250500001</v>
      </c>
      <c r="L250" s="67">
        <f t="shared" si="65"/>
        <v>2022867.5250500001</v>
      </c>
      <c r="M250" s="81">
        <v>128498076.6789</v>
      </c>
      <c r="N250" s="72">
        <f t="shared" si="55"/>
        <v>273620757.22535002</v>
      </c>
      <c r="O250" s="71"/>
      <c r="P250" s="185"/>
      <c r="Q250" s="74">
        <v>27</v>
      </c>
      <c r="R250" s="185"/>
      <c r="S250" s="67" t="s">
        <v>620</v>
      </c>
      <c r="T250" s="67">
        <v>61175076.418799996</v>
      </c>
      <c r="U250" s="67">
        <v>0</v>
      </c>
      <c r="V250" s="67">
        <v>38685861.661399998</v>
      </c>
      <c r="W250" s="67">
        <v>13102720.9441</v>
      </c>
      <c r="X250" s="67">
        <v>5764379.7779000001</v>
      </c>
      <c r="Y250" s="67">
        <v>3388909.7707000002</v>
      </c>
      <c r="Z250" s="67">
        <v>0</v>
      </c>
      <c r="AA250" s="67">
        <f t="shared" si="61"/>
        <v>3388909.7707000002</v>
      </c>
      <c r="AB250" s="67">
        <v>105851359.3682</v>
      </c>
      <c r="AC250" s="72">
        <f t="shared" si="56"/>
        <v>227968307.94109997</v>
      </c>
    </row>
    <row r="251" spans="1:29" ht="24.9" customHeight="1">
      <c r="A251" s="183"/>
      <c r="B251" s="185"/>
      <c r="C251" s="63">
        <v>10</v>
      </c>
      <c r="D251" s="67" t="s">
        <v>621</v>
      </c>
      <c r="E251" s="67">
        <v>53141345.124899998</v>
      </c>
      <c r="F251" s="67">
        <v>0</v>
      </c>
      <c r="G251" s="67">
        <v>33605495.020999998</v>
      </c>
      <c r="H251" s="67">
        <v>11382024.4539</v>
      </c>
      <c r="I251" s="67">
        <v>6749111.9641000004</v>
      </c>
      <c r="J251" s="67">
        <v>2943865.9378999998</v>
      </c>
      <c r="K251" s="67">
        <f t="shared" si="67"/>
        <v>1471932.9689499999</v>
      </c>
      <c r="L251" s="67">
        <f t="shared" si="65"/>
        <v>1471932.9689499999</v>
      </c>
      <c r="M251" s="81">
        <v>97448655.190400004</v>
      </c>
      <c r="N251" s="72">
        <f t="shared" si="55"/>
        <v>203798564.72325</v>
      </c>
      <c r="O251" s="71"/>
      <c r="P251" s="185"/>
      <c r="Q251" s="74">
        <v>28</v>
      </c>
      <c r="R251" s="185"/>
      <c r="S251" s="67" t="s">
        <v>622</v>
      </c>
      <c r="T251" s="67">
        <v>61371225.424699999</v>
      </c>
      <c r="U251" s="67">
        <v>0</v>
      </c>
      <c r="V251" s="67">
        <v>38809902.263400003</v>
      </c>
      <c r="W251" s="67">
        <v>13144732.9176</v>
      </c>
      <c r="X251" s="67">
        <v>5961017.6633000001</v>
      </c>
      <c r="Y251" s="67">
        <v>3399775.8180999998</v>
      </c>
      <c r="Z251" s="67">
        <v>0</v>
      </c>
      <c r="AA251" s="67">
        <f t="shared" si="61"/>
        <v>3399775.8180999998</v>
      </c>
      <c r="AB251" s="67">
        <v>109941138.60250001</v>
      </c>
      <c r="AC251" s="72">
        <f t="shared" si="56"/>
        <v>232627792.68960005</v>
      </c>
    </row>
    <row r="252" spans="1:29" ht="24.9" customHeight="1">
      <c r="A252" s="183"/>
      <c r="B252" s="185"/>
      <c r="C252" s="63">
        <v>11</v>
      </c>
      <c r="D252" s="67" t="s">
        <v>623</v>
      </c>
      <c r="E252" s="67">
        <v>91184621.737900004</v>
      </c>
      <c r="F252" s="67">
        <v>0</v>
      </c>
      <c r="G252" s="67">
        <v>57663281.661399998</v>
      </c>
      <c r="H252" s="67">
        <v>19530284.602200001</v>
      </c>
      <c r="I252" s="67">
        <v>10265950.679300001</v>
      </c>
      <c r="J252" s="67">
        <v>5051345.6399999997</v>
      </c>
      <c r="K252" s="67">
        <f t="shared" si="67"/>
        <v>2525672.8199999998</v>
      </c>
      <c r="L252" s="67">
        <f t="shared" si="65"/>
        <v>2525672.8199999998</v>
      </c>
      <c r="M252" s="81">
        <v>170593735.66139999</v>
      </c>
      <c r="N252" s="72">
        <f t="shared" si="55"/>
        <v>351763547.16219997</v>
      </c>
      <c r="O252" s="71"/>
      <c r="P252" s="185"/>
      <c r="Q252" s="74">
        <v>29</v>
      </c>
      <c r="R252" s="185"/>
      <c r="S252" s="67" t="s">
        <v>624</v>
      </c>
      <c r="T252" s="67">
        <v>54081894.506499998</v>
      </c>
      <c r="U252" s="67">
        <v>0</v>
      </c>
      <c r="V252" s="67">
        <v>34200279.129000001</v>
      </c>
      <c r="W252" s="67">
        <v>11583475.057700001</v>
      </c>
      <c r="X252" s="67">
        <v>5429759.3991999999</v>
      </c>
      <c r="Y252" s="67">
        <v>2995969.4608</v>
      </c>
      <c r="Z252" s="67">
        <v>0</v>
      </c>
      <c r="AA252" s="67">
        <f t="shared" si="61"/>
        <v>2995969.4608</v>
      </c>
      <c r="AB252" s="67">
        <v>98891746.912300006</v>
      </c>
      <c r="AC252" s="72">
        <f t="shared" si="56"/>
        <v>207183124.4655</v>
      </c>
    </row>
    <row r="253" spans="1:29" ht="24.9" customHeight="1">
      <c r="A253" s="183"/>
      <c r="B253" s="185"/>
      <c r="C253" s="63">
        <v>12</v>
      </c>
      <c r="D253" s="67" t="s">
        <v>625</v>
      </c>
      <c r="E253" s="67">
        <v>93843482.6338</v>
      </c>
      <c r="F253" s="67">
        <v>0</v>
      </c>
      <c r="G253" s="67">
        <v>59344690.673299998</v>
      </c>
      <c r="H253" s="67">
        <v>20099769.993900001</v>
      </c>
      <c r="I253" s="67">
        <v>10307539.0788</v>
      </c>
      <c r="J253" s="67">
        <v>5198638.2989999996</v>
      </c>
      <c r="K253" s="67">
        <f t="shared" si="67"/>
        <v>2599319.1494999998</v>
      </c>
      <c r="L253" s="67">
        <f t="shared" si="65"/>
        <v>2599319.1494999998</v>
      </c>
      <c r="M253" s="81">
        <v>171458713.2938</v>
      </c>
      <c r="N253" s="72">
        <f t="shared" si="55"/>
        <v>357653514.82309997</v>
      </c>
      <c r="O253" s="71"/>
      <c r="P253" s="186"/>
      <c r="Q253" s="74">
        <v>30</v>
      </c>
      <c r="R253" s="186"/>
      <c r="S253" s="67" t="s">
        <v>626</v>
      </c>
      <c r="T253" s="67">
        <v>60170156.8781</v>
      </c>
      <c r="U253" s="67">
        <v>0</v>
      </c>
      <c r="V253" s="67">
        <v>38050371.186999999</v>
      </c>
      <c r="W253" s="67">
        <v>12887483.2839</v>
      </c>
      <c r="X253" s="67">
        <v>6055241.9276000001</v>
      </c>
      <c r="Y253" s="67">
        <v>3333240.3404000001</v>
      </c>
      <c r="Z253" s="67">
        <v>0</v>
      </c>
      <c r="AA253" s="67">
        <f t="shared" si="61"/>
        <v>3333240.3404000001</v>
      </c>
      <c r="AB253" s="67">
        <v>111900864.92399999</v>
      </c>
      <c r="AC253" s="72">
        <f t="shared" si="56"/>
        <v>232397358.54100001</v>
      </c>
    </row>
    <row r="254" spans="1:29" ht="24.9" customHeight="1">
      <c r="A254" s="183"/>
      <c r="B254" s="185"/>
      <c r="C254" s="63">
        <v>13</v>
      </c>
      <c r="D254" s="67" t="s">
        <v>627</v>
      </c>
      <c r="E254" s="67">
        <v>73555203.886299998</v>
      </c>
      <c r="F254" s="67">
        <v>0</v>
      </c>
      <c r="G254" s="67">
        <v>46514799.957699999</v>
      </c>
      <c r="H254" s="67">
        <v>15754345.836999999</v>
      </c>
      <c r="I254" s="67">
        <v>8068251.6650999999</v>
      </c>
      <c r="J254" s="67">
        <v>4074730.4904</v>
      </c>
      <c r="K254" s="67">
        <f t="shared" si="67"/>
        <v>2037365.2452</v>
      </c>
      <c r="L254" s="67">
        <f t="shared" si="65"/>
        <v>2037365.2452</v>
      </c>
      <c r="M254" s="81">
        <v>124884823.69149999</v>
      </c>
      <c r="N254" s="72">
        <f t="shared" si="55"/>
        <v>270814790.28280002</v>
      </c>
      <c r="O254" s="71"/>
      <c r="P254" s="63"/>
      <c r="Q254" s="179" t="s">
        <v>628</v>
      </c>
      <c r="R254" s="180"/>
      <c r="S254" s="68"/>
      <c r="T254" s="68">
        <f t="shared" ref="T254:Y254" si="68">SUM(T224:T253)</f>
        <v>1714744082.3979001</v>
      </c>
      <c r="U254" s="68">
        <f t="shared" si="68"/>
        <v>0</v>
      </c>
      <c r="V254" s="68">
        <f t="shared" si="68"/>
        <v>1084368933.2261999</v>
      </c>
      <c r="W254" s="68">
        <f t="shared" si="68"/>
        <v>367270701.03570002</v>
      </c>
      <c r="X254" s="68">
        <f t="shared" si="68"/>
        <v>166756770.0864</v>
      </c>
      <c r="Y254" s="68">
        <f t="shared" si="68"/>
        <v>94991511.49970001</v>
      </c>
      <c r="Z254" s="68">
        <f t="shared" ref="Z254" si="69">SUM(Z224:Z253)</f>
        <v>0</v>
      </c>
      <c r="AA254" s="68">
        <f t="shared" si="61"/>
        <v>94991511.49970001</v>
      </c>
      <c r="AB254" s="68">
        <f>SUM(AB224:AB253)</f>
        <v>3047117685.4240003</v>
      </c>
      <c r="AC254" s="68">
        <f>SUM(AC224:AC253)</f>
        <v>6475249683.6699009</v>
      </c>
    </row>
    <row r="255" spans="1:29" ht="24.9" customHeight="1">
      <c r="A255" s="183"/>
      <c r="B255" s="185"/>
      <c r="C255" s="63">
        <v>14</v>
      </c>
      <c r="D255" s="67" t="s">
        <v>629</v>
      </c>
      <c r="E255" s="67">
        <v>70147774.622199997</v>
      </c>
      <c r="F255" s="67">
        <v>0</v>
      </c>
      <c r="G255" s="67">
        <v>44360011.686899997</v>
      </c>
      <c r="H255" s="67">
        <v>15024529.097999999</v>
      </c>
      <c r="I255" s="67">
        <v>7731484.7883000001</v>
      </c>
      <c r="J255" s="67">
        <v>3885969.4622</v>
      </c>
      <c r="K255" s="67">
        <f t="shared" si="67"/>
        <v>1942984.7311</v>
      </c>
      <c r="L255" s="67">
        <f t="shared" si="65"/>
        <v>1942984.7311</v>
      </c>
      <c r="M255" s="81">
        <v>117880567.2288</v>
      </c>
      <c r="N255" s="72">
        <f t="shared" si="55"/>
        <v>257087352.15529999</v>
      </c>
      <c r="O255" s="71"/>
      <c r="P255" s="184">
        <v>30</v>
      </c>
      <c r="Q255" s="74">
        <v>1</v>
      </c>
      <c r="R255" s="184" t="s">
        <v>116</v>
      </c>
      <c r="S255" s="67" t="s">
        <v>630</v>
      </c>
      <c r="T255" s="67">
        <v>59218872.964000002</v>
      </c>
      <c r="U255" s="67">
        <v>0</v>
      </c>
      <c r="V255" s="67">
        <v>37448798.781099997</v>
      </c>
      <c r="W255" s="67">
        <v>12683733.5152</v>
      </c>
      <c r="X255" s="67">
        <v>6705911.4937000005</v>
      </c>
      <c r="Y255" s="67">
        <v>3280542.1578000002</v>
      </c>
      <c r="Z255" s="67">
        <v>0</v>
      </c>
      <c r="AA255" s="67">
        <f t="shared" si="61"/>
        <v>3280542.1578000002</v>
      </c>
      <c r="AB255" s="67">
        <v>144639060.30140001</v>
      </c>
      <c r="AC255" s="72">
        <f t="shared" si="56"/>
        <v>263976919.2132</v>
      </c>
    </row>
    <row r="256" spans="1:29" ht="24.9" customHeight="1">
      <c r="A256" s="183"/>
      <c r="B256" s="185"/>
      <c r="C256" s="63">
        <v>15</v>
      </c>
      <c r="D256" s="67" t="s">
        <v>631</v>
      </c>
      <c r="E256" s="67">
        <v>76560524.229200006</v>
      </c>
      <c r="F256" s="67">
        <v>0</v>
      </c>
      <c r="G256" s="67">
        <v>48415302.806900002</v>
      </c>
      <c r="H256" s="67">
        <v>16398037.2896</v>
      </c>
      <c r="I256" s="67">
        <v>7515750.0698999995</v>
      </c>
      <c r="J256" s="67">
        <v>4241215.9298</v>
      </c>
      <c r="K256" s="67">
        <f t="shared" si="67"/>
        <v>2120607.9649</v>
      </c>
      <c r="L256" s="67">
        <f t="shared" si="65"/>
        <v>2120607.9649</v>
      </c>
      <c r="M256" s="81">
        <v>113393601.912</v>
      </c>
      <c r="N256" s="72">
        <f t="shared" si="55"/>
        <v>264403824.27249998</v>
      </c>
      <c r="O256" s="71"/>
      <c r="P256" s="185"/>
      <c r="Q256" s="74">
        <v>2</v>
      </c>
      <c r="R256" s="185"/>
      <c r="S256" s="67" t="s">
        <v>632</v>
      </c>
      <c r="T256" s="67">
        <v>68770777.658899993</v>
      </c>
      <c r="U256" s="67">
        <v>0</v>
      </c>
      <c r="V256" s="67">
        <v>43489227.093800001</v>
      </c>
      <c r="W256" s="67">
        <v>14729598.4169</v>
      </c>
      <c r="X256" s="67">
        <v>7606344.0884999996</v>
      </c>
      <c r="Y256" s="67">
        <v>3809688.0951</v>
      </c>
      <c r="Z256" s="67">
        <v>0</v>
      </c>
      <c r="AA256" s="67">
        <f t="shared" si="61"/>
        <v>3809688.0951</v>
      </c>
      <c r="AB256" s="67">
        <v>163366735.9052</v>
      </c>
      <c r="AC256" s="72">
        <f t="shared" si="56"/>
        <v>301772371.25839996</v>
      </c>
    </row>
    <row r="257" spans="1:29" ht="24.9" customHeight="1">
      <c r="A257" s="183"/>
      <c r="B257" s="185"/>
      <c r="C257" s="63">
        <v>16</v>
      </c>
      <c r="D257" s="67" t="s">
        <v>633</v>
      </c>
      <c r="E257" s="67">
        <v>67159483.954600006</v>
      </c>
      <c r="F257" s="67">
        <v>0</v>
      </c>
      <c r="G257" s="67">
        <v>42470278.0546</v>
      </c>
      <c r="H257" s="67">
        <v>14384485.128900001</v>
      </c>
      <c r="I257" s="67">
        <v>7737737.6304000001</v>
      </c>
      <c r="J257" s="67">
        <v>3720427.4141000002</v>
      </c>
      <c r="K257" s="67">
        <f t="shared" si="67"/>
        <v>1860213.7070500001</v>
      </c>
      <c r="L257" s="67">
        <f t="shared" si="65"/>
        <v>1860213.7070500001</v>
      </c>
      <c r="M257" s="81">
        <v>118010617.1617</v>
      </c>
      <c r="N257" s="72">
        <f t="shared" si="55"/>
        <v>251622815.63725001</v>
      </c>
      <c r="O257" s="71"/>
      <c r="P257" s="185"/>
      <c r="Q257" s="74">
        <v>3</v>
      </c>
      <c r="R257" s="185"/>
      <c r="S257" s="67" t="s">
        <v>634</v>
      </c>
      <c r="T257" s="67">
        <v>68503209.082699999</v>
      </c>
      <c r="U257" s="67">
        <v>0</v>
      </c>
      <c r="V257" s="67">
        <v>43320022.222599998</v>
      </c>
      <c r="W257" s="67">
        <v>14672289.516100001</v>
      </c>
      <c r="X257" s="67">
        <v>7120383.9325000001</v>
      </c>
      <c r="Y257" s="67">
        <v>3794865.6247</v>
      </c>
      <c r="Z257" s="67">
        <v>0</v>
      </c>
      <c r="AA257" s="67">
        <f t="shared" si="61"/>
        <v>3794865.6247</v>
      </c>
      <c r="AB257" s="67">
        <v>153259478.33739999</v>
      </c>
      <c r="AC257" s="72">
        <f t="shared" si="56"/>
        <v>290670248.71599996</v>
      </c>
    </row>
    <row r="258" spans="1:29" ht="24.9" customHeight="1">
      <c r="A258" s="183"/>
      <c r="B258" s="185"/>
      <c r="C258" s="63">
        <v>17</v>
      </c>
      <c r="D258" s="67" t="s">
        <v>635</v>
      </c>
      <c r="E258" s="67">
        <v>55079896.2368</v>
      </c>
      <c r="F258" s="67">
        <v>0</v>
      </c>
      <c r="G258" s="67">
        <v>34831394.9221</v>
      </c>
      <c r="H258" s="67">
        <v>11797231.0338</v>
      </c>
      <c r="I258" s="67">
        <v>7072824.8662999999</v>
      </c>
      <c r="J258" s="67">
        <v>3051255.6658000001</v>
      </c>
      <c r="K258" s="67">
        <f t="shared" si="67"/>
        <v>1525627.8329</v>
      </c>
      <c r="L258" s="67">
        <f t="shared" si="65"/>
        <v>1525627.8329</v>
      </c>
      <c r="M258" s="81">
        <v>104181408.1551</v>
      </c>
      <c r="N258" s="72">
        <f t="shared" si="55"/>
        <v>214488383.04699999</v>
      </c>
      <c r="O258" s="71"/>
      <c r="P258" s="185"/>
      <c r="Q258" s="74">
        <v>4</v>
      </c>
      <c r="R258" s="185"/>
      <c r="S258" s="67" t="s">
        <v>636</v>
      </c>
      <c r="T258" s="67">
        <v>73393128.754500002</v>
      </c>
      <c r="U258" s="67">
        <v>0</v>
      </c>
      <c r="V258" s="67">
        <v>46412306.973700002</v>
      </c>
      <c r="W258" s="67">
        <v>15719631.941299999</v>
      </c>
      <c r="X258" s="67">
        <v>6433154.5882999999</v>
      </c>
      <c r="Y258" s="67">
        <v>4065752.03</v>
      </c>
      <c r="Z258" s="67">
        <v>0</v>
      </c>
      <c r="AA258" s="67">
        <f t="shared" si="61"/>
        <v>4065752.03</v>
      </c>
      <c r="AB258" s="67">
        <v>138966117.23800001</v>
      </c>
      <c r="AC258" s="72">
        <f t="shared" si="56"/>
        <v>284990091.52579999</v>
      </c>
    </row>
    <row r="259" spans="1:29" ht="24.9" customHeight="1">
      <c r="A259" s="183"/>
      <c r="B259" s="186"/>
      <c r="C259" s="63">
        <v>18</v>
      </c>
      <c r="D259" s="67" t="s">
        <v>637</v>
      </c>
      <c r="E259" s="67">
        <v>68541374.064999998</v>
      </c>
      <c r="F259" s="67">
        <v>0</v>
      </c>
      <c r="G259" s="67">
        <v>43344156.973499998</v>
      </c>
      <c r="H259" s="67">
        <v>14680463.843699999</v>
      </c>
      <c r="I259" s="67">
        <v>7346095.0647999998</v>
      </c>
      <c r="J259" s="67">
        <v>3796979.8465</v>
      </c>
      <c r="K259" s="67">
        <f t="shared" si="67"/>
        <v>1898489.92325</v>
      </c>
      <c r="L259" s="67">
        <f t="shared" si="65"/>
        <v>1898489.92325</v>
      </c>
      <c r="M259" s="81">
        <v>109865026.95919999</v>
      </c>
      <c r="N259" s="72">
        <f t="shared" si="55"/>
        <v>245675606.82944998</v>
      </c>
      <c r="O259" s="71"/>
      <c r="P259" s="185"/>
      <c r="Q259" s="74">
        <v>5</v>
      </c>
      <c r="R259" s="185"/>
      <c r="S259" s="67" t="s">
        <v>638</v>
      </c>
      <c r="T259" s="67">
        <v>74464691.595599994</v>
      </c>
      <c r="U259" s="67">
        <v>0</v>
      </c>
      <c r="V259" s="67">
        <v>47089941.302199997</v>
      </c>
      <c r="W259" s="67">
        <v>15949143.5284</v>
      </c>
      <c r="X259" s="67">
        <v>8425443.0730000008</v>
      </c>
      <c r="Y259" s="67">
        <v>4125113.2928999998</v>
      </c>
      <c r="Z259" s="67">
        <v>0</v>
      </c>
      <c r="AA259" s="67">
        <f t="shared" si="61"/>
        <v>4125113.2928999998</v>
      </c>
      <c r="AB259" s="67">
        <v>180402791.85890001</v>
      </c>
      <c r="AC259" s="72">
        <f t="shared" si="56"/>
        <v>330457124.65100002</v>
      </c>
    </row>
    <row r="260" spans="1:29" ht="24.9" customHeight="1">
      <c r="A260" s="63"/>
      <c r="B260" s="178" t="s">
        <v>603</v>
      </c>
      <c r="C260" s="179"/>
      <c r="D260" s="68"/>
      <c r="E260" s="68">
        <f>SUM(E242:E259)</f>
        <v>1250077407.2391</v>
      </c>
      <c r="F260" s="68">
        <f t="shared" ref="F260:N260" si="70">SUM(F242:F259)</f>
        <v>0</v>
      </c>
      <c r="G260" s="68">
        <f t="shared" si="70"/>
        <v>790523273.09519994</v>
      </c>
      <c r="H260" s="68">
        <f t="shared" si="70"/>
        <v>267746546.21539998</v>
      </c>
      <c r="I260" s="68">
        <f t="shared" si="70"/>
        <v>144405231.31659997</v>
      </c>
      <c r="J260" s="68">
        <f t="shared" si="70"/>
        <v>69250416.796299994</v>
      </c>
      <c r="K260" s="68">
        <f t="shared" si="70"/>
        <v>34625208.398149997</v>
      </c>
      <c r="L260" s="68">
        <f t="shared" si="70"/>
        <v>34625208.398149997</v>
      </c>
      <c r="M260" s="68">
        <f t="shared" si="70"/>
        <v>2230803423.5228004</v>
      </c>
      <c r="N260" s="68">
        <f t="shared" si="70"/>
        <v>4718181089.7872496</v>
      </c>
      <c r="O260" s="71"/>
      <c r="P260" s="185"/>
      <c r="Q260" s="74">
        <v>6</v>
      </c>
      <c r="R260" s="185"/>
      <c r="S260" s="67" t="s">
        <v>639</v>
      </c>
      <c r="T260" s="67">
        <v>76534545.565400004</v>
      </c>
      <c r="U260" s="67">
        <v>0</v>
      </c>
      <c r="V260" s="67">
        <v>48398874.433600001</v>
      </c>
      <c r="W260" s="67">
        <v>16392473.076099999</v>
      </c>
      <c r="X260" s="67">
        <v>8719676.6245000008</v>
      </c>
      <c r="Y260" s="67">
        <v>4239776.7922999999</v>
      </c>
      <c r="Z260" s="67">
        <v>0</v>
      </c>
      <c r="AA260" s="67">
        <f t="shared" si="61"/>
        <v>4239776.7922999999</v>
      </c>
      <c r="AB260" s="67">
        <v>186522417.62099999</v>
      </c>
      <c r="AC260" s="72">
        <f t="shared" si="56"/>
        <v>340807764.11290002</v>
      </c>
    </row>
    <row r="261" spans="1:29" ht="24.9" customHeight="1">
      <c r="A261" s="183">
        <v>13</v>
      </c>
      <c r="B261" s="184" t="s">
        <v>640</v>
      </c>
      <c r="C261" s="63">
        <v>1</v>
      </c>
      <c r="D261" s="67" t="s">
        <v>641</v>
      </c>
      <c r="E261" s="67">
        <v>80537572.960899994</v>
      </c>
      <c r="F261" s="67">
        <v>0</v>
      </c>
      <c r="G261" s="67">
        <v>50930306.727799997</v>
      </c>
      <c r="H261" s="67">
        <v>17249857.389600001</v>
      </c>
      <c r="I261" s="67">
        <v>7876102.6880999999</v>
      </c>
      <c r="J261" s="67">
        <v>4461532.1123000002</v>
      </c>
      <c r="K261" s="67">
        <v>0</v>
      </c>
      <c r="L261" s="67">
        <f t="shared" ref="L261:L292" si="71">J261-K261</f>
        <v>4461532.1123000002</v>
      </c>
      <c r="M261" s="81">
        <v>151944858.21039999</v>
      </c>
      <c r="N261" s="72">
        <f t="shared" si="55"/>
        <v>313000230.0891</v>
      </c>
      <c r="O261" s="71"/>
      <c r="P261" s="185"/>
      <c r="Q261" s="74">
        <v>7</v>
      </c>
      <c r="R261" s="185"/>
      <c r="S261" s="67" t="s">
        <v>642</v>
      </c>
      <c r="T261" s="67">
        <v>82974188.383300006</v>
      </c>
      <c r="U261" s="67">
        <v>0</v>
      </c>
      <c r="V261" s="67">
        <v>52471172.267700002</v>
      </c>
      <c r="W261" s="67">
        <v>17771741.362500001</v>
      </c>
      <c r="X261" s="67">
        <v>8995034.9922000002</v>
      </c>
      <c r="Y261" s="67">
        <v>4596513.0603999998</v>
      </c>
      <c r="Z261" s="67">
        <v>0</v>
      </c>
      <c r="AA261" s="67">
        <f t="shared" si="61"/>
        <v>4596513.0603999998</v>
      </c>
      <c r="AB261" s="67">
        <v>192249467.27959999</v>
      </c>
      <c r="AC261" s="72">
        <f t="shared" si="56"/>
        <v>359058117.34570003</v>
      </c>
    </row>
    <row r="262" spans="1:29" ht="24.9" customHeight="1">
      <c r="A262" s="183"/>
      <c r="B262" s="185"/>
      <c r="C262" s="63">
        <v>2</v>
      </c>
      <c r="D262" s="67" t="s">
        <v>643</v>
      </c>
      <c r="E262" s="67">
        <v>61283650.816</v>
      </c>
      <c r="F262" s="67">
        <v>0</v>
      </c>
      <c r="G262" s="67">
        <v>38754521.879799999</v>
      </c>
      <c r="H262" s="67">
        <v>13125975.8399</v>
      </c>
      <c r="I262" s="67">
        <v>6004589.7152000004</v>
      </c>
      <c r="J262" s="67">
        <v>3394924.4561000001</v>
      </c>
      <c r="K262" s="67">
        <v>0</v>
      </c>
      <c r="L262" s="67">
        <f t="shared" si="71"/>
        <v>3394924.4561000001</v>
      </c>
      <c r="M262" s="81">
        <v>113020136.8651</v>
      </c>
      <c r="N262" s="72">
        <f t="shared" si="55"/>
        <v>235583799.57210001</v>
      </c>
      <c r="O262" s="71"/>
      <c r="P262" s="185"/>
      <c r="Q262" s="74">
        <v>8</v>
      </c>
      <c r="R262" s="185"/>
      <c r="S262" s="67" t="s">
        <v>644</v>
      </c>
      <c r="T262" s="67">
        <v>61065957.603200004</v>
      </c>
      <c r="U262" s="67">
        <v>0</v>
      </c>
      <c r="V262" s="67">
        <v>38616857.163900003</v>
      </c>
      <c r="W262" s="67">
        <v>13079349.442600001</v>
      </c>
      <c r="X262" s="67">
        <v>6923606.0581</v>
      </c>
      <c r="Y262" s="67">
        <v>3382864.9262999999</v>
      </c>
      <c r="Z262" s="67">
        <v>0</v>
      </c>
      <c r="AA262" s="67">
        <f t="shared" si="61"/>
        <v>3382864.9262999999</v>
      </c>
      <c r="AB262" s="67">
        <v>149166787.53749999</v>
      </c>
      <c r="AC262" s="72">
        <f t="shared" si="56"/>
        <v>272235422.73159999</v>
      </c>
    </row>
    <row r="263" spans="1:29" ht="24.9" customHeight="1">
      <c r="A263" s="183"/>
      <c r="B263" s="185"/>
      <c r="C263" s="63">
        <v>3</v>
      </c>
      <c r="D263" s="67" t="s">
        <v>645</v>
      </c>
      <c r="E263" s="67">
        <v>58433099.369499996</v>
      </c>
      <c r="F263" s="67">
        <v>0</v>
      </c>
      <c r="G263" s="67">
        <v>36951891.701399997</v>
      </c>
      <c r="H263" s="67">
        <v>12515433.4046</v>
      </c>
      <c r="I263" s="67">
        <v>5290039.1840000004</v>
      </c>
      <c r="J263" s="67">
        <v>3237012.7341999998</v>
      </c>
      <c r="K263" s="67">
        <v>0</v>
      </c>
      <c r="L263" s="67">
        <f t="shared" si="71"/>
        <v>3237012.7341999998</v>
      </c>
      <c r="M263" s="81">
        <v>98158535.200599998</v>
      </c>
      <c r="N263" s="72">
        <f t="shared" si="55"/>
        <v>214586011.59429997</v>
      </c>
      <c r="O263" s="71"/>
      <c r="P263" s="185"/>
      <c r="Q263" s="74">
        <v>9</v>
      </c>
      <c r="R263" s="185"/>
      <c r="S263" s="67" t="s">
        <v>646</v>
      </c>
      <c r="T263" s="67">
        <v>72472404.286300004</v>
      </c>
      <c r="U263" s="67">
        <v>0</v>
      </c>
      <c r="V263" s="67">
        <v>45830059.7337</v>
      </c>
      <c r="W263" s="67">
        <v>15522427.5162</v>
      </c>
      <c r="X263" s="67">
        <v>8244308.9697000002</v>
      </c>
      <c r="Y263" s="67">
        <v>4014746.7461000001</v>
      </c>
      <c r="Z263" s="67">
        <v>0</v>
      </c>
      <c r="AA263" s="67">
        <f t="shared" si="61"/>
        <v>4014746.7461000001</v>
      </c>
      <c r="AB263" s="67">
        <v>176635468.52169999</v>
      </c>
      <c r="AC263" s="72">
        <f t="shared" si="56"/>
        <v>322719415.7737</v>
      </c>
    </row>
    <row r="264" spans="1:29" ht="24.9" customHeight="1">
      <c r="A264" s="183"/>
      <c r="B264" s="185"/>
      <c r="C264" s="63">
        <v>4</v>
      </c>
      <c r="D264" s="67" t="s">
        <v>647</v>
      </c>
      <c r="E264" s="67">
        <v>60335347.354599997</v>
      </c>
      <c r="F264" s="67">
        <v>0</v>
      </c>
      <c r="G264" s="67">
        <v>38154834.2509</v>
      </c>
      <c r="H264" s="67">
        <v>12922864.4365</v>
      </c>
      <c r="I264" s="67">
        <v>5885155.7647000002</v>
      </c>
      <c r="J264" s="67">
        <v>3342391.3812000002</v>
      </c>
      <c r="K264" s="67">
        <v>0</v>
      </c>
      <c r="L264" s="67">
        <f t="shared" si="71"/>
        <v>3342391.3812000002</v>
      </c>
      <c r="M264" s="81">
        <v>110536086.0939</v>
      </c>
      <c r="N264" s="72">
        <f t="shared" ref="N264:N327" si="72">E264+F264+G264+H264+I264+L264+M264</f>
        <v>231176679.28179997</v>
      </c>
      <c r="O264" s="71"/>
      <c r="P264" s="185"/>
      <c r="Q264" s="74">
        <v>10</v>
      </c>
      <c r="R264" s="185"/>
      <c r="S264" s="67" t="s">
        <v>648</v>
      </c>
      <c r="T264" s="67">
        <v>75875277.026099995</v>
      </c>
      <c r="U264" s="67">
        <v>0</v>
      </c>
      <c r="V264" s="67">
        <v>47981966.552000001</v>
      </c>
      <c r="W264" s="67">
        <v>16251268.320900001</v>
      </c>
      <c r="X264" s="67">
        <v>8437248.8122000005</v>
      </c>
      <c r="Y264" s="67">
        <v>4203255.3569999998</v>
      </c>
      <c r="Z264" s="67">
        <v>0</v>
      </c>
      <c r="AA264" s="67">
        <f t="shared" si="61"/>
        <v>4203255.3569999998</v>
      </c>
      <c r="AB264" s="67">
        <v>180648333.8964</v>
      </c>
      <c r="AC264" s="72">
        <f t="shared" ref="AC264:AC327" si="73">T264+U264+V264+W264+X264+AA264+AB264</f>
        <v>333397349.96459997</v>
      </c>
    </row>
    <row r="265" spans="1:29" ht="24.9" customHeight="1">
      <c r="A265" s="183"/>
      <c r="B265" s="185"/>
      <c r="C265" s="63">
        <v>5</v>
      </c>
      <c r="D265" s="67" t="s">
        <v>649</v>
      </c>
      <c r="E265" s="67">
        <v>63906890.4529</v>
      </c>
      <c r="F265" s="67">
        <v>0</v>
      </c>
      <c r="G265" s="67">
        <v>40413404.739299998</v>
      </c>
      <c r="H265" s="67">
        <v>13687831.728700001</v>
      </c>
      <c r="I265" s="67">
        <v>6203887.3915999997</v>
      </c>
      <c r="J265" s="67">
        <v>3540243.8076999998</v>
      </c>
      <c r="K265" s="67">
        <v>0</v>
      </c>
      <c r="L265" s="67">
        <f t="shared" si="71"/>
        <v>3540243.8076999998</v>
      </c>
      <c r="M265" s="81">
        <v>117165235.847</v>
      </c>
      <c r="N265" s="72">
        <f t="shared" si="72"/>
        <v>244917493.96719998</v>
      </c>
      <c r="O265" s="71"/>
      <c r="P265" s="185"/>
      <c r="Q265" s="74">
        <v>11</v>
      </c>
      <c r="R265" s="185"/>
      <c r="S265" s="67" t="s">
        <v>650</v>
      </c>
      <c r="T265" s="67">
        <v>54875715.769299999</v>
      </c>
      <c r="U265" s="67">
        <v>0</v>
      </c>
      <c r="V265" s="67">
        <v>34702275.388800003</v>
      </c>
      <c r="W265" s="67">
        <v>11753498.8499</v>
      </c>
      <c r="X265" s="67">
        <v>6342010.0820000004</v>
      </c>
      <c r="Y265" s="67">
        <v>3039944.7003000001</v>
      </c>
      <c r="Z265" s="67">
        <v>0</v>
      </c>
      <c r="AA265" s="67">
        <f t="shared" si="61"/>
        <v>3039944.7003000001</v>
      </c>
      <c r="AB265" s="67">
        <v>137070445.36109999</v>
      </c>
      <c r="AC265" s="72">
        <f t="shared" si="73"/>
        <v>247783890.1514</v>
      </c>
    </row>
    <row r="266" spans="1:29" ht="24.9" customHeight="1">
      <c r="A266" s="183"/>
      <c r="B266" s="185"/>
      <c r="C266" s="63">
        <v>6</v>
      </c>
      <c r="D266" s="67" t="s">
        <v>651</v>
      </c>
      <c r="E266" s="67">
        <v>65147212.286300004</v>
      </c>
      <c r="F266" s="67">
        <v>0</v>
      </c>
      <c r="G266" s="67">
        <v>41197758.787900001</v>
      </c>
      <c r="H266" s="67">
        <v>13953488.7874</v>
      </c>
      <c r="I266" s="67">
        <v>6374382.3307999996</v>
      </c>
      <c r="J266" s="67">
        <v>3608953.7958</v>
      </c>
      <c r="K266" s="67">
        <v>0</v>
      </c>
      <c r="L266" s="67">
        <f t="shared" si="71"/>
        <v>3608953.7958</v>
      </c>
      <c r="M266" s="81">
        <v>120711280.1938</v>
      </c>
      <c r="N266" s="72">
        <f t="shared" si="72"/>
        <v>250993076.18200001</v>
      </c>
      <c r="O266" s="71"/>
      <c r="P266" s="185"/>
      <c r="Q266" s="74">
        <v>12</v>
      </c>
      <c r="R266" s="185"/>
      <c r="S266" s="67" t="s">
        <v>652</v>
      </c>
      <c r="T266" s="67">
        <v>57228808.071999997</v>
      </c>
      <c r="U266" s="67">
        <v>0</v>
      </c>
      <c r="V266" s="67">
        <v>36190322.623599999</v>
      </c>
      <c r="W266" s="67">
        <v>12257493.509199999</v>
      </c>
      <c r="X266" s="67">
        <v>6319996.8113000002</v>
      </c>
      <c r="Y266" s="67">
        <v>3170298.7261999999</v>
      </c>
      <c r="Z266" s="67">
        <v>0</v>
      </c>
      <c r="AA266" s="67">
        <f t="shared" si="61"/>
        <v>3170298.7261999999</v>
      </c>
      <c r="AB266" s="67">
        <v>136612601.66060001</v>
      </c>
      <c r="AC266" s="72">
        <f t="shared" si="73"/>
        <v>251779521.40290001</v>
      </c>
    </row>
    <row r="267" spans="1:29" ht="24.9" customHeight="1">
      <c r="A267" s="183"/>
      <c r="B267" s="185"/>
      <c r="C267" s="63">
        <v>7</v>
      </c>
      <c r="D267" s="67" t="s">
        <v>653</v>
      </c>
      <c r="E267" s="67">
        <v>53681707.458400004</v>
      </c>
      <c r="F267" s="67">
        <v>0</v>
      </c>
      <c r="G267" s="67">
        <v>33947209.060500003</v>
      </c>
      <c r="H267" s="67">
        <v>11497761.4055</v>
      </c>
      <c r="I267" s="67">
        <v>5371034.4877000004</v>
      </c>
      <c r="J267" s="67">
        <v>2973800.3377999999</v>
      </c>
      <c r="K267" s="67">
        <v>0</v>
      </c>
      <c r="L267" s="67">
        <f t="shared" si="71"/>
        <v>2973800.3377999999</v>
      </c>
      <c r="M267" s="81">
        <v>99843118.567000002</v>
      </c>
      <c r="N267" s="72">
        <f t="shared" si="72"/>
        <v>207314631.31690001</v>
      </c>
      <c r="O267" s="71"/>
      <c r="P267" s="185"/>
      <c r="Q267" s="74">
        <v>13</v>
      </c>
      <c r="R267" s="185"/>
      <c r="S267" s="67" t="s">
        <v>654</v>
      </c>
      <c r="T267" s="67">
        <v>56101582.762000002</v>
      </c>
      <c r="U267" s="67">
        <v>0</v>
      </c>
      <c r="V267" s="67">
        <v>35477488.493199997</v>
      </c>
      <c r="W267" s="67">
        <v>12016059.9134</v>
      </c>
      <c r="X267" s="67">
        <v>6345299.8234999999</v>
      </c>
      <c r="Y267" s="67">
        <v>3107853.9350999999</v>
      </c>
      <c r="Z267" s="67">
        <v>0</v>
      </c>
      <c r="AA267" s="67">
        <f t="shared" si="61"/>
        <v>3107853.9350999999</v>
      </c>
      <c r="AB267" s="67">
        <v>137138867.15419999</v>
      </c>
      <c r="AC267" s="72">
        <f t="shared" si="73"/>
        <v>250187152.08139998</v>
      </c>
    </row>
    <row r="268" spans="1:29" ht="24.9" customHeight="1">
      <c r="A268" s="183"/>
      <c r="B268" s="185"/>
      <c r="C268" s="63">
        <v>8</v>
      </c>
      <c r="D268" s="67" t="s">
        <v>655</v>
      </c>
      <c r="E268" s="67">
        <v>66131569.255099997</v>
      </c>
      <c r="F268" s="67">
        <v>0</v>
      </c>
      <c r="G268" s="67">
        <v>41820245.9142</v>
      </c>
      <c r="H268" s="67">
        <v>14164322.2743</v>
      </c>
      <c r="I268" s="67">
        <v>6131991.3731000004</v>
      </c>
      <c r="J268" s="67">
        <v>3663484.1233000001</v>
      </c>
      <c r="K268" s="67">
        <v>0</v>
      </c>
      <c r="L268" s="67">
        <f t="shared" si="71"/>
        <v>3663484.1233000001</v>
      </c>
      <c r="M268" s="81">
        <v>115669904.24869999</v>
      </c>
      <c r="N268" s="72">
        <f t="shared" si="72"/>
        <v>247581517.18869996</v>
      </c>
      <c r="O268" s="71"/>
      <c r="P268" s="185"/>
      <c r="Q268" s="74">
        <v>14</v>
      </c>
      <c r="R268" s="185"/>
      <c r="S268" s="67" t="s">
        <v>656</v>
      </c>
      <c r="T268" s="67">
        <v>83325658.982500002</v>
      </c>
      <c r="U268" s="67">
        <v>0</v>
      </c>
      <c r="V268" s="67">
        <v>52693435.054700002</v>
      </c>
      <c r="W268" s="67">
        <v>17847020.732000001</v>
      </c>
      <c r="X268" s="67">
        <v>8383784.6789999995</v>
      </c>
      <c r="Y268" s="67">
        <v>4615983.4430999998</v>
      </c>
      <c r="Z268" s="67">
        <v>0</v>
      </c>
      <c r="AA268" s="67">
        <f t="shared" si="61"/>
        <v>4615983.4430999998</v>
      </c>
      <c r="AB268" s="67">
        <v>179536358.44369999</v>
      </c>
      <c r="AC268" s="72">
        <f t="shared" si="73"/>
        <v>346402241.33499998</v>
      </c>
    </row>
    <row r="269" spans="1:29" ht="24.9" customHeight="1">
      <c r="A269" s="183"/>
      <c r="B269" s="185"/>
      <c r="C269" s="63">
        <v>9</v>
      </c>
      <c r="D269" s="67" t="s">
        <v>657</v>
      </c>
      <c r="E269" s="67">
        <v>70758150.504299998</v>
      </c>
      <c r="F269" s="67">
        <v>0</v>
      </c>
      <c r="G269" s="67">
        <v>44746000.856299996</v>
      </c>
      <c r="H269" s="67">
        <v>15155261.829700001</v>
      </c>
      <c r="I269" s="67">
        <v>6858662.6188000003</v>
      </c>
      <c r="J269" s="67">
        <v>3919782.3957000002</v>
      </c>
      <c r="K269" s="67">
        <v>0</v>
      </c>
      <c r="L269" s="67">
        <f t="shared" si="71"/>
        <v>3919782.3957000002</v>
      </c>
      <c r="M269" s="81">
        <v>130783598.9736</v>
      </c>
      <c r="N269" s="72">
        <f t="shared" si="72"/>
        <v>272221457.17840004</v>
      </c>
      <c r="O269" s="71"/>
      <c r="P269" s="185"/>
      <c r="Q269" s="74">
        <v>15</v>
      </c>
      <c r="R269" s="185"/>
      <c r="S269" s="67" t="s">
        <v>658</v>
      </c>
      <c r="T269" s="67">
        <v>56820314.909100004</v>
      </c>
      <c r="U269" s="67">
        <v>0</v>
      </c>
      <c r="V269" s="67">
        <v>35931999.938600004</v>
      </c>
      <c r="W269" s="67">
        <v>12170000.820499999</v>
      </c>
      <c r="X269" s="67">
        <v>6519877.7752</v>
      </c>
      <c r="Y269" s="67">
        <v>3147669.4701</v>
      </c>
      <c r="Z269" s="67">
        <v>0</v>
      </c>
      <c r="AA269" s="67">
        <f t="shared" si="61"/>
        <v>3147669.4701</v>
      </c>
      <c r="AB269" s="67">
        <v>140769832.1661</v>
      </c>
      <c r="AC269" s="72">
        <f t="shared" si="73"/>
        <v>255359695.07959998</v>
      </c>
    </row>
    <row r="270" spans="1:29" ht="24.9" customHeight="1">
      <c r="A270" s="183"/>
      <c r="B270" s="185"/>
      <c r="C270" s="63">
        <v>10</v>
      </c>
      <c r="D270" s="67" t="s">
        <v>659</v>
      </c>
      <c r="E270" s="67">
        <v>61787403.984999999</v>
      </c>
      <c r="F270" s="67">
        <v>0</v>
      </c>
      <c r="G270" s="67">
        <v>39073085.035700001</v>
      </c>
      <c r="H270" s="67">
        <v>13233871.6953</v>
      </c>
      <c r="I270" s="67">
        <v>5994813.8164999997</v>
      </c>
      <c r="J270" s="67">
        <v>3422830.8215999999</v>
      </c>
      <c r="K270" s="67">
        <v>0</v>
      </c>
      <c r="L270" s="67">
        <f t="shared" si="71"/>
        <v>3422830.8215999999</v>
      </c>
      <c r="M270" s="81">
        <v>112816812.5297</v>
      </c>
      <c r="N270" s="72">
        <f t="shared" si="72"/>
        <v>236328817.8838</v>
      </c>
      <c r="O270" s="71"/>
      <c r="P270" s="185"/>
      <c r="Q270" s="74">
        <v>16</v>
      </c>
      <c r="R270" s="185"/>
      <c r="S270" s="67" t="s">
        <v>660</v>
      </c>
      <c r="T270" s="67">
        <v>59624855.319300003</v>
      </c>
      <c r="U270" s="67">
        <v>0</v>
      </c>
      <c r="V270" s="67">
        <v>37705533.682800002</v>
      </c>
      <c r="W270" s="67">
        <v>12770688.429300001</v>
      </c>
      <c r="X270" s="67">
        <v>6570355.4764</v>
      </c>
      <c r="Y270" s="67">
        <v>3303032.3229999999</v>
      </c>
      <c r="Z270" s="67">
        <v>0</v>
      </c>
      <c r="AA270" s="67">
        <f t="shared" si="61"/>
        <v>3303032.3229999999</v>
      </c>
      <c r="AB270" s="67">
        <v>141819694.21799999</v>
      </c>
      <c r="AC270" s="72">
        <f t="shared" si="73"/>
        <v>261794159.4488</v>
      </c>
    </row>
    <row r="271" spans="1:29" ht="24.9" customHeight="1">
      <c r="A271" s="183"/>
      <c r="B271" s="185"/>
      <c r="C271" s="63">
        <v>11</v>
      </c>
      <c r="D271" s="67" t="s">
        <v>661</v>
      </c>
      <c r="E271" s="67">
        <v>66215391.017499998</v>
      </c>
      <c r="F271" s="67">
        <v>0</v>
      </c>
      <c r="G271" s="67">
        <v>41873253.0748</v>
      </c>
      <c r="H271" s="67">
        <v>14182275.552300001</v>
      </c>
      <c r="I271" s="67">
        <v>6240739.4965000004</v>
      </c>
      <c r="J271" s="67">
        <v>3668127.5893000001</v>
      </c>
      <c r="K271" s="67">
        <v>0</v>
      </c>
      <c r="L271" s="67">
        <f t="shared" si="71"/>
        <v>3668127.5893000001</v>
      </c>
      <c r="M271" s="81">
        <v>117931705.5077</v>
      </c>
      <c r="N271" s="72">
        <f t="shared" si="72"/>
        <v>250111492.23809999</v>
      </c>
      <c r="O271" s="71"/>
      <c r="P271" s="185"/>
      <c r="Q271" s="74">
        <v>17</v>
      </c>
      <c r="R271" s="185"/>
      <c r="S271" s="67" t="s">
        <v>662</v>
      </c>
      <c r="T271" s="67">
        <v>77900879.115899995</v>
      </c>
      <c r="U271" s="67">
        <v>0</v>
      </c>
      <c r="V271" s="67">
        <v>49262915.703500003</v>
      </c>
      <c r="W271" s="67">
        <v>16685119.824999999</v>
      </c>
      <c r="X271" s="67">
        <v>8137917.3278000001</v>
      </c>
      <c r="Y271" s="67">
        <v>4315467.4393999996</v>
      </c>
      <c r="Z271" s="67">
        <v>0</v>
      </c>
      <c r="AA271" s="67">
        <f t="shared" si="61"/>
        <v>4315467.4393999996</v>
      </c>
      <c r="AB271" s="67">
        <v>174422678.618</v>
      </c>
      <c r="AC271" s="72">
        <f t="shared" si="73"/>
        <v>330724978.02960002</v>
      </c>
    </row>
    <row r="272" spans="1:29" ht="24.9" customHeight="1">
      <c r="A272" s="183"/>
      <c r="B272" s="185"/>
      <c r="C272" s="63">
        <v>12</v>
      </c>
      <c r="D272" s="67" t="s">
        <v>663</v>
      </c>
      <c r="E272" s="67">
        <v>46467331.7839</v>
      </c>
      <c r="F272" s="67">
        <v>0</v>
      </c>
      <c r="G272" s="67">
        <v>29384986.0825</v>
      </c>
      <c r="H272" s="67">
        <v>9952557.7576000001</v>
      </c>
      <c r="I272" s="67">
        <v>4783617.3021</v>
      </c>
      <c r="J272" s="67">
        <v>2574146.2686999999</v>
      </c>
      <c r="K272" s="67">
        <v>0</v>
      </c>
      <c r="L272" s="67">
        <f t="shared" si="71"/>
        <v>2574146.2686999999</v>
      </c>
      <c r="M272" s="81">
        <v>87625703.785099998</v>
      </c>
      <c r="N272" s="72">
        <f t="shared" si="72"/>
        <v>180788342.9799</v>
      </c>
      <c r="O272" s="71"/>
      <c r="P272" s="185"/>
      <c r="Q272" s="74">
        <v>18</v>
      </c>
      <c r="R272" s="185"/>
      <c r="S272" s="67" t="s">
        <v>664</v>
      </c>
      <c r="T272" s="67">
        <v>67358957.113999993</v>
      </c>
      <c r="U272" s="67">
        <v>0</v>
      </c>
      <c r="V272" s="67">
        <v>42596420.783</v>
      </c>
      <c r="W272" s="67">
        <v>14427209.082800001</v>
      </c>
      <c r="X272" s="67">
        <v>6641504.8868000004</v>
      </c>
      <c r="Y272" s="67">
        <v>3731477.6094</v>
      </c>
      <c r="Z272" s="67">
        <v>0</v>
      </c>
      <c r="AA272" s="67">
        <f t="shared" ref="AA272:AA335" si="74">Y272-Z272</f>
        <v>3731477.6094</v>
      </c>
      <c r="AB272" s="67">
        <v>143299497.46610001</v>
      </c>
      <c r="AC272" s="72">
        <f t="shared" si="73"/>
        <v>278055066.94209999</v>
      </c>
    </row>
    <row r="273" spans="1:29" ht="24.9" customHeight="1">
      <c r="A273" s="183"/>
      <c r="B273" s="185"/>
      <c r="C273" s="63">
        <v>13</v>
      </c>
      <c r="D273" s="67" t="s">
        <v>665</v>
      </c>
      <c r="E273" s="67">
        <v>58894207.447700001</v>
      </c>
      <c r="F273" s="67">
        <v>0</v>
      </c>
      <c r="G273" s="67">
        <v>37243486.977899998</v>
      </c>
      <c r="H273" s="67">
        <v>12614195.365</v>
      </c>
      <c r="I273" s="67">
        <v>5782427.1683999998</v>
      </c>
      <c r="J273" s="67">
        <v>3262556.6935999999</v>
      </c>
      <c r="K273" s="67">
        <v>0</v>
      </c>
      <c r="L273" s="67">
        <f t="shared" si="71"/>
        <v>3262556.6935999999</v>
      </c>
      <c r="M273" s="81">
        <v>108399482.1584</v>
      </c>
      <c r="N273" s="72">
        <f t="shared" si="72"/>
        <v>226196355.81099999</v>
      </c>
      <c r="O273" s="71"/>
      <c r="P273" s="185"/>
      <c r="Q273" s="74">
        <v>19</v>
      </c>
      <c r="R273" s="185"/>
      <c r="S273" s="67" t="s">
        <v>666</v>
      </c>
      <c r="T273" s="67">
        <v>61836507.487300001</v>
      </c>
      <c r="U273" s="67">
        <v>0</v>
      </c>
      <c r="V273" s="67">
        <v>39104137.081799999</v>
      </c>
      <c r="W273" s="67">
        <v>13244388.8785</v>
      </c>
      <c r="X273" s="67">
        <v>6342021.7477000002</v>
      </c>
      <c r="Y273" s="67">
        <v>3425551.0035000001</v>
      </c>
      <c r="Z273" s="67">
        <v>0</v>
      </c>
      <c r="AA273" s="67">
        <f t="shared" si="74"/>
        <v>3425551.0035000001</v>
      </c>
      <c r="AB273" s="67">
        <v>137070687.99160001</v>
      </c>
      <c r="AC273" s="72">
        <f t="shared" si="73"/>
        <v>261023294.1904</v>
      </c>
    </row>
    <row r="274" spans="1:29" ht="24.9" customHeight="1">
      <c r="A274" s="183"/>
      <c r="B274" s="185"/>
      <c r="C274" s="63">
        <v>14</v>
      </c>
      <c r="D274" s="67" t="s">
        <v>667</v>
      </c>
      <c r="E274" s="67">
        <v>57471154.9542</v>
      </c>
      <c r="F274" s="67">
        <v>0</v>
      </c>
      <c r="G274" s="67">
        <v>36343577.813500002</v>
      </c>
      <c r="H274" s="67">
        <v>12309400.327400001</v>
      </c>
      <c r="I274" s="67">
        <v>5602832.9441</v>
      </c>
      <c r="J274" s="67">
        <v>3183723.9928000001</v>
      </c>
      <c r="K274" s="67">
        <v>0</v>
      </c>
      <c r="L274" s="67">
        <f t="shared" si="71"/>
        <v>3183723.9928000001</v>
      </c>
      <c r="M274" s="81">
        <v>104664186.04350001</v>
      </c>
      <c r="N274" s="72">
        <f t="shared" si="72"/>
        <v>219574876.07550001</v>
      </c>
      <c r="O274" s="71"/>
      <c r="P274" s="185"/>
      <c r="Q274" s="74">
        <v>20</v>
      </c>
      <c r="R274" s="185"/>
      <c r="S274" s="67" t="s">
        <v>668</v>
      </c>
      <c r="T274" s="67">
        <v>55834840.295500003</v>
      </c>
      <c r="U274" s="67">
        <v>0</v>
      </c>
      <c r="V274" s="67">
        <v>35308806.036799997</v>
      </c>
      <c r="W274" s="67">
        <v>11958927.952</v>
      </c>
      <c r="X274" s="67">
        <v>6094462.8627000004</v>
      </c>
      <c r="Y274" s="67">
        <v>3093077.2286</v>
      </c>
      <c r="Z274" s="67">
        <v>0</v>
      </c>
      <c r="AA274" s="67">
        <f t="shared" si="74"/>
        <v>3093077.2286</v>
      </c>
      <c r="AB274" s="67">
        <v>131921826.7475</v>
      </c>
      <c r="AC274" s="72">
        <f t="shared" si="73"/>
        <v>244211941.12309998</v>
      </c>
    </row>
    <row r="275" spans="1:29" ht="24.9" customHeight="1">
      <c r="A275" s="183"/>
      <c r="B275" s="185"/>
      <c r="C275" s="63">
        <v>15</v>
      </c>
      <c r="D275" s="67" t="s">
        <v>669</v>
      </c>
      <c r="E275" s="67">
        <v>61638588.916000001</v>
      </c>
      <c r="F275" s="67">
        <v>0</v>
      </c>
      <c r="G275" s="67">
        <v>38978977.443000004</v>
      </c>
      <c r="H275" s="67">
        <v>13201997.8925</v>
      </c>
      <c r="I275" s="67">
        <v>5984792.9370999997</v>
      </c>
      <c r="J275" s="67">
        <v>3414586.9276000001</v>
      </c>
      <c r="K275" s="67">
        <v>0</v>
      </c>
      <c r="L275" s="67">
        <f t="shared" si="71"/>
        <v>3414586.9276000001</v>
      </c>
      <c r="M275" s="81">
        <v>112608392.9543</v>
      </c>
      <c r="N275" s="72">
        <f t="shared" si="72"/>
        <v>235827337.07049999</v>
      </c>
      <c r="O275" s="71"/>
      <c r="P275" s="185"/>
      <c r="Q275" s="74">
        <v>21</v>
      </c>
      <c r="R275" s="185"/>
      <c r="S275" s="67" t="s">
        <v>670</v>
      </c>
      <c r="T275" s="67">
        <v>68955698.923199996</v>
      </c>
      <c r="U275" s="67">
        <v>0</v>
      </c>
      <c r="V275" s="67">
        <v>43606167.502599999</v>
      </c>
      <c r="W275" s="67">
        <v>14769205.588099999</v>
      </c>
      <c r="X275" s="67">
        <v>7485463.585</v>
      </c>
      <c r="Y275" s="67">
        <v>3819932.1603999999</v>
      </c>
      <c r="Z275" s="67">
        <v>0</v>
      </c>
      <c r="AA275" s="67">
        <f t="shared" si="74"/>
        <v>3819932.1603999999</v>
      </c>
      <c r="AB275" s="67">
        <v>160852598.95539999</v>
      </c>
      <c r="AC275" s="72">
        <f t="shared" si="73"/>
        <v>299489066.71469998</v>
      </c>
    </row>
    <row r="276" spans="1:29" ht="24.9" customHeight="1">
      <c r="A276" s="183"/>
      <c r="B276" s="186"/>
      <c r="C276" s="63">
        <v>16</v>
      </c>
      <c r="D276" s="67" t="s">
        <v>671</v>
      </c>
      <c r="E276" s="67">
        <v>59917516.0295</v>
      </c>
      <c r="F276" s="67">
        <v>0</v>
      </c>
      <c r="G276" s="67">
        <v>37890606.304099999</v>
      </c>
      <c r="H276" s="67">
        <v>12833371.663000001</v>
      </c>
      <c r="I276" s="67">
        <v>5841467.5301999999</v>
      </c>
      <c r="J276" s="67">
        <v>3319244.8199</v>
      </c>
      <c r="K276" s="67">
        <v>0</v>
      </c>
      <c r="L276" s="67">
        <f t="shared" si="71"/>
        <v>3319244.8199</v>
      </c>
      <c r="M276" s="81">
        <v>109627434.97660001</v>
      </c>
      <c r="N276" s="72">
        <f t="shared" si="72"/>
        <v>229429641.3233</v>
      </c>
      <c r="O276" s="71"/>
      <c r="P276" s="185"/>
      <c r="Q276" s="74">
        <v>22</v>
      </c>
      <c r="R276" s="185"/>
      <c r="S276" s="67" t="s">
        <v>672</v>
      </c>
      <c r="T276" s="67">
        <v>63871224.861500002</v>
      </c>
      <c r="U276" s="67">
        <v>0</v>
      </c>
      <c r="V276" s="67">
        <v>40390850.551799998</v>
      </c>
      <c r="W276" s="67">
        <v>13680192.730599999</v>
      </c>
      <c r="X276" s="67">
        <v>6866712.1944000004</v>
      </c>
      <c r="Y276" s="67">
        <v>3538268.0443000002</v>
      </c>
      <c r="Z276" s="67">
        <v>0</v>
      </c>
      <c r="AA276" s="67">
        <f t="shared" si="74"/>
        <v>3538268.0443000002</v>
      </c>
      <c r="AB276" s="67">
        <v>147983478.72600001</v>
      </c>
      <c r="AC276" s="72">
        <f t="shared" si="73"/>
        <v>276330727.10860002</v>
      </c>
    </row>
    <row r="277" spans="1:29" ht="24.9" customHeight="1">
      <c r="A277" s="63"/>
      <c r="B277" s="178" t="s">
        <v>673</v>
      </c>
      <c r="C277" s="179"/>
      <c r="D277" s="68"/>
      <c r="E277" s="68">
        <f>SUM(E261:E276)</f>
        <v>992606794.59180009</v>
      </c>
      <c r="F277" s="68">
        <f t="shared" ref="F277:G277" si="75">SUM(F261:F276)</f>
        <v>0</v>
      </c>
      <c r="G277" s="68">
        <f t="shared" si="75"/>
        <v>627704146.64960003</v>
      </c>
      <c r="H277" s="68">
        <f t="shared" ref="H277:N277" si="76">SUM(H261:H276)</f>
        <v>212600467.34930003</v>
      </c>
      <c r="I277" s="68">
        <f t="shared" si="76"/>
        <v>96226536.748899996</v>
      </c>
      <c r="J277" s="68">
        <f t="shared" si="76"/>
        <v>54987342.257599987</v>
      </c>
      <c r="K277" s="68">
        <f t="shared" si="76"/>
        <v>0</v>
      </c>
      <c r="L277" s="68">
        <f t="shared" si="76"/>
        <v>54987342.257599987</v>
      </c>
      <c r="M277" s="68">
        <f t="shared" si="76"/>
        <v>1811506472.1553998</v>
      </c>
      <c r="N277" s="68">
        <f t="shared" si="76"/>
        <v>3795631759.7525997</v>
      </c>
      <c r="O277" s="71"/>
      <c r="P277" s="185"/>
      <c r="Q277" s="74">
        <v>23</v>
      </c>
      <c r="R277" s="185"/>
      <c r="S277" s="67" t="s">
        <v>674</v>
      </c>
      <c r="T277" s="67">
        <v>66122763.025700003</v>
      </c>
      <c r="U277" s="67">
        <v>0</v>
      </c>
      <c r="V277" s="67">
        <v>41814677.035599999</v>
      </c>
      <c r="W277" s="67">
        <v>14162436.121099999</v>
      </c>
      <c r="X277" s="67">
        <v>7458900.6717999997</v>
      </c>
      <c r="Y277" s="67">
        <v>3662996.2855000002</v>
      </c>
      <c r="Z277" s="67">
        <v>0</v>
      </c>
      <c r="AA277" s="67">
        <f t="shared" si="74"/>
        <v>3662996.2855000002</v>
      </c>
      <c r="AB277" s="67">
        <v>160300129.37090001</v>
      </c>
      <c r="AC277" s="72">
        <f t="shared" si="73"/>
        <v>293521902.51060003</v>
      </c>
    </row>
    <row r="278" spans="1:29" ht="24.9" customHeight="1">
      <c r="A278" s="183">
        <v>14</v>
      </c>
      <c r="B278" s="184" t="s">
        <v>100</v>
      </c>
      <c r="C278" s="63">
        <v>1</v>
      </c>
      <c r="D278" s="67" t="s">
        <v>675</v>
      </c>
      <c r="E278" s="67">
        <v>75057007.089399993</v>
      </c>
      <c r="F278" s="67">
        <v>0</v>
      </c>
      <c r="G278" s="67">
        <v>47464509.453100003</v>
      </c>
      <c r="H278" s="67">
        <v>16076008.0145</v>
      </c>
      <c r="I278" s="67">
        <v>7399567.8064999999</v>
      </c>
      <c r="J278" s="67">
        <v>4157925.7366999998</v>
      </c>
      <c r="K278" s="67">
        <v>0</v>
      </c>
      <c r="L278" s="67">
        <f t="shared" si="71"/>
        <v>4157925.7366999998</v>
      </c>
      <c r="M278" s="81">
        <v>126829089.4183</v>
      </c>
      <c r="N278" s="72">
        <f t="shared" si="72"/>
        <v>276984107.51849997</v>
      </c>
      <c r="O278" s="71"/>
      <c r="P278" s="185"/>
      <c r="Q278" s="74">
        <v>24</v>
      </c>
      <c r="R278" s="185"/>
      <c r="S278" s="67" t="s">
        <v>676</v>
      </c>
      <c r="T278" s="67">
        <v>56605907.343000002</v>
      </c>
      <c r="U278" s="67">
        <v>0</v>
      </c>
      <c r="V278" s="67">
        <v>35796412.998300001</v>
      </c>
      <c r="W278" s="67">
        <v>12124078.155999999</v>
      </c>
      <c r="X278" s="67">
        <v>6316765.3985000001</v>
      </c>
      <c r="Y278" s="67">
        <v>3135791.9548999998</v>
      </c>
      <c r="Z278" s="67">
        <v>0</v>
      </c>
      <c r="AA278" s="67">
        <f t="shared" si="74"/>
        <v>3135791.9548999998</v>
      </c>
      <c r="AB278" s="67">
        <v>136545393.01989999</v>
      </c>
      <c r="AC278" s="72">
        <f t="shared" si="73"/>
        <v>250524348.87059999</v>
      </c>
    </row>
    <row r="279" spans="1:29" ht="24.9" customHeight="1">
      <c r="A279" s="183"/>
      <c r="B279" s="185"/>
      <c r="C279" s="63">
        <v>2</v>
      </c>
      <c r="D279" s="67" t="s">
        <v>677</v>
      </c>
      <c r="E279" s="67">
        <v>63240922.602399997</v>
      </c>
      <c r="F279" s="67">
        <v>0</v>
      </c>
      <c r="G279" s="67">
        <v>39992260.351000004</v>
      </c>
      <c r="H279" s="67">
        <v>13545192.088300001</v>
      </c>
      <c r="I279" s="67">
        <v>6648165.1704000002</v>
      </c>
      <c r="J279" s="67">
        <v>3503351.2511999998</v>
      </c>
      <c r="K279" s="67">
        <v>0</v>
      </c>
      <c r="L279" s="67">
        <f t="shared" si="71"/>
        <v>3503351.2511999998</v>
      </c>
      <c r="M279" s="81">
        <v>111201018.09299999</v>
      </c>
      <c r="N279" s="72">
        <f t="shared" si="72"/>
        <v>238130909.55629998</v>
      </c>
      <c r="O279" s="71"/>
      <c r="P279" s="185"/>
      <c r="Q279" s="74">
        <v>25</v>
      </c>
      <c r="R279" s="185"/>
      <c r="S279" s="67" t="s">
        <v>678</v>
      </c>
      <c r="T279" s="67">
        <v>51799980.1906</v>
      </c>
      <c r="U279" s="67">
        <v>0</v>
      </c>
      <c r="V279" s="67">
        <v>32757243.390999999</v>
      </c>
      <c r="W279" s="67">
        <v>11094725.5823</v>
      </c>
      <c r="X279" s="67">
        <v>5901103.0532</v>
      </c>
      <c r="Y279" s="67">
        <v>2869558.4748999998</v>
      </c>
      <c r="Z279" s="67">
        <v>0</v>
      </c>
      <c r="AA279" s="67">
        <f t="shared" si="74"/>
        <v>2869558.4748999998</v>
      </c>
      <c r="AB279" s="67">
        <v>127900226.6758</v>
      </c>
      <c r="AC279" s="72">
        <f t="shared" si="73"/>
        <v>232322837.3678</v>
      </c>
    </row>
    <row r="280" spans="1:29" ht="24.9" customHeight="1">
      <c r="A280" s="183"/>
      <c r="B280" s="185"/>
      <c r="C280" s="63">
        <v>3</v>
      </c>
      <c r="D280" s="67" t="s">
        <v>679</v>
      </c>
      <c r="E280" s="67">
        <v>85603291.598100007</v>
      </c>
      <c r="F280" s="67">
        <v>0</v>
      </c>
      <c r="G280" s="67">
        <v>54133763.133299999</v>
      </c>
      <c r="H280" s="67">
        <v>18334853.135699999</v>
      </c>
      <c r="I280" s="67">
        <v>8343968.6138000004</v>
      </c>
      <c r="J280" s="67">
        <v>4742157.2359999996</v>
      </c>
      <c r="K280" s="67">
        <v>0</v>
      </c>
      <c r="L280" s="67">
        <f t="shared" si="71"/>
        <v>4742157.2359999996</v>
      </c>
      <c r="M280" s="81">
        <v>146471239.27059999</v>
      </c>
      <c r="N280" s="72">
        <f t="shared" si="72"/>
        <v>317629272.98749995</v>
      </c>
      <c r="O280" s="71"/>
      <c r="P280" s="185"/>
      <c r="Q280" s="74">
        <v>26</v>
      </c>
      <c r="R280" s="185"/>
      <c r="S280" s="67" t="s">
        <v>680</v>
      </c>
      <c r="T280" s="67">
        <v>68663824.161400005</v>
      </c>
      <c r="U280" s="67">
        <v>0</v>
      </c>
      <c r="V280" s="67">
        <v>43421591.898999996</v>
      </c>
      <c r="W280" s="67">
        <v>14706690.6918</v>
      </c>
      <c r="X280" s="67">
        <v>7505622.0012999997</v>
      </c>
      <c r="Y280" s="67">
        <v>3803763.2026</v>
      </c>
      <c r="Z280" s="67">
        <v>0</v>
      </c>
      <c r="AA280" s="67">
        <f t="shared" si="74"/>
        <v>3803763.2026</v>
      </c>
      <c r="AB280" s="67">
        <v>161271864.41080001</v>
      </c>
      <c r="AC280" s="72">
        <f t="shared" si="73"/>
        <v>299373356.36690003</v>
      </c>
    </row>
    <row r="281" spans="1:29" ht="24.9" customHeight="1">
      <c r="A281" s="183"/>
      <c r="B281" s="185"/>
      <c r="C281" s="63">
        <v>4</v>
      </c>
      <c r="D281" s="67" t="s">
        <v>681</v>
      </c>
      <c r="E281" s="67">
        <v>80470238.671299994</v>
      </c>
      <c r="F281" s="67">
        <v>0</v>
      </c>
      <c r="G281" s="67">
        <v>50887725.906199999</v>
      </c>
      <c r="H281" s="67">
        <v>17235435.4639</v>
      </c>
      <c r="I281" s="67">
        <v>7944568.3243000004</v>
      </c>
      <c r="J281" s="67">
        <v>4457802.0011999998</v>
      </c>
      <c r="K281" s="67">
        <v>0</v>
      </c>
      <c r="L281" s="67">
        <f t="shared" si="71"/>
        <v>4457802.0011999998</v>
      </c>
      <c r="M281" s="81">
        <v>138164299.80430001</v>
      </c>
      <c r="N281" s="72">
        <f t="shared" si="72"/>
        <v>299160070.17119998</v>
      </c>
      <c r="O281" s="71"/>
      <c r="P281" s="185"/>
      <c r="Q281" s="74">
        <v>27</v>
      </c>
      <c r="R281" s="185"/>
      <c r="S281" s="67" t="s">
        <v>682</v>
      </c>
      <c r="T281" s="67">
        <v>74811155.560100004</v>
      </c>
      <c r="U281" s="67">
        <v>0</v>
      </c>
      <c r="V281" s="67">
        <v>47309037.996299997</v>
      </c>
      <c r="W281" s="67">
        <v>16023350.557</v>
      </c>
      <c r="X281" s="67">
        <v>8232794.8742000004</v>
      </c>
      <c r="Y281" s="67">
        <v>4144306.3234000001</v>
      </c>
      <c r="Z281" s="67">
        <v>0</v>
      </c>
      <c r="AA281" s="67">
        <f t="shared" si="74"/>
        <v>4144306.3234000001</v>
      </c>
      <c r="AB281" s="67">
        <v>176395992.24599999</v>
      </c>
      <c r="AC281" s="72">
        <f t="shared" si="73"/>
        <v>326916637.55699998</v>
      </c>
    </row>
    <row r="282" spans="1:29" ht="24.9" customHeight="1">
      <c r="A282" s="183"/>
      <c r="B282" s="185"/>
      <c r="C282" s="63">
        <v>5</v>
      </c>
      <c r="D282" s="67" t="s">
        <v>683</v>
      </c>
      <c r="E282" s="67">
        <v>77805453.625100002</v>
      </c>
      <c r="F282" s="67">
        <v>0</v>
      </c>
      <c r="G282" s="67">
        <v>49202570.583400004</v>
      </c>
      <c r="H282" s="67">
        <v>16664681.214299999</v>
      </c>
      <c r="I282" s="67">
        <v>7406438.9332999997</v>
      </c>
      <c r="J282" s="67">
        <v>4310181.1627000002</v>
      </c>
      <c r="K282" s="67">
        <v>0</v>
      </c>
      <c r="L282" s="67">
        <f t="shared" si="71"/>
        <v>4310181.1627000002</v>
      </c>
      <c r="M282" s="81">
        <v>126971998.76620001</v>
      </c>
      <c r="N282" s="72">
        <f t="shared" si="72"/>
        <v>282361324.28499997</v>
      </c>
      <c r="O282" s="71"/>
      <c r="P282" s="185"/>
      <c r="Q282" s="74">
        <v>28</v>
      </c>
      <c r="R282" s="185"/>
      <c r="S282" s="67" t="s">
        <v>684</v>
      </c>
      <c r="T282" s="67">
        <v>57298232.739699997</v>
      </c>
      <c r="U282" s="67">
        <v>0</v>
      </c>
      <c r="V282" s="67">
        <v>36234225.357299998</v>
      </c>
      <c r="W282" s="67">
        <v>12272363.160499999</v>
      </c>
      <c r="X282" s="67">
        <v>6359065.4086999996</v>
      </c>
      <c r="Y282" s="67">
        <v>3174144.6376999998</v>
      </c>
      <c r="Z282" s="67">
        <v>0</v>
      </c>
      <c r="AA282" s="67">
        <f t="shared" si="74"/>
        <v>3174144.6376999998</v>
      </c>
      <c r="AB282" s="67">
        <v>137425171.111</v>
      </c>
      <c r="AC282" s="72">
        <f t="shared" si="73"/>
        <v>252763202.4149</v>
      </c>
    </row>
    <row r="283" spans="1:29" ht="24.9" customHeight="1">
      <c r="A283" s="183"/>
      <c r="B283" s="185"/>
      <c r="C283" s="63">
        <v>6</v>
      </c>
      <c r="D283" s="67" t="s">
        <v>685</v>
      </c>
      <c r="E283" s="67">
        <v>74807475.706100002</v>
      </c>
      <c r="F283" s="67">
        <v>0</v>
      </c>
      <c r="G283" s="67">
        <v>47306710.9322</v>
      </c>
      <c r="H283" s="67">
        <v>16022562.3913</v>
      </c>
      <c r="I283" s="67">
        <v>7068073.8487999998</v>
      </c>
      <c r="J283" s="67">
        <v>4144102.4709000001</v>
      </c>
      <c r="K283" s="67">
        <v>0</v>
      </c>
      <c r="L283" s="67">
        <f t="shared" si="71"/>
        <v>4144102.4709000001</v>
      </c>
      <c r="M283" s="81">
        <v>119934501.9289</v>
      </c>
      <c r="N283" s="72">
        <f t="shared" si="72"/>
        <v>269283427.27820003</v>
      </c>
      <c r="O283" s="71"/>
      <c r="P283" s="185"/>
      <c r="Q283" s="74">
        <v>29</v>
      </c>
      <c r="R283" s="185"/>
      <c r="S283" s="67" t="s">
        <v>686</v>
      </c>
      <c r="T283" s="67">
        <v>68907765.195600003</v>
      </c>
      <c r="U283" s="67">
        <v>0</v>
      </c>
      <c r="V283" s="67">
        <v>43575855.197999999</v>
      </c>
      <c r="W283" s="67">
        <v>14758938.9518</v>
      </c>
      <c r="X283" s="67">
        <v>6897871.4132000003</v>
      </c>
      <c r="Y283" s="67">
        <v>3817276.7804</v>
      </c>
      <c r="Z283" s="67">
        <v>0</v>
      </c>
      <c r="AA283" s="67">
        <f t="shared" si="74"/>
        <v>3817276.7804</v>
      </c>
      <c r="AB283" s="67">
        <v>148631544.71650001</v>
      </c>
      <c r="AC283" s="72">
        <f t="shared" si="73"/>
        <v>286589252.25550002</v>
      </c>
    </row>
    <row r="284" spans="1:29" ht="24.9" customHeight="1">
      <c r="A284" s="183"/>
      <c r="B284" s="185"/>
      <c r="C284" s="63">
        <v>7</v>
      </c>
      <c r="D284" s="67" t="s">
        <v>687</v>
      </c>
      <c r="E284" s="67">
        <v>75532054.579799995</v>
      </c>
      <c r="F284" s="67">
        <v>0</v>
      </c>
      <c r="G284" s="67">
        <v>47764919.727600001</v>
      </c>
      <c r="H284" s="67">
        <v>16177755.5735</v>
      </c>
      <c r="I284" s="67">
        <v>7529220.9541999996</v>
      </c>
      <c r="J284" s="67">
        <v>4184241.8964</v>
      </c>
      <c r="K284" s="67">
        <v>0</v>
      </c>
      <c r="L284" s="67">
        <f t="shared" si="71"/>
        <v>4184241.8964</v>
      </c>
      <c r="M284" s="81">
        <v>129525684.48289999</v>
      </c>
      <c r="N284" s="72">
        <f t="shared" si="72"/>
        <v>280713877.21439999</v>
      </c>
      <c r="O284" s="71"/>
      <c r="P284" s="185"/>
      <c r="Q284" s="74">
        <v>30</v>
      </c>
      <c r="R284" s="185"/>
      <c r="S284" s="67" t="s">
        <v>688</v>
      </c>
      <c r="T284" s="67">
        <v>58181145.859499998</v>
      </c>
      <c r="U284" s="67">
        <v>0</v>
      </c>
      <c r="V284" s="67">
        <v>36792561.477300003</v>
      </c>
      <c r="W284" s="67">
        <v>12461469.000700001</v>
      </c>
      <c r="X284" s="67">
        <v>6585439.2914000005</v>
      </c>
      <c r="Y284" s="67">
        <v>3223055.2900999999</v>
      </c>
      <c r="Z284" s="67">
        <v>0</v>
      </c>
      <c r="AA284" s="67">
        <f t="shared" si="74"/>
        <v>3223055.2900999999</v>
      </c>
      <c r="AB284" s="67">
        <v>142133415.4181</v>
      </c>
      <c r="AC284" s="72">
        <f t="shared" si="73"/>
        <v>259377086.3371</v>
      </c>
    </row>
    <row r="285" spans="1:29" ht="24.9" customHeight="1">
      <c r="A285" s="183"/>
      <c r="B285" s="185"/>
      <c r="C285" s="63">
        <v>8</v>
      </c>
      <c r="D285" s="67" t="s">
        <v>689</v>
      </c>
      <c r="E285" s="67">
        <v>81749647.704600006</v>
      </c>
      <c r="F285" s="67">
        <v>0</v>
      </c>
      <c r="G285" s="67">
        <v>51696797.897100002</v>
      </c>
      <c r="H285" s="67">
        <v>17509464.374400001</v>
      </c>
      <c r="I285" s="67">
        <v>8114643.2964000003</v>
      </c>
      <c r="J285" s="67">
        <v>4528677.2992000002</v>
      </c>
      <c r="K285" s="67">
        <v>0</v>
      </c>
      <c r="L285" s="67">
        <f t="shared" si="71"/>
        <v>4528677.2992000002</v>
      </c>
      <c r="M285" s="81">
        <v>141701609.45410001</v>
      </c>
      <c r="N285" s="72">
        <f t="shared" si="72"/>
        <v>305300840.02579999</v>
      </c>
      <c r="O285" s="71"/>
      <c r="P285" s="185"/>
      <c r="Q285" s="74">
        <v>31</v>
      </c>
      <c r="R285" s="185"/>
      <c r="S285" s="67" t="s">
        <v>690</v>
      </c>
      <c r="T285" s="67">
        <v>58435132.555299997</v>
      </c>
      <c r="U285" s="67">
        <v>0</v>
      </c>
      <c r="V285" s="67">
        <v>36953177.446400002</v>
      </c>
      <c r="W285" s="67">
        <v>12515868.8804</v>
      </c>
      <c r="X285" s="67">
        <v>6729977.9363000002</v>
      </c>
      <c r="Y285" s="67">
        <v>3237125.3665</v>
      </c>
      <c r="Z285" s="67">
        <v>0</v>
      </c>
      <c r="AA285" s="67">
        <f t="shared" si="74"/>
        <v>3237125.3665</v>
      </c>
      <c r="AB285" s="67">
        <v>145139606.96489999</v>
      </c>
      <c r="AC285" s="72">
        <f t="shared" si="73"/>
        <v>263010889.1498</v>
      </c>
    </row>
    <row r="286" spans="1:29" ht="24.9" customHeight="1">
      <c r="A286" s="183"/>
      <c r="B286" s="185"/>
      <c r="C286" s="63">
        <v>9</v>
      </c>
      <c r="D286" s="67" t="s">
        <v>691</v>
      </c>
      <c r="E286" s="67">
        <v>74386158.183400005</v>
      </c>
      <c r="F286" s="67">
        <v>0</v>
      </c>
      <c r="G286" s="67">
        <v>47040278.385600001</v>
      </c>
      <c r="H286" s="67">
        <v>15932322.930199999</v>
      </c>
      <c r="I286" s="67">
        <v>6806877.7018999998</v>
      </c>
      <c r="J286" s="67">
        <v>4120762.7850000001</v>
      </c>
      <c r="K286" s="67">
        <v>0</v>
      </c>
      <c r="L286" s="67">
        <f t="shared" si="71"/>
        <v>4120762.7850000001</v>
      </c>
      <c r="M286" s="81">
        <v>114502005.66320001</v>
      </c>
      <c r="N286" s="72">
        <f t="shared" si="72"/>
        <v>262788405.64930004</v>
      </c>
      <c r="O286" s="71"/>
      <c r="P286" s="185"/>
      <c r="Q286" s="74">
        <v>32</v>
      </c>
      <c r="R286" s="185"/>
      <c r="S286" s="67" t="s">
        <v>692</v>
      </c>
      <c r="T286" s="67">
        <v>58151375.496200003</v>
      </c>
      <c r="U286" s="67">
        <v>0</v>
      </c>
      <c r="V286" s="67">
        <v>36773735.3112</v>
      </c>
      <c r="W286" s="67">
        <v>12455092.665899999</v>
      </c>
      <c r="X286" s="67">
        <v>6426516.7763999999</v>
      </c>
      <c r="Y286" s="67">
        <v>3221406.1041999999</v>
      </c>
      <c r="Z286" s="67">
        <v>0</v>
      </c>
      <c r="AA286" s="67">
        <f t="shared" si="74"/>
        <v>3221406.1041999999</v>
      </c>
      <c r="AB286" s="67">
        <v>138828060.49950001</v>
      </c>
      <c r="AC286" s="72">
        <f t="shared" si="73"/>
        <v>255856186.85340002</v>
      </c>
    </row>
    <row r="287" spans="1:29" ht="24.9" customHeight="1">
      <c r="A287" s="183"/>
      <c r="B287" s="185"/>
      <c r="C287" s="63">
        <v>10</v>
      </c>
      <c r="D287" s="67" t="s">
        <v>693</v>
      </c>
      <c r="E287" s="67">
        <v>69563518.262700006</v>
      </c>
      <c r="F287" s="67">
        <v>0</v>
      </c>
      <c r="G287" s="67">
        <v>43990539.967</v>
      </c>
      <c r="H287" s="67">
        <v>14899390.749399999</v>
      </c>
      <c r="I287" s="67">
        <v>6819558.3722999999</v>
      </c>
      <c r="J287" s="67">
        <v>3853603.4693999998</v>
      </c>
      <c r="K287" s="67">
        <v>0</v>
      </c>
      <c r="L287" s="67">
        <f t="shared" si="71"/>
        <v>3853603.4693999998</v>
      </c>
      <c r="M287" s="81">
        <v>114765744.9861</v>
      </c>
      <c r="N287" s="72">
        <f t="shared" si="72"/>
        <v>253892355.80690002</v>
      </c>
      <c r="O287" s="71"/>
      <c r="P287" s="186"/>
      <c r="Q287" s="74">
        <v>33</v>
      </c>
      <c r="R287" s="186"/>
      <c r="S287" s="67" t="s">
        <v>694</v>
      </c>
      <c r="T287" s="67">
        <v>67030489.5233</v>
      </c>
      <c r="U287" s="67">
        <v>0</v>
      </c>
      <c r="V287" s="67">
        <v>42388704.626000002</v>
      </c>
      <c r="W287" s="67">
        <v>14356856.589</v>
      </c>
      <c r="X287" s="67">
        <v>6798035.9230000004</v>
      </c>
      <c r="Y287" s="67">
        <v>3713281.5222</v>
      </c>
      <c r="Z287" s="67">
        <v>0</v>
      </c>
      <c r="AA287" s="67">
        <f t="shared" si="74"/>
        <v>3713281.5222</v>
      </c>
      <c r="AB287" s="67">
        <v>146555113.13800001</v>
      </c>
      <c r="AC287" s="72">
        <f t="shared" si="73"/>
        <v>280842481.3215</v>
      </c>
    </row>
    <row r="288" spans="1:29" ht="24.9" customHeight="1">
      <c r="A288" s="183"/>
      <c r="B288" s="185"/>
      <c r="C288" s="63">
        <v>11</v>
      </c>
      <c r="D288" s="67" t="s">
        <v>695</v>
      </c>
      <c r="E288" s="67">
        <v>72828327.577600002</v>
      </c>
      <c r="F288" s="67">
        <v>0</v>
      </c>
      <c r="G288" s="67">
        <v>46055138.311700001</v>
      </c>
      <c r="H288" s="67">
        <v>15598660.581</v>
      </c>
      <c r="I288" s="67">
        <v>6823746.3766999999</v>
      </c>
      <c r="J288" s="67">
        <v>4034463.7940000002</v>
      </c>
      <c r="K288" s="67">
        <v>0</v>
      </c>
      <c r="L288" s="67">
        <f t="shared" si="71"/>
        <v>4034463.7940000002</v>
      </c>
      <c r="M288" s="81">
        <v>114852849.3255</v>
      </c>
      <c r="N288" s="72">
        <f t="shared" si="72"/>
        <v>260193185.96650004</v>
      </c>
      <c r="O288" s="71"/>
      <c r="P288" s="63"/>
      <c r="Q288" s="179" t="s">
        <v>696</v>
      </c>
      <c r="R288" s="180"/>
      <c r="S288" s="68"/>
      <c r="T288" s="68">
        <f>SUM(T255:T287)</f>
        <v>2163015868.1820002</v>
      </c>
      <c r="U288" s="68">
        <f t="shared" ref="U288:AC288" si="77">SUM(U255:U287)</f>
        <v>0</v>
      </c>
      <c r="V288" s="68">
        <f t="shared" si="77"/>
        <v>1367846802.1018996</v>
      </c>
      <c r="W288" s="68">
        <f t="shared" ref="W288:X288" si="78">SUM(W255:W287)</f>
        <v>463283333.30399996</v>
      </c>
      <c r="X288" s="68">
        <f t="shared" si="78"/>
        <v>234872612.63250002</v>
      </c>
      <c r="Y288" s="68">
        <f t="shared" si="77"/>
        <v>119824380.10840002</v>
      </c>
      <c r="Z288" s="68">
        <f t="shared" si="77"/>
        <v>0</v>
      </c>
      <c r="AA288" s="68">
        <f t="shared" si="74"/>
        <v>119824380.10840002</v>
      </c>
      <c r="AB288" s="68">
        <f t="shared" si="77"/>
        <v>5055481743.5767994</v>
      </c>
      <c r="AC288" s="68">
        <f t="shared" si="77"/>
        <v>9404324739.9055977</v>
      </c>
    </row>
    <row r="289" spans="1:29" ht="24.9" customHeight="1">
      <c r="A289" s="183"/>
      <c r="B289" s="185"/>
      <c r="C289" s="63">
        <v>12</v>
      </c>
      <c r="D289" s="67" t="s">
        <v>697</v>
      </c>
      <c r="E289" s="67">
        <v>70711200.580500007</v>
      </c>
      <c r="F289" s="67">
        <v>0</v>
      </c>
      <c r="G289" s="67">
        <v>44716310.688900001</v>
      </c>
      <c r="H289" s="67">
        <v>15145205.908399999</v>
      </c>
      <c r="I289" s="67">
        <v>6799493.2819999997</v>
      </c>
      <c r="J289" s="67">
        <v>3917181.5153999999</v>
      </c>
      <c r="K289" s="67">
        <v>0</v>
      </c>
      <c r="L289" s="67">
        <f t="shared" si="71"/>
        <v>3917181.5153999999</v>
      </c>
      <c r="M289" s="81">
        <v>114348420.57449999</v>
      </c>
      <c r="N289" s="72">
        <f t="shared" si="72"/>
        <v>255637812.54969999</v>
      </c>
      <c r="O289" s="71"/>
      <c r="P289" s="184">
        <v>31</v>
      </c>
      <c r="Q289" s="74">
        <v>1</v>
      </c>
      <c r="R289" s="184" t="s">
        <v>117</v>
      </c>
      <c r="S289" s="67" t="s">
        <v>698</v>
      </c>
      <c r="T289" s="67">
        <v>79068276.469799995</v>
      </c>
      <c r="U289" s="67">
        <v>0</v>
      </c>
      <c r="V289" s="67">
        <v>50001153.809299998</v>
      </c>
      <c r="W289" s="67">
        <v>16935157.628899999</v>
      </c>
      <c r="X289" s="67">
        <v>6520177.5060999999</v>
      </c>
      <c r="Y289" s="67">
        <v>4380137.6372999996</v>
      </c>
      <c r="Z289" s="67">
        <f t="shared" ref="Z289:Z329" si="79">Y289/2</f>
        <v>2190068.8186499998</v>
      </c>
      <c r="AA289" s="67">
        <f t="shared" si="74"/>
        <v>2190068.8186499998</v>
      </c>
      <c r="AB289" s="67">
        <v>120982978.87010001</v>
      </c>
      <c r="AC289" s="72">
        <f t="shared" si="73"/>
        <v>275697813.10285002</v>
      </c>
    </row>
    <row r="290" spans="1:29" ht="24.9" customHeight="1">
      <c r="A290" s="183"/>
      <c r="B290" s="185"/>
      <c r="C290" s="63">
        <v>13</v>
      </c>
      <c r="D290" s="67" t="s">
        <v>699</v>
      </c>
      <c r="E290" s="67">
        <v>91580255.036200002</v>
      </c>
      <c r="F290" s="67">
        <v>0</v>
      </c>
      <c r="G290" s="67">
        <v>57913472.032099999</v>
      </c>
      <c r="H290" s="67">
        <v>19615022.9142</v>
      </c>
      <c r="I290" s="67">
        <v>8700287.2879000008</v>
      </c>
      <c r="J290" s="67">
        <v>5073262.4994999999</v>
      </c>
      <c r="K290" s="67">
        <v>0</v>
      </c>
      <c r="L290" s="67">
        <f t="shared" si="71"/>
        <v>5073262.4994999999</v>
      </c>
      <c r="M290" s="81">
        <v>153882144.40419999</v>
      </c>
      <c r="N290" s="72">
        <f t="shared" si="72"/>
        <v>336764444.17410004</v>
      </c>
      <c r="O290" s="71"/>
      <c r="P290" s="185"/>
      <c r="Q290" s="74">
        <v>2</v>
      </c>
      <c r="R290" s="185"/>
      <c r="S290" s="67" t="s">
        <v>293</v>
      </c>
      <c r="T290" s="67">
        <v>79760423.584000006</v>
      </c>
      <c r="U290" s="67">
        <v>0</v>
      </c>
      <c r="V290" s="67">
        <v>50438853.426100001</v>
      </c>
      <c r="W290" s="67">
        <v>17083404.448100001</v>
      </c>
      <c r="X290" s="67">
        <v>6655406.8823999995</v>
      </c>
      <c r="Y290" s="67">
        <v>4418480.4436999997</v>
      </c>
      <c r="Z290" s="67">
        <f t="shared" si="79"/>
        <v>2209240.2218499999</v>
      </c>
      <c r="AA290" s="67">
        <f t="shared" si="74"/>
        <v>2209240.2218499999</v>
      </c>
      <c r="AB290" s="67">
        <v>123795551.3003</v>
      </c>
      <c r="AC290" s="72">
        <f t="shared" si="73"/>
        <v>279942879.86275005</v>
      </c>
    </row>
    <row r="291" spans="1:29" ht="24.9" customHeight="1">
      <c r="A291" s="183"/>
      <c r="B291" s="185"/>
      <c r="C291" s="63">
        <v>14</v>
      </c>
      <c r="D291" s="67" t="s">
        <v>700</v>
      </c>
      <c r="E291" s="67">
        <v>62836936.630199999</v>
      </c>
      <c r="F291" s="67">
        <v>0</v>
      </c>
      <c r="G291" s="67">
        <v>39736787.920900002</v>
      </c>
      <c r="H291" s="67">
        <v>13458664.7675</v>
      </c>
      <c r="I291" s="67">
        <v>6564918.3770000003</v>
      </c>
      <c r="J291" s="67">
        <v>3480971.6795000001</v>
      </c>
      <c r="K291" s="67">
        <v>0</v>
      </c>
      <c r="L291" s="67">
        <f t="shared" si="71"/>
        <v>3480971.6795000001</v>
      </c>
      <c r="M291" s="81">
        <v>109469607.0456</v>
      </c>
      <c r="N291" s="72">
        <f t="shared" si="72"/>
        <v>235547886.42070001</v>
      </c>
      <c r="O291" s="71"/>
      <c r="P291" s="185"/>
      <c r="Q291" s="74">
        <v>3</v>
      </c>
      <c r="R291" s="185"/>
      <c r="S291" s="67" t="s">
        <v>701</v>
      </c>
      <c r="T291" s="67">
        <v>79412858.8838</v>
      </c>
      <c r="U291" s="67">
        <v>0</v>
      </c>
      <c r="V291" s="67">
        <v>50219060.649400003</v>
      </c>
      <c r="W291" s="67">
        <v>17008961.659499999</v>
      </c>
      <c r="X291" s="67">
        <v>6557356.2520000003</v>
      </c>
      <c r="Y291" s="67">
        <v>4399226.4358000001</v>
      </c>
      <c r="Z291" s="67">
        <f t="shared" si="79"/>
        <v>2199613.2179</v>
      </c>
      <c r="AA291" s="67">
        <f t="shared" si="74"/>
        <v>2199613.2179</v>
      </c>
      <c r="AB291" s="67">
        <v>121756242.1841</v>
      </c>
      <c r="AC291" s="72">
        <f t="shared" si="73"/>
        <v>277154092.84670001</v>
      </c>
    </row>
    <row r="292" spans="1:29" ht="24.9" customHeight="1">
      <c r="A292" s="183"/>
      <c r="B292" s="185"/>
      <c r="C292" s="63">
        <v>15</v>
      </c>
      <c r="D292" s="67" t="s">
        <v>702</v>
      </c>
      <c r="E292" s="67">
        <v>69550326.979200006</v>
      </c>
      <c r="F292" s="67">
        <v>0</v>
      </c>
      <c r="G292" s="67">
        <v>43982198.070299998</v>
      </c>
      <c r="H292" s="67">
        <v>14896565.3879</v>
      </c>
      <c r="I292" s="67">
        <v>7170125.8316000002</v>
      </c>
      <c r="J292" s="67">
        <v>3852872.7130999998</v>
      </c>
      <c r="K292" s="67">
        <v>0</v>
      </c>
      <c r="L292" s="67">
        <f t="shared" si="71"/>
        <v>3852872.7130999998</v>
      </c>
      <c r="M292" s="81">
        <v>122057033.29709999</v>
      </c>
      <c r="N292" s="72">
        <f t="shared" si="72"/>
        <v>261509122.27919996</v>
      </c>
      <c r="O292" s="71"/>
      <c r="P292" s="185"/>
      <c r="Q292" s="74">
        <v>4</v>
      </c>
      <c r="R292" s="185"/>
      <c r="S292" s="67" t="s">
        <v>703</v>
      </c>
      <c r="T292" s="67">
        <v>60289648.196500003</v>
      </c>
      <c r="U292" s="67">
        <v>0</v>
      </c>
      <c r="V292" s="67">
        <v>38125935.042099997</v>
      </c>
      <c r="W292" s="67">
        <v>12913076.4092</v>
      </c>
      <c r="X292" s="67">
        <v>5474168.0144999996</v>
      </c>
      <c r="Y292" s="67">
        <v>3339859.7895</v>
      </c>
      <c r="Z292" s="67">
        <f t="shared" si="79"/>
        <v>1669929.89475</v>
      </c>
      <c r="AA292" s="67">
        <f t="shared" si="74"/>
        <v>1669929.89475</v>
      </c>
      <c r="AB292" s="67">
        <v>99227517.607600003</v>
      </c>
      <c r="AC292" s="72">
        <f t="shared" si="73"/>
        <v>217700275.16464999</v>
      </c>
    </row>
    <row r="293" spans="1:29" ht="24.9" customHeight="1">
      <c r="A293" s="183"/>
      <c r="B293" s="185"/>
      <c r="C293" s="63">
        <v>16</v>
      </c>
      <c r="D293" s="67" t="s">
        <v>704</v>
      </c>
      <c r="E293" s="67">
        <v>78973468.922800004</v>
      </c>
      <c r="F293" s="67">
        <v>0</v>
      </c>
      <c r="G293" s="67">
        <v>49941199.464199997</v>
      </c>
      <c r="H293" s="67">
        <v>16914851.371800002</v>
      </c>
      <c r="I293" s="67">
        <v>7817994.9346000003</v>
      </c>
      <c r="J293" s="67">
        <v>4374885.5927999998</v>
      </c>
      <c r="K293" s="67">
        <v>0</v>
      </c>
      <c r="L293" s="67">
        <f t="shared" ref="L293:L324" si="80">J293-K293</f>
        <v>4374885.5927999998</v>
      </c>
      <c r="M293" s="81">
        <v>135531759.18430001</v>
      </c>
      <c r="N293" s="72">
        <f t="shared" si="72"/>
        <v>293554159.47049999</v>
      </c>
      <c r="O293" s="71"/>
      <c r="P293" s="185"/>
      <c r="Q293" s="74">
        <v>5</v>
      </c>
      <c r="R293" s="185"/>
      <c r="S293" s="67" t="s">
        <v>705</v>
      </c>
      <c r="T293" s="67">
        <v>104895759.71359999</v>
      </c>
      <c r="U293" s="67">
        <v>0</v>
      </c>
      <c r="V293" s="67">
        <v>66333923.661399998</v>
      </c>
      <c r="W293" s="67">
        <v>22466990.614599999</v>
      </c>
      <c r="X293" s="67">
        <v>9483663.0263999999</v>
      </c>
      <c r="Y293" s="67">
        <v>5810900.2196000004</v>
      </c>
      <c r="Z293" s="67">
        <f t="shared" si="79"/>
        <v>2905450.1098000002</v>
      </c>
      <c r="AA293" s="67">
        <f t="shared" si="74"/>
        <v>2905450.1098000002</v>
      </c>
      <c r="AB293" s="67">
        <v>182619125.5372</v>
      </c>
      <c r="AC293" s="72">
        <f t="shared" si="73"/>
        <v>388704912.66299999</v>
      </c>
    </row>
    <row r="294" spans="1:29" ht="24.9" customHeight="1">
      <c r="A294" s="183"/>
      <c r="B294" s="186"/>
      <c r="C294" s="63">
        <v>17</v>
      </c>
      <c r="D294" s="67" t="s">
        <v>706</v>
      </c>
      <c r="E294" s="67">
        <v>65400946.909100004</v>
      </c>
      <c r="F294" s="67">
        <v>0</v>
      </c>
      <c r="G294" s="67">
        <v>41358215.351099998</v>
      </c>
      <c r="H294" s="67">
        <v>14007834.677100001</v>
      </c>
      <c r="I294" s="67">
        <v>6540338.6413000003</v>
      </c>
      <c r="J294" s="67">
        <v>3623009.9081000001</v>
      </c>
      <c r="K294" s="67">
        <v>0</v>
      </c>
      <c r="L294" s="67">
        <f t="shared" si="80"/>
        <v>3623009.9081000001</v>
      </c>
      <c r="M294" s="81">
        <v>108958384.64129999</v>
      </c>
      <c r="N294" s="72">
        <f t="shared" si="72"/>
        <v>239888730.12799996</v>
      </c>
      <c r="O294" s="71"/>
      <c r="P294" s="185"/>
      <c r="Q294" s="74">
        <v>6</v>
      </c>
      <c r="R294" s="185"/>
      <c r="S294" s="67" t="s">
        <v>707</v>
      </c>
      <c r="T294" s="67">
        <v>90708144.095899999</v>
      </c>
      <c r="U294" s="67">
        <v>0</v>
      </c>
      <c r="V294" s="67">
        <v>57361966.988399997</v>
      </c>
      <c r="W294" s="67">
        <v>19428230.727699999</v>
      </c>
      <c r="X294" s="67">
        <v>8053628.7039999999</v>
      </c>
      <c r="Y294" s="67">
        <v>5024950.2544</v>
      </c>
      <c r="Z294" s="67">
        <f t="shared" si="79"/>
        <v>2512475.1272</v>
      </c>
      <c r="AA294" s="67">
        <f t="shared" si="74"/>
        <v>2512475.1272</v>
      </c>
      <c r="AB294" s="67">
        <v>152876511.77039999</v>
      </c>
      <c r="AC294" s="72">
        <f t="shared" si="73"/>
        <v>330940957.41359997</v>
      </c>
    </row>
    <row r="295" spans="1:29" ht="24.9" customHeight="1">
      <c r="A295" s="63"/>
      <c r="B295" s="178" t="s">
        <v>708</v>
      </c>
      <c r="C295" s="179"/>
      <c r="D295" s="68"/>
      <c r="E295" s="68">
        <f>SUM(E278:E294)</f>
        <v>1270097230.6585002</v>
      </c>
      <c r="F295" s="68">
        <f t="shared" ref="F295:N295" si="81">SUM(F278:F294)</f>
        <v>0</v>
      </c>
      <c r="G295" s="68">
        <f t="shared" si="81"/>
        <v>803183398.17569983</v>
      </c>
      <c r="H295" s="68">
        <f t="shared" si="81"/>
        <v>272034471.54339999</v>
      </c>
      <c r="I295" s="68">
        <f t="shared" si="81"/>
        <v>124497987.75299999</v>
      </c>
      <c r="J295" s="68">
        <f t="shared" si="81"/>
        <v>70359453.011100009</v>
      </c>
      <c r="K295" s="68">
        <f t="shared" si="81"/>
        <v>0</v>
      </c>
      <c r="L295" s="68">
        <f t="shared" si="81"/>
        <v>70359453.011100009</v>
      </c>
      <c r="M295" s="68">
        <f t="shared" si="81"/>
        <v>2129167390.3401</v>
      </c>
      <c r="N295" s="68">
        <f t="shared" si="81"/>
        <v>4669339931.4818001</v>
      </c>
      <c r="O295" s="71"/>
      <c r="P295" s="185"/>
      <c r="Q295" s="74">
        <v>7</v>
      </c>
      <c r="R295" s="185"/>
      <c r="S295" s="67" t="s">
        <v>709</v>
      </c>
      <c r="T295" s="67">
        <v>79627554.706599995</v>
      </c>
      <c r="U295" s="67">
        <v>0</v>
      </c>
      <c r="V295" s="67">
        <v>50354829.877499998</v>
      </c>
      <c r="W295" s="67">
        <v>17054946.063999999</v>
      </c>
      <c r="X295" s="67">
        <v>6410881.0925000003</v>
      </c>
      <c r="Y295" s="67">
        <v>4411119.9194</v>
      </c>
      <c r="Z295" s="67">
        <f t="shared" si="79"/>
        <v>2205559.9597</v>
      </c>
      <c r="AA295" s="67">
        <f t="shared" si="74"/>
        <v>2205559.9597</v>
      </c>
      <c r="AB295" s="67">
        <v>118709773.9789</v>
      </c>
      <c r="AC295" s="72">
        <f t="shared" si="73"/>
        <v>274363545.67919999</v>
      </c>
    </row>
    <row r="296" spans="1:29" ht="24.9" customHeight="1">
      <c r="A296" s="183">
        <v>15</v>
      </c>
      <c r="B296" s="184" t="s">
        <v>710</v>
      </c>
      <c r="C296" s="63">
        <v>1</v>
      </c>
      <c r="D296" s="67" t="s">
        <v>711</v>
      </c>
      <c r="E296" s="67">
        <v>104348362.5081</v>
      </c>
      <c r="F296" s="67">
        <v>0</v>
      </c>
      <c r="G296" s="67">
        <v>65987760.9133</v>
      </c>
      <c r="H296" s="67">
        <v>22349746.905999999</v>
      </c>
      <c r="I296" s="67">
        <v>8218386.3025000002</v>
      </c>
      <c r="J296" s="67">
        <v>5780576.1097999997</v>
      </c>
      <c r="K296" s="67">
        <v>0</v>
      </c>
      <c r="L296" s="67">
        <f t="shared" si="80"/>
        <v>5780576.1097999997</v>
      </c>
      <c r="M296" s="81">
        <v>164300189.62090001</v>
      </c>
      <c r="N296" s="72">
        <f t="shared" si="72"/>
        <v>370985022.36059999</v>
      </c>
      <c r="O296" s="71"/>
      <c r="P296" s="185"/>
      <c r="Q296" s="74">
        <v>8</v>
      </c>
      <c r="R296" s="185"/>
      <c r="S296" s="67" t="s">
        <v>712</v>
      </c>
      <c r="T296" s="67">
        <v>70323975.757200003</v>
      </c>
      <c r="U296" s="67">
        <v>0</v>
      </c>
      <c r="V296" s="67">
        <v>44471437.665100001</v>
      </c>
      <c r="W296" s="67">
        <v>15062268.5572</v>
      </c>
      <c r="X296" s="67">
        <v>5892058.5181</v>
      </c>
      <c r="Y296" s="67">
        <v>3895730.4594000001</v>
      </c>
      <c r="Z296" s="67">
        <f t="shared" si="79"/>
        <v>1947865.2297</v>
      </c>
      <c r="AA296" s="67">
        <f t="shared" si="74"/>
        <v>1947865.2297</v>
      </c>
      <c r="AB296" s="67">
        <v>107919026.37180001</v>
      </c>
      <c r="AC296" s="72">
        <f t="shared" si="73"/>
        <v>245616632.09910002</v>
      </c>
    </row>
    <row r="297" spans="1:29" ht="24.9" customHeight="1">
      <c r="A297" s="183"/>
      <c r="B297" s="185"/>
      <c r="C297" s="63">
        <v>2</v>
      </c>
      <c r="D297" s="67" t="s">
        <v>713</v>
      </c>
      <c r="E297" s="67">
        <v>75781171.616600007</v>
      </c>
      <c r="F297" s="67">
        <v>0</v>
      </c>
      <c r="G297" s="67">
        <v>47922456.224299997</v>
      </c>
      <c r="H297" s="67">
        <v>16231112.450300001</v>
      </c>
      <c r="I297" s="67">
        <v>6756621.1396000003</v>
      </c>
      <c r="J297" s="67">
        <v>4198042.2087000003</v>
      </c>
      <c r="K297" s="67">
        <v>0</v>
      </c>
      <c r="L297" s="67">
        <f t="shared" si="80"/>
        <v>4198042.2087000003</v>
      </c>
      <c r="M297" s="81">
        <v>133897620.97040001</v>
      </c>
      <c r="N297" s="72">
        <f t="shared" si="72"/>
        <v>284787024.6099</v>
      </c>
      <c r="O297" s="71"/>
      <c r="P297" s="185"/>
      <c r="Q297" s="74">
        <v>9</v>
      </c>
      <c r="R297" s="185"/>
      <c r="S297" s="67" t="s">
        <v>714</v>
      </c>
      <c r="T297" s="67">
        <v>72129594.704699993</v>
      </c>
      <c r="U297" s="67">
        <v>0</v>
      </c>
      <c r="V297" s="67">
        <v>45613273.996200003</v>
      </c>
      <c r="W297" s="67">
        <v>15449003.197899999</v>
      </c>
      <c r="X297" s="67">
        <v>6116262.5712000001</v>
      </c>
      <c r="Y297" s="67">
        <v>3995756.1568999998</v>
      </c>
      <c r="Z297" s="67">
        <f t="shared" si="79"/>
        <v>1997878.0784499999</v>
      </c>
      <c r="AA297" s="67">
        <f t="shared" si="74"/>
        <v>1997878.0784499999</v>
      </c>
      <c r="AB297" s="67">
        <v>112582141.4112</v>
      </c>
      <c r="AC297" s="72">
        <f t="shared" si="73"/>
        <v>253888153.95964998</v>
      </c>
    </row>
    <row r="298" spans="1:29" ht="24.9" customHeight="1">
      <c r="A298" s="183"/>
      <c r="B298" s="185"/>
      <c r="C298" s="63">
        <v>3</v>
      </c>
      <c r="D298" s="67" t="s">
        <v>715</v>
      </c>
      <c r="E298" s="67">
        <v>76272084.259000003</v>
      </c>
      <c r="F298" s="67">
        <v>0</v>
      </c>
      <c r="G298" s="67">
        <v>48232899.295000002</v>
      </c>
      <c r="H298" s="67">
        <v>16336258.070699999</v>
      </c>
      <c r="I298" s="67">
        <v>6635239.0087000001</v>
      </c>
      <c r="J298" s="67">
        <v>4225237.2487000003</v>
      </c>
      <c r="K298" s="67">
        <v>0</v>
      </c>
      <c r="L298" s="67">
        <f t="shared" si="80"/>
        <v>4225237.2487000003</v>
      </c>
      <c r="M298" s="81">
        <v>131373050.9104</v>
      </c>
      <c r="N298" s="72">
        <f t="shared" si="72"/>
        <v>283074768.79250002</v>
      </c>
      <c r="O298" s="71"/>
      <c r="P298" s="185"/>
      <c r="Q298" s="74">
        <v>10</v>
      </c>
      <c r="R298" s="185"/>
      <c r="S298" s="67" t="s">
        <v>716</v>
      </c>
      <c r="T298" s="67">
        <v>68425373.819900006</v>
      </c>
      <c r="U298" s="67">
        <v>0</v>
      </c>
      <c r="V298" s="67">
        <v>43270800.801399998</v>
      </c>
      <c r="W298" s="67">
        <v>14655618.450300001</v>
      </c>
      <c r="X298" s="67">
        <v>5715684.0409000004</v>
      </c>
      <c r="Y298" s="67">
        <v>3790553.7921000002</v>
      </c>
      <c r="Z298" s="67">
        <f t="shared" si="79"/>
        <v>1895276.8960500001</v>
      </c>
      <c r="AA298" s="67">
        <f t="shared" si="74"/>
        <v>1895276.8960500001</v>
      </c>
      <c r="AB298" s="67">
        <v>104250696.26729999</v>
      </c>
      <c r="AC298" s="72">
        <f t="shared" si="73"/>
        <v>238213450.27585003</v>
      </c>
    </row>
    <row r="299" spans="1:29" ht="24.9" customHeight="1">
      <c r="A299" s="183"/>
      <c r="B299" s="185"/>
      <c r="C299" s="63">
        <v>4</v>
      </c>
      <c r="D299" s="67" t="s">
        <v>717</v>
      </c>
      <c r="E299" s="67">
        <v>83108727.834700003</v>
      </c>
      <c r="F299" s="67">
        <v>0</v>
      </c>
      <c r="G299" s="67">
        <v>52556252.252999999</v>
      </c>
      <c r="H299" s="67">
        <v>17800557.556899998</v>
      </c>
      <c r="I299" s="67">
        <v>6694104.3842000002</v>
      </c>
      <c r="J299" s="67">
        <v>4603966.1293000001</v>
      </c>
      <c r="K299" s="67">
        <v>0</v>
      </c>
      <c r="L299" s="67">
        <f t="shared" si="80"/>
        <v>4603966.1293000001</v>
      </c>
      <c r="M299" s="81">
        <v>132597364.27150001</v>
      </c>
      <c r="N299" s="72">
        <f t="shared" si="72"/>
        <v>297360972.4296</v>
      </c>
      <c r="O299" s="71"/>
      <c r="P299" s="185"/>
      <c r="Q299" s="74">
        <v>11</v>
      </c>
      <c r="R299" s="185"/>
      <c r="S299" s="67" t="s">
        <v>718</v>
      </c>
      <c r="T299" s="67">
        <v>94538528.180500001</v>
      </c>
      <c r="U299" s="67">
        <v>0</v>
      </c>
      <c r="V299" s="67">
        <v>59784223.199299999</v>
      </c>
      <c r="W299" s="67">
        <v>20248637.610800002</v>
      </c>
      <c r="X299" s="67">
        <v>7916147.8378999997</v>
      </c>
      <c r="Y299" s="67">
        <v>5237141.6697000004</v>
      </c>
      <c r="Z299" s="67">
        <f t="shared" si="79"/>
        <v>2618570.8348500002</v>
      </c>
      <c r="AA299" s="67">
        <f t="shared" si="74"/>
        <v>2618570.8348500002</v>
      </c>
      <c r="AB299" s="67">
        <v>150017111.6591</v>
      </c>
      <c r="AC299" s="72">
        <f t="shared" si="73"/>
        <v>335123219.32245004</v>
      </c>
    </row>
    <row r="300" spans="1:29" ht="24.9" customHeight="1">
      <c r="A300" s="183"/>
      <c r="B300" s="185"/>
      <c r="C300" s="63">
        <v>5</v>
      </c>
      <c r="D300" s="67" t="s">
        <v>719</v>
      </c>
      <c r="E300" s="67">
        <v>80834611.905300006</v>
      </c>
      <c r="F300" s="67">
        <v>0</v>
      </c>
      <c r="G300" s="67">
        <v>51118148.054499999</v>
      </c>
      <c r="H300" s="67">
        <v>17313478.370999999</v>
      </c>
      <c r="I300" s="67">
        <v>7031209.5676999995</v>
      </c>
      <c r="J300" s="67">
        <v>4477987.1498999996</v>
      </c>
      <c r="K300" s="67">
        <v>0</v>
      </c>
      <c r="L300" s="67">
        <f t="shared" si="80"/>
        <v>4477987.1498999996</v>
      </c>
      <c r="M300" s="81">
        <v>139608657.01789999</v>
      </c>
      <c r="N300" s="72">
        <f t="shared" si="72"/>
        <v>300384092.06629997</v>
      </c>
      <c r="O300" s="71"/>
      <c r="P300" s="185"/>
      <c r="Q300" s="74">
        <v>12</v>
      </c>
      <c r="R300" s="185"/>
      <c r="S300" s="67" t="s">
        <v>720</v>
      </c>
      <c r="T300" s="67">
        <v>63648284.879799999</v>
      </c>
      <c r="U300" s="67">
        <v>0</v>
      </c>
      <c r="V300" s="67">
        <v>40249867.887100004</v>
      </c>
      <c r="W300" s="67">
        <v>13632442.5595</v>
      </c>
      <c r="X300" s="67">
        <v>5611928.8585999999</v>
      </c>
      <c r="Y300" s="67">
        <v>3525917.8598000002</v>
      </c>
      <c r="Z300" s="67">
        <f t="shared" si="79"/>
        <v>1762958.9299000001</v>
      </c>
      <c r="AA300" s="67">
        <f t="shared" si="74"/>
        <v>1762958.9299000001</v>
      </c>
      <c r="AB300" s="67">
        <v>102092740.8502</v>
      </c>
      <c r="AC300" s="72">
        <f t="shared" si="73"/>
        <v>226998223.96509999</v>
      </c>
    </row>
    <row r="301" spans="1:29" ht="24.9" customHeight="1">
      <c r="A301" s="183"/>
      <c r="B301" s="185"/>
      <c r="C301" s="63">
        <v>6</v>
      </c>
      <c r="D301" s="67" t="s">
        <v>101</v>
      </c>
      <c r="E301" s="67">
        <v>88018624.022400007</v>
      </c>
      <c r="F301" s="67">
        <v>0</v>
      </c>
      <c r="G301" s="67">
        <v>55661169.742399998</v>
      </c>
      <c r="H301" s="67">
        <v>18852178.631700002</v>
      </c>
      <c r="I301" s="67">
        <v>7403498.6538000004</v>
      </c>
      <c r="J301" s="67">
        <v>4875959.1719000004</v>
      </c>
      <c r="K301" s="67">
        <v>0</v>
      </c>
      <c r="L301" s="67">
        <f t="shared" si="80"/>
        <v>4875959.1719000004</v>
      </c>
      <c r="M301" s="81">
        <v>147351723.26750001</v>
      </c>
      <c r="N301" s="72">
        <f t="shared" si="72"/>
        <v>322163153.48970008</v>
      </c>
      <c r="O301" s="71"/>
      <c r="P301" s="185"/>
      <c r="Q301" s="74">
        <v>13</v>
      </c>
      <c r="R301" s="185"/>
      <c r="S301" s="67" t="s">
        <v>721</v>
      </c>
      <c r="T301" s="67">
        <v>84971691.935000002</v>
      </c>
      <c r="U301" s="67">
        <v>0</v>
      </c>
      <c r="V301" s="67">
        <v>53734352.480800003</v>
      </c>
      <c r="W301" s="67">
        <v>18199574.610300001</v>
      </c>
      <c r="X301" s="67">
        <v>6711705.7928999998</v>
      </c>
      <c r="Y301" s="67">
        <v>4707168.5707</v>
      </c>
      <c r="Z301" s="67">
        <f t="shared" si="79"/>
        <v>2353584.28535</v>
      </c>
      <c r="AA301" s="67">
        <f t="shared" si="74"/>
        <v>2353584.28535</v>
      </c>
      <c r="AB301" s="67">
        <v>124966485.9577</v>
      </c>
      <c r="AC301" s="72">
        <f t="shared" si="73"/>
        <v>290937395.06204998</v>
      </c>
    </row>
    <row r="302" spans="1:29" ht="24.9" customHeight="1">
      <c r="A302" s="183"/>
      <c r="B302" s="185"/>
      <c r="C302" s="63">
        <v>7</v>
      </c>
      <c r="D302" s="67" t="s">
        <v>722</v>
      </c>
      <c r="E302" s="67">
        <v>69014734.791600004</v>
      </c>
      <c r="F302" s="67">
        <v>1E-4</v>
      </c>
      <c r="G302" s="67">
        <v>43643500.573100001</v>
      </c>
      <c r="H302" s="67">
        <v>14781850.125</v>
      </c>
      <c r="I302" s="67">
        <v>6024665.3091000002</v>
      </c>
      <c r="J302" s="67">
        <v>3823202.5647</v>
      </c>
      <c r="K302" s="67">
        <v>0</v>
      </c>
      <c r="L302" s="67">
        <f t="shared" si="80"/>
        <v>3823202.5647</v>
      </c>
      <c r="M302" s="81">
        <v>118674014.6418</v>
      </c>
      <c r="N302" s="72">
        <f t="shared" si="72"/>
        <v>255961968.0054</v>
      </c>
      <c r="O302" s="71"/>
      <c r="P302" s="185"/>
      <c r="Q302" s="74">
        <v>14</v>
      </c>
      <c r="R302" s="185"/>
      <c r="S302" s="67" t="s">
        <v>723</v>
      </c>
      <c r="T302" s="67">
        <v>84848794.7685</v>
      </c>
      <c r="U302" s="67">
        <v>0</v>
      </c>
      <c r="V302" s="67">
        <v>53656634.837300003</v>
      </c>
      <c r="W302" s="67">
        <v>18173252.0068</v>
      </c>
      <c r="X302" s="67">
        <v>6772880.9868999999</v>
      </c>
      <c r="Y302" s="67">
        <v>4700360.4484000001</v>
      </c>
      <c r="Z302" s="67">
        <f t="shared" si="79"/>
        <v>2350180.2242000001</v>
      </c>
      <c r="AA302" s="67">
        <f t="shared" si="74"/>
        <v>2350180.2242000001</v>
      </c>
      <c r="AB302" s="67">
        <v>126238840.1523</v>
      </c>
      <c r="AC302" s="72">
        <f t="shared" si="73"/>
        <v>292040582.97600001</v>
      </c>
    </row>
    <row r="303" spans="1:29" ht="24.9" customHeight="1">
      <c r="A303" s="183"/>
      <c r="B303" s="185"/>
      <c r="C303" s="63">
        <v>8</v>
      </c>
      <c r="D303" s="67" t="s">
        <v>724</v>
      </c>
      <c r="E303" s="67">
        <v>74031015.679900005</v>
      </c>
      <c r="F303" s="67">
        <v>0</v>
      </c>
      <c r="G303" s="67">
        <v>46815693.561800003</v>
      </c>
      <c r="H303" s="67">
        <v>15856257.0976</v>
      </c>
      <c r="I303" s="67">
        <v>6555375.2829</v>
      </c>
      <c r="J303" s="67">
        <v>4101088.9901999999</v>
      </c>
      <c r="K303" s="67">
        <v>0</v>
      </c>
      <c r="L303" s="67">
        <f t="shared" si="80"/>
        <v>4101088.9901999999</v>
      </c>
      <c r="M303" s="81">
        <v>129712002.6998</v>
      </c>
      <c r="N303" s="72">
        <f t="shared" si="72"/>
        <v>277071433.31220001</v>
      </c>
      <c r="O303" s="71"/>
      <c r="P303" s="185"/>
      <c r="Q303" s="74">
        <v>15</v>
      </c>
      <c r="R303" s="185"/>
      <c r="S303" s="67" t="s">
        <v>725</v>
      </c>
      <c r="T303" s="67">
        <v>67053988.9617</v>
      </c>
      <c r="U303" s="67">
        <v>0</v>
      </c>
      <c r="V303" s="67">
        <v>42403565.188199997</v>
      </c>
      <c r="W303" s="67">
        <v>14361889.792099999</v>
      </c>
      <c r="X303" s="67">
        <v>6010267.5648999996</v>
      </c>
      <c r="Y303" s="67">
        <v>3714583.3182999999</v>
      </c>
      <c r="Z303" s="67">
        <f t="shared" si="79"/>
        <v>1857291.65915</v>
      </c>
      <c r="AA303" s="67">
        <f t="shared" si="74"/>
        <v>1857291.65915</v>
      </c>
      <c r="AB303" s="67">
        <v>110377600.9436</v>
      </c>
      <c r="AC303" s="72">
        <f t="shared" si="73"/>
        <v>242064604.10964999</v>
      </c>
    </row>
    <row r="304" spans="1:29" ht="24.9" customHeight="1">
      <c r="A304" s="183"/>
      <c r="B304" s="185"/>
      <c r="C304" s="63">
        <v>9</v>
      </c>
      <c r="D304" s="67" t="s">
        <v>726</v>
      </c>
      <c r="E304" s="67">
        <v>67492783.614800006</v>
      </c>
      <c r="F304" s="67">
        <v>0</v>
      </c>
      <c r="G304" s="67">
        <v>42681049.913000003</v>
      </c>
      <c r="H304" s="67">
        <v>14455872.5745</v>
      </c>
      <c r="I304" s="67">
        <v>5889109.2917999998</v>
      </c>
      <c r="J304" s="67">
        <v>3738891.1830000002</v>
      </c>
      <c r="K304" s="67">
        <v>0</v>
      </c>
      <c r="L304" s="67">
        <f t="shared" si="80"/>
        <v>3738891.1830000002</v>
      </c>
      <c r="M304" s="81">
        <v>115854648.55840001</v>
      </c>
      <c r="N304" s="72">
        <f t="shared" si="72"/>
        <v>250112355.13550001</v>
      </c>
      <c r="O304" s="71"/>
      <c r="P304" s="185"/>
      <c r="Q304" s="74">
        <v>16</v>
      </c>
      <c r="R304" s="185"/>
      <c r="S304" s="67" t="s">
        <v>727</v>
      </c>
      <c r="T304" s="67">
        <v>85438960.787100002</v>
      </c>
      <c r="U304" s="67">
        <v>0</v>
      </c>
      <c r="V304" s="67">
        <v>54029843.7042</v>
      </c>
      <c r="W304" s="67">
        <v>18299656.109700002</v>
      </c>
      <c r="X304" s="67">
        <v>6902230.8251</v>
      </c>
      <c r="Y304" s="67">
        <v>4733053.818</v>
      </c>
      <c r="Z304" s="67">
        <f t="shared" si="79"/>
        <v>2366526.909</v>
      </c>
      <c r="AA304" s="67">
        <f t="shared" si="74"/>
        <v>2366526.909</v>
      </c>
      <c r="AB304" s="67">
        <v>128929126.8247</v>
      </c>
      <c r="AC304" s="72">
        <f t="shared" si="73"/>
        <v>295966345.15979999</v>
      </c>
    </row>
    <row r="305" spans="1:29" ht="24.9" customHeight="1">
      <c r="A305" s="183"/>
      <c r="B305" s="185"/>
      <c r="C305" s="63">
        <v>10</v>
      </c>
      <c r="D305" s="67" t="s">
        <v>728</v>
      </c>
      <c r="E305" s="67">
        <v>64008361.095799997</v>
      </c>
      <c r="F305" s="67">
        <v>0</v>
      </c>
      <c r="G305" s="67">
        <v>40477572.689400002</v>
      </c>
      <c r="H305" s="67">
        <v>13709565.1142</v>
      </c>
      <c r="I305" s="67">
        <v>6044672.0707</v>
      </c>
      <c r="J305" s="67">
        <v>3545864.9670000002</v>
      </c>
      <c r="K305" s="67">
        <v>0</v>
      </c>
      <c r="L305" s="67">
        <f t="shared" si="80"/>
        <v>3545864.9670000002</v>
      </c>
      <c r="M305" s="81">
        <v>119090125.90109999</v>
      </c>
      <c r="N305" s="72">
        <f t="shared" si="72"/>
        <v>246876161.83819997</v>
      </c>
      <c r="O305" s="71"/>
      <c r="P305" s="186"/>
      <c r="Q305" s="74">
        <v>17</v>
      </c>
      <c r="R305" s="186"/>
      <c r="S305" s="67" t="s">
        <v>729</v>
      </c>
      <c r="T305" s="67">
        <v>90779276.1734</v>
      </c>
      <c r="U305" s="67">
        <v>0</v>
      </c>
      <c r="V305" s="67">
        <v>57406949.453100003</v>
      </c>
      <c r="W305" s="67">
        <v>19443466.078600001</v>
      </c>
      <c r="X305" s="67">
        <v>6362071.5936000003</v>
      </c>
      <c r="Y305" s="67">
        <v>5028890.7511999998</v>
      </c>
      <c r="Z305" s="67">
        <f t="shared" si="79"/>
        <v>2514445.3755999999</v>
      </c>
      <c r="AA305" s="67">
        <f t="shared" si="74"/>
        <v>2514445.3755999999</v>
      </c>
      <c r="AB305" s="67">
        <v>117694608.0845</v>
      </c>
      <c r="AC305" s="72">
        <f t="shared" si="73"/>
        <v>294200816.75880003</v>
      </c>
    </row>
    <row r="306" spans="1:29" ht="24.9" customHeight="1">
      <c r="A306" s="183"/>
      <c r="B306" s="186"/>
      <c r="C306" s="63">
        <v>11</v>
      </c>
      <c r="D306" s="67" t="s">
        <v>730</v>
      </c>
      <c r="E306" s="67">
        <v>87361032.1884</v>
      </c>
      <c r="F306" s="67">
        <v>-1E-4</v>
      </c>
      <c r="G306" s="67">
        <v>55245322.174900003</v>
      </c>
      <c r="H306" s="67">
        <v>18711332.999699999</v>
      </c>
      <c r="I306" s="67">
        <v>7254737.0072999997</v>
      </c>
      <c r="J306" s="67">
        <v>4839530.6207999997</v>
      </c>
      <c r="K306" s="67">
        <v>0</v>
      </c>
      <c r="L306" s="67">
        <f t="shared" si="80"/>
        <v>4839530.6207999997</v>
      </c>
      <c r="M306" s="81">
        <v>144257699.48989999</v>
      </c>
      <c r="N306" s="72">
        <f t="shared" si="72"/>
        <v>317669654.48089999</v>
      </c>
      <c r="O306" s="71"/>
      <c r="P306" s="63"/>
      <c r="Q306" s="179" t="s">
        <v>731</v>
      </c>
      <c r="R306" s="180"/>
      <c r="S306" s="68"/>
      <c r="T306" s="68">
        <f t="shared" ref="T306:Y306" si="82">SUM(T289:T305)</f>
        <v>1355921135.618</v>
      </c>
      <c r="U306" s="68">
        <f t="shared" si="82"/>
        <v>0</v>
      </c>
      <c r="V306" s="68">
        <f t="shared" si="82"/>
        <v>857456672.66689992</v>
      </c>
      <c r="W306" s="68">
        <f t="shared" si="82"/>
        <v>290416576.52520001</v>
      </c>
      <c r="X306" s="68">
        <f t="shared" si="82"/>
        <v>113166520.068</v>
      </c>
      <c r="Y306" s="68">
        <f t="shared" si="82"/>
        <v>75113831.544200003</v>
      </c>
      <c r="Z306" s="68">
        <f t="shared" ref="Z306:AC306" si="83">SUM(Z289:Z305)</f>
        <v>37556915.772100002</v>
      </c>
      <c r="AA306" s="68">
        <f t="shared" si="74"/>
        <v>37556915.772100002</v>
      </c>
      <c r="AB306" s="68">
        <f t="shared" si="83"/>
        <v>2105036079.7710001</v>
      </c>
      <c r="AC306" s="68">
        <f t="shared" si="83"/>
        <v>4759553900.4211998</v>
      </c>
    </row>
    <row r="307" spans="1:29" ht="24.9" customHeight="1">
      <c r="A307" s="63"/>
      <c r="B307" s="178" t="s">
        <v>732</v>
      </c>
      <c r="C307" s="179"/>
      <c r="D307" s="68"/>
      <c r="E307" s="68">
        <f>SUM(E296:E306)</f>
        <v>870271509.51660013</v>
      </c>
      <c r="F307" s="68">
        <f t="shared" ref="F307:N307" si="84">SUM(F296:F306)</f>
        <v>0</v>
      </c>
      <c r="G307" s="68">
        <f t="shared" si="84"/>
        <v>550341825.39470005</v>
      </c>
      <c r="H307" s="68">
        <f t="shared" si="84"/>
        <v>186398209.89760002</v>
      </c>
      <c r="I307" s="68">
        <f t="shared" si="84"/>
        <v>74507618.018300012</v>
      </c>
      <c r="J307" s="68">
        <f t="shared" si="84"/>
        <v>48210346.343999997</v>
      </c>
      <c r="K307" s="68">
        <f t="shared" si="84"/>
        <v>0</v>
      </c>
      <c r="L307" s="68">
        <f t="shared" si="84"/>
        <v>48210346.343999997</v>
      </c>
      <c r="M307" s="68">
        <f t="shared" si="84"/>
        <v>1476717097.3495998</v>
      </c>
      <c r="N307" s="68">
        <f t="shared" si="84"/>
        <v>3206446606.5207996</v>
      </c>
      <c r="O307" s="71"/>
      <c r="P307" s="184">
        <v>32</v>
      </c>
      <c r="Q307" s="74">
        <v>1</v>
      </c>
      <c r="R307" s="184" t="s">
        <v>118</v>
      </c>
      <c r="S307" s="67" t="s">
        <v>733</v>
      </c>
      <c r="T307" s="67">
        <v>60400588.094800003</v>
      </c>
      <c r="U307" s="67">
        <v>0</v>
      </c>
      <c r="V307" s="67">
        <v>38196091.154899999</v>
      </c>
      <c r="W307" s="67">
        <v>12936837.9575</v>
      </c>
      <c r="X307" s="67">
        <v>7516304.2570000002</v>
      </c>
      <c r="Y307" s="67">
        <v>3346005.5161000001</v>
      </c>
      <c r="Z307" s="67">
        <f t="shared" si="79"/>
        <v>1673002.7580500001</v>
      </c>
      <c r="AA307" s="67">
        <f t="shared" si="74"/>
        <v>1673002.7580500001</v>
      </c>
      <c r="AB307" s="67">
        <v>253046862.1198</v>
      </c>
      <c r="AC307" s="72">
        <f t="shared" si="73"/>
        <v>373769686.34205002</v>
      </c>
    </row>
    <row r="308" spans="1:29" ht="24.9" customHeight="1">
      <c r="A308" s="183">
        <v>16</v>
      </c>
      <c r="B308" s="184" t="s">
        <v>734</v>
      </c>
      <c r="C308" s="63">
        <v>1</v>
      </c>
      <c r="D308" s="67" t="s">
        <v>735</v>
      </c>
      <c r="E308" s="67">
        <v>68289784.7192</v>
      </c>
      <c r="F308" s="67">
        <v>0</v>
      </c>
      <c r="G308" s="67">
        <v>43185057.039300002</v>
      </c>
      <c r="H308" s="67">
        <v>14626577.437899999</v>
      </c>
      <c r="I308" s="67">
        <v>6695462.1882999996</v>
      </c>
      <c r="J308" s="67">
        <v>3783042.5759000001</v>
      </c>
      <c r="K308" s="67">
        <f>J308/2</f>
        <v>1891521.28795</v>
      </c>
      <c r="L308" s="67">
        <f t="shared" si="80"/>
        <v>1891521.28795</v>
      </c>
      <c r="M308" s="81">
        <v>121482110.4199</v>
      </c>
      <c r="N308" s="72">
        <f t="shared" si="72"/>
        <v>256170513.09255001</v>
      </c>
      <c r="O308" s="71"/>
      <c r="P308" s="185"/>
      <c r="Q308" s="74">
        <v>2</v>
      </c>
      <c r="R308" s="185"/>
      <c r="S308" s="67" t="s">
        <v>736</v>
      </c>
      <c r="T308" s="67">
        <v>75465843.961799994</v>
      </c>
      <c r="U308" s="67">
        <v>0</v>
      </c>
      <c r="V308" s="67">
        <v>47723049.492899999</v>
      </c>
      <c r="W308" s="67">
        <v>16163574.3203</v>
      </c>
      <c r="X308" s="67">
        <v>8480805.1520000007</v>
      </c>
      <c r="Y308" s="67">
        <v>4180574.0332999998</v>
      </c>
      <c r="Z308" s="67">
        <f t="shared" si="79"/>
        <v>2090287.0166499999</v>
      </c>
      <c r="AA308" s="67">
        <f t="shared" si="74"/>
        <v>2090287.0166499999</v>
      </c>
      <c r="AB308" s="67">
        <v>273107064.27520001</v>
      </c>
      <c r="AC308" s="72">
        <f t="shared" si="73"/>
        <v>423030624.21885002</v>
      </c>
    </row>
    <row r="309" spans="1:29" ht="24.9" customHeight="1">
      <c r="A309" s="183"/>
      <c r="B309" s="185"/>
      <c r="C309" s="63">
        <v>2</v>
      </c>
      <c r="D309" s="67" t="s">
        <v>737</v>
      </c>
      <c r="E309" s="67">
        <v>64264129.6624</v>
      </c>
      <c r="F309" s="67">
        <v>0</v>
      </c>
      <c r="G309" s="67">
        <v>40639315.476899996</v>
      </c>
      <c r="H309" s="67">
        <v>13764346.642000001</v>
      </c>
      <c r="I309" s="67">
        <v>6406734.8709000004</v>
      </c>
      <c r="J309" s="67">
        <v>3560033.7535000001</v>
      </c>
      <c r="K309" s="67">
        <f t="shared" ref="K309:K334" si="85">J309/2</f>
        <v>1780016.8767500001</v>
      </c>
      <c r="L309" s="67">
        <f t="shared" si="80"/>
        <v>1780016.8767500001</v>
      </c>
      <c r="M309" s="81">
        <v>115477006.2404</v>
      </c>
      <c r="N309" s="72">
        <f t="shared" si="72"/>
        <v>242331549.76934999</v>
      </c>
      <c r="O309" s="71"/>
      <c r="P309" s="185"/>
      <c r="Q309" s="74">
        <v>3</v>
      </c>
      <c r="R309" s="185"/>
      <c r="S309" s="67" t="s">
        <v>738</v>
      </c>
      <c r="T309" s="67">
        <v>69519871.822300002</v>
      </c>
      <c r="U309" s="67">
        <v>0</v>
      </c>
      <c r="V309" s="67">
        <v>43962938.854800001</v>
      </c>
      <c r="W309" s="67">
        <v>14890042.3814</v>
      </c>
      <c r="X309" s="67">
        <v>7391002.4341000002</v>
      </c>
      <c r="Y309" s="67">
        <v>3851185.5917000002</v>
      </c>
      <c r="Z309" s="67">
        <f t="shared" si="79"/>
        <v>1925592.7958500001</v>
      </c>
      <c r="AA309" s="67">
        <f t="shared" si="74"/>
        <v>1925592.7958500001</v>
      </c>
      <c r="AB309" s="67">
        <v>250440768.22119999</v>
      </c>
      <c r="AC309" s="72">
        <f t="shared" si="73"/>
        <v>388130216.50964999</v>
      </c>
    </row>
    <row r="310" spans="1:29" ht="24.9" customHeight="1">
      <c r="A310" s="183"/>
      <c r="B310" s="185"/>
      <c r="C310" s="63">
        <v>3</v>
      </c>
      <c r="D310" s="67" t="s">
        <v>739</v>
      </c>
      <c r="E310" s="67">
        <v>59038786.1461</v>
      </c>
      <c r="F310" s="67">
        <v>0</v>
      </c>
      <c r="G310" s="67">
        <v>37334915.576899998</v>
      </c>
      <c r="H310" s="67">
        <v>12645161.805</v>
      </c>
      <c r="I310" s="67">
        <v>5940443.1697000004</v>
      </c>
      <c r="J310" s="67">
        <v>3270565.9059000001</v>
      </c>
      <c r="K310" s="67">
        <f t="shared" si="85"/>
        <v>1635282.9529500001</v>
      </c>
      <c r="L310" s="67">
        <f t="shared" si="80"/>
        <v>1635282.9529500001</v>
      </c>
      <c r="M310" s="81">
        <v>105778823.64830001</v>
      </c>
      <c r="N310" s="72">
        <f t="shared" si="72"/>
        <v>222373413.29895002</v>
      </c>
      <c r="O310" s="71"/>
      <c r="P310" s="185"/>
      <c r="Q310" s="74">
        <v>4</v>
      </c>
      <c r="R310" s="185"/>
      <c r="S310" s="67" t="s">
        <v>740</v>
      </c>
      <c r="T310" s="67">
        <v>74211070.261299998</v>
      </c>
      <c r="U310" s="67">
        <v>0</v>
      </c>
      <c r="V310" s="67">
        <v>46929556.380400002</v>
      </c>
      <c r="W310" s="67">
        <v>15894821.9033</v>
      </c>
      <c r="X310" s="67">
        <v>8032653.6923000002</v>
      </c>
      <c r="Y310" s="67">
        <v>4111063.4563000002</v>
      </c>
      <c r="Z310" s="67">
        <f t="shared" si="79"/>
        <v>2055531.7281500001</v>
      </c>
      <c r="AA310" s="67">
        <f t="shared" si="74"/>
        <v>2055531.7281500001</v>
      </c>
      <c r="AB310" s="67">
        <v>263786172.06690001</v>
      </c>
      <c r="AC310" s="72">
        <f t="shared" si="73"/>
        <v>410909806.03235</v>
      </c>
    </row>
    <row r="311" spans="1:29" ht="24.9" customHeight="1">
      <c r="A311" s="183"/>
      <c r="B311" s="185"/>
      <c r="C311" s="63">
        <v>4</v>
      </c>
      <c r="D311" s="67" t="s">
        <v>741</v>
      </c>
      <c r="E311" s="67">
        <v>62792303.396300003</v>
      </c>
      <c r="F311" s="67">
        <v>0</v>
      </c>
      <c r="G311" s="67">
        <v>39708562.780699998</v>
      </c>
      <c r="H311" s="67">
        <v>13449105.044199999</v>
      </c>
      <c r="I311" s="67">
        <v>6344801.4030999998</v>
      </c>
      <c r="J311" s="67">
        <v>3478499.1365999999</v>
      </c>
      <c r="K311" s="67">
        <f t="shared" si="85"/>
        <v>1739249.5682999999</v>
      </c>
      <c r="L311" s="67">
        <f t="shared" si="80"/>
        <v>1739249.5682999999</v>
      </c>
      <c r="M311" s="81">
        <v>114188881.0651</v>
      </c>
      <c r="N311" s="72">
        <f t="shared" si="72"/>
        <v>238222903.2577</v>
      </c>
      <c r="O311" s="71"/>
      <c r="P311" s="185"/>
      <c r="Q311" s="74">
        <v>5</v>
      </c>
      <c r="R311" s="185"/>
      <c r="S311" s="67" t="s">
        <v>742</v>
      </c>
      <c r="T311" s="67">
        <v>68886439.452999994</v>
      </c>
      <c r="U311" s="67">
        <v>0</v>
      </c>
      <c r="V311" s="67">
        <v>43562369.236400001</v>
      </c>
      <c r="W311" s="67">
        <v>14754371.319599999</v>
      </c>
      <c r="X311" s="67">
        <v>8138707.0274</v>
      </c>
      <c r="Y311" s="67">
        <v>3816095.4002999999</v>
      </c>
      <c r="Z311" s="67">
        <f t="shared" si="79"/>
        <v>1908047.7001499999</v>
      </c>
      <c r="AA311" s="67">
        <f t="shared" si="74"/>
        <v>1908047.7001499999</v>
      </c>
      <c r="AB311" s="67">
        <v>265991925.68689999</v>
      </c>
      <c r="AC311" s="72">
        <f t="shared" si="73"/>
        <v>403241860.42344999</v>
      </c>
    </row>
    <row r="312" spans="1:29" ht="24.9" customHeight="1">
      <c r="A312" s="183"/>
      <c r="B312" s="185"/>
      <c r="C312" s="63">
        <v>5</v>
      </c>
      <c r="D312" s="67" t="s">
        <v>743</v>
      </c>
      <c r="E312" s="67">
        <v>67332583.105000004</v>
      </c>
      <c r="F312" s="67">
        <v>0</v>
      </c>
      <c r="G312" s="67">
        <v>42579742.401500002</v>
      </c>
      <c r="H312" s="67">
        <v>14421560.1928</v>
      </c>
      <c r="I312" s="67">
        <v>6260959.6563999997</v>
      </c>
      <c r="J312" s="67">
        <v>3730016.571</v>
      </c>
      <c r="K312" s="67">
        <f t="shared" si="85"/>
        <v>1865008.2855</v>
      </c>
      <c r="L312" s="67">
        <f t="shared" si="80"/>
        <v>1865008.2855</v>
      </c>
      <c r="M312" s="81">
        <v>112445095.8636</v>
      </c>
      <c r="N312" s="72">
        <f t="shared" si="72"/>
        <v>244904949.50480002</v>
      </c>
      <c r="O312" s="71"/>
      <c r="P312" s="185"/>
      <c r="Q312" s="74">
        <v>6</v>
      </c>
      <c r="R312" s="185"/>
      <c r="S312" s="67" t="s">
        <v>744</v>
      </c>
      <c r="T312" s="67">
        <v>68874928.644299999</v>
      </c>
      <c r="U312" s="67">
        <v>0</v>
      </c>
      <c r="V312" s="67">
        <v>43555090.0374</v>
      </c>
      <c r="W312" s="67">
        <v>14751905.888800001</v>
      </c>
      <c r="X312" s="67">
        <v>8083388.0399000002</v>
      </c>
      <c r="Y312" s="67">
        <v>3815457.7371</v>
      </c>
      <c r="Z312" s="67">
        <f t="shared" si="79"/>
        <v>1907728.86855</v>
      </c>
      <c r="AA312" s="67">
        <f t="shared" si="74"/>
        <v>1907728.86855</v>
      </c>
      <c r="AB312" s="67">
        <v>264841371.9892</v>
      </c>
      <c r="AC312" s="72">
        <f t="shared" si="73"/>
        <v>402014413.46815002</v>
      </c>
    </row>
    <row r="313" spans="1:29" ht="24.9" customHeight="1">
      <c r="A313" s="183"/>
      <c r="B313" s="185"/>
      <c r="C313" s="63">
        <v>6</v>
      </c>
      <c r="D313" s="67" t="s">
        <v>745</v>
      </c>
      <c r="E313" s="67">
        <v>67558044.456900001</v>
      </c>
      <c r="F313" s="67">
        <v>0</v>
      </c>
      <c r="G313" s="67">
        <v>42722319.528899997</v>
      </c>
      <c r="H313" s="67">
        <v>14469850.401000001</v>
      </c>
      <c r="I313" s="67">
        <v>6278143.3064999999</v>
      </c>
      <c r="J313" s="67">
        <v>3742506.4315999998</v>
      </c>
      <c r="K313" s="67">
        <f t="shared" si="85"/>
        <v>1871253.2157999999</v>
      </c>
      <c r="L313" s="67">
        <f t="shared" si="80"/>
        <v>1871253.2157999999</v>
      </c>
      <c r="M313" s="81">
        <v>112802490.5487</v>
      </c>
      <c r="N313" s="72">
        <f t="shared" si="72"/>
        <v>245702101.4578</v>
      </c>
      <c r="O313" s="71"/>
      <c r="P313" s="185"/>
      <c r="Q313" s="74">
        <v>7</v>
      </c>
      <c r="R313" s="185"/>
      <c r="S313" s="67" t="s">
        <v>746</v>
      </c>
      <c r="T313" s="67">
        <v>74644662.630600005</v>
      </c>
      <c r="U313" s="67">
        <v>0</v>
      </c>
      <c r="V313" s="67">
        <v>47203751.287900001</v>
      </c>
      <c r="W313" s="67">
        <v>15987690.4398</v>
      </c>
      <c r="X313" s="67">
        <v>8484864.8330000006</v>
      </c>
      <c r="Y313" s="67">
        <v>4135083.1307000001</v>
      </c>
      <c r="Z313" s="67">
        <f t="shared" si="79"/>
        <v>2067541.56535</v>
      </c>
      <c r="AA313" s="67">
        <f t="shared" si="74"/>
        <v>2067541.56535</v>
      </c>
      <c r="AB313" s="67">
        <v>273191499.67940003</v>
      </c>
      <c r="AC313" s="72">
        <f t="shared" si="73"/>
        <v>421580010.43605006</v>
      </c>
    </row>
    <row r="314" spans="1:29" ht="24.9" customHeight="1">
      <c r="A314" s="183"/>
      <c r="B314" s="185"/>
      <c r="C314" s="63">
        <v>7</v>
      </c>
      <c r="D314" s="67" t="s">
        <v>747</v>
      </c>
      <c r="E314" s="67">
        <v>60468012.942100003</v>
      </c>
      <c r="F314" s="67">
        <v>0</v>
      </c>
      <c r="G314" s="67">
        <v>38238729.243299998</v>
      </c>
      <c r="H314" s="67">
        <v>12951279.279200001</v>
      </c>
      <c r="I314" s="67">
        <v>5821604.1723999996</v>
      </c>
      <c r="J314" s="67">
        <v>3349740.6439999999</v>
      </c>
      <c r="K314" s="67">
        <f t="shared" si="85"/>
        <v>1674870.3219999999</v>
      </c>
      <c r="L314" s="67">
        <f t="shared" si="80"/>
        <v>1674870.3219999999</v>
      </c>
      <c r="M314" s="81">
        <v>103307147.0311</v>
      </c>
      <c r="N314" s="72">
        <f t="shared" si="72"/>
        <v>222461642.99010003</v>
      </c>
      <c r="O314" s="71"/>
      <c r="P314" s="185"/>
      <c r="Q314" s="74">
        <v>8</v>
      </c>
      <c r="R314" s="185"/>
      <c r="S314" s="67" t="s">
        <v>748</v>
      </c>
      <c r="T314" s="67">
        <v>72316558.204799995</v>
      </c>
      <c r="U314" s="67">
        <v>0</v>
      </c>
      <c r="V314" s="67">
        <v>45731505.873099998</v>
      </c>
      <c r="W314" s="67">
        <v>15489047.783299999</v>
      </c>
      <c r="X314" s="67">
        <v>7797880.4696000004</v>
      </c>
      <c r="Y314" s="67">
        <v>4006113.3558</v>
      </c>
      <c r="Z314" s="67">
        <f t="shared" si="79"/>
        <v>2003056.6779</v>
      </c>
      <c r="AA314" s="67">
        <f t="shared" si="74"/>
        <v>2003056.6779</v>
      </c>
      <c r="AB314" s="67">
        <v>258903233.81999999</v>
      </c>
      <c r="AC314" s="72">
        <f t="shared" si="73"/>
        <v>402241282.82869995</v>
      </c>
    </row>
    <row r="315" spans="1:29" ht="24.9" customHeight="1">
      <c r="A315" s="183"/>
      <c r="B315" s="185"/>
      <c r="C315" s="63">
        <v>8</v>
      </c>
      <c r="D315" s="67" t="s">
        <v>749</v>
      </c>
      <c r="E315" s="67">
        <v>64048149.207599998</v>
      </c>
      <c r="F315" s="67">
        <v>0</v>
      </c>
      <c r="G315" s="67">
        <v>40502733.873899996</v>
      </c>
      <c r="H315" s="67">
        <v>13718087.09</v>
      </c>
      <c r="I315" s="67">
        <v>6154917.9870999996</v>
      </c>
      <c r="J315" s="67">
        <v>3548069.1050999998</v>
      </c>
      <c r="K315" s="67">
        <f t="shared" si="85"/>
        <v>1774034.5525499999</v>
      </c>
      <c r="L315" s="67">
        <f t="shared" si="80"/>
        <v>1774034.5525499999</v>
      </c>
      <c r="M315" s="81">
        <v>110239584.8741</v>
      </c>
      <c r="N315" s="72">
        <f t="shared" si="72"/>
        <v>236437507.58525002</v>
      </c>
      <c r="O315" s="71"/>
      <c r="P315" s="185"/>
      <c r="Q315" s="74">
        <v>9</v>
      </c>
      <c r="R315" s="185"/>
      <c r="S315" s="67" t="s">
        <v>750</v>
      </c>
      <c r="T315" s="67">
        <v>68977465.539800003</v>
      </c>
      <c r="U315" s="67">
        <v>0</v>
      </c>
      <c r="V315" s="67">
        <v>43619932.263800003</v>
      </c>
      <c r="W315" s="67">
        <v>14773867.648499999</v>
      </c>
      <c r="X315" s="67">
        <v>7926402.0395</v>
      </c>
      <c r="Y315" s="67">
        <v>3821137.9635999999</v>
      </c>
      <c r="Z315" s="67">
        <f t="shared" si="79"/>
        <v>1910568.9818</v>
      </c>
      <c r="AA315" s="67">
        <f t="shared" si="74"/>
        <v>1910568.9818</v>
      </c>
      <c r="AB315" s="67">
        <v>261576293.72889999</v>
      </c>
      <c r="AC315" s="72">
        <f t="shared" si="73"/>
        <v>398784530.20229995</v>
      </c>
    </row>
    <row r="316" spans="1:29" ht="24.9" customHeight="1">
      <c r="A316" s="183"/>
      <c r="B316" s="185"/>
      <c r="C316" s="63">
        <v>9</v>
      </c>
      <c r="D316" s="67" t="s">
        <v>751</v>
      </c>
      <c r="E316" s="67">
        <v>72059347.899399996</v>
      </c>
      <c r="F316" s="67">
        <v>0</v>
      </c>
      <c r="G316" s="67">
        <v>45568851.3596</v>
      </c>
      <c r="H316" s="67">
        <v>15433957.4581</v>
      </c>
      <c r="I316" s="67">
        <v>6731439.3619999997</v>
      </c>
      <c r="J316" s="67">
        <v>3991864.7015</v>
      </c>
      <c r="K316" s="67">
        <f t="shared" si="85"/>
        <v>1995932.35075</v>
      </c>
      <c r="L316" s="67">
        <f t="shared" si="80"/>
        <v>1995932.35075</v>
      </c>
      <c r="M316" s="81">
        <v>122230382.79520001</v>
      </c>
      <c r="N316" s="72">
        <f t="shared" si="72"/>
        <v>264019911.22505003</v>
      </c>
      <c r="O316" s="71"/>
      <c r="P316" s="185"/>
      <c r="Q316" s="74">
        <v>10</v>
      </c>
      <c r="R316" s="185"/>
      <c r="S316" s="67" t="s">
        <v>752</v>
      </c>
      <c r="T316" s="67">
        <v>80887180.052699998</v>
      </c>
      <c r="U316" s="67">
        <v>0</v>
      </c>
      <c r="V316" s="67">
        <v>51151391.071000002</v>
      </c>
      <c r="W316" s="67">
        <v>17324737.625599999</v>
      </c>
      <c r="X316" s="67">
        <v>8481143.4586999994</v>
      </c>
      <c r="Y316" s="67">
        <v>4480899.2625000002</v>
      </c>
      <c r="Z316" s="67">
        <f t="shared" si="79"/>
        <v>2240449.6312500001</v>
      </c>
      <c r="AA316" s="67">
        <f t="shared" si="74"/>
        <v>2240449.6312500001</v>
      </c>
      <c r="AB316" s="67">
        <v>273114100.5589</v>
      </c>
      <c r="AC316" s="72">
        <f t="shared" si="73"/>
        <v>433199002.39814997</v>
      </c>
    </row>
    <row r="317" spans="1:29" ht="24.9" customHeight="1">
      <c r="A317" s="183"/>
      <c r="B317" s="185"/>
      <c r="C317" s="63">
        <v>10</v>
      </c>
      <c r="D317" s="67" t="s">
        <v>753</v>
      </c>
      <c r="E317" s="67">
        <v>63690378.4001</v>
      </c>
      <c r="F317" s="67">
        <v>0</v>
      </c>
      <c r="G317" s="67">
        <v>40276486.964699998</v>
      </c>
      <c r="H317" s="67">
        <v>13641458.3169</v>
      </c>
      <c r="I317" s="67">
        <v>6331677.4341000002</v>
      </c>
      <c r="J317" s="67">
        <v>3528249.7104000002</v>
      </c>
      <c r="K317" s="67">
        <f t="shared" si="85"/>
        <v>1764124.8552000001</v>
      </c>
      <c r="L317" s="67">
        <f t="shared" si="80"/>
        <v>1764124.8552000001</v>
      </c>
      <c r="M317" s="81">
        <v>113915921.7843</v>
      </c>
      <c r="N317" s="72">
        <f t="shared" si="72"/>
        <v>239620047.75530002</v>
      </c>
      <c r="O317" s="71"/>
      <c r="P317" s="185"/>
      <c r="Q317" s="74">
        <v>11</v>
      </c>
      <c r="R317" s="185"/>
      <c r="S317" s="67" t="s">
        <v>754</v>
      </c>
      <c r="T317" s="67">
        <v>72038146.117300004</v>
      </c>
      <c r="U317" s="67">
        <v>0</v>
      </c>
      <c r="V317" s="67">
        <v>45555443.788199998</v>
      </c>
      <c r="W317" s="67">
        <v>15429416.3761</v>
      </c>
      <c r="X317" s="67">
        <v>8240525.6951000001</v>
      </c>
      <c r="Y317" s="67">
        <v>3990690.1883999999</v>
      </c>
      <c r="Z317" s="67">
        <f t="shared" si="79"/>
        <v>1995345.0941999999</v>
      </c>
      <c r="AA317" s="67">
        <f t="shared" si="74"/>
        <v>1995345.0941999999</v>
      </c>
      <c r="AB317" s="67">
        <v>268109604.4456</v>
      </c>
      <c r="AC317" s="72">
        <f t="shared" si="73"/>
        <v>411368481.5165</v>
      </c>
    </row>
    <row r="318" spans="1:29" ht="24.9" customHeight="1">
      <c r="A318" s="183"/>
      <c r="B318" s="185"/>
      <c r="C318" s="63">
        <v>11</v>
      </c>
      <c r="D318" s="67" t="s">
        <v>755</v>
      </c>
      <c r="E318" s="67">
        <v>78559408.703099996</v>
      </c>
      <c r="F318" s="67">
        <v>0</v>
      </c>
      <c r="G318" s="67">
        <v>49679356.286799997</v>
      </c>
      <c r="H318" s="67">
        <v>16826166.308699999</v>
      </c>
      <c r="I318" s="67">
        <v>7184292.1189000001</v>
      </c>
      <c r="J318" s="67">
        <v>4351947.9390000002</v>
      </c>
      <c r="K318" s="67">
        <f t="shared" si="85"/>
        <v>2175973.9695000001</v>
      </c>
      <c r="L318" s="67">
        <f t="shared" si="80"/>
        <v>2175973.9695000001</v>
      </c>
      <c r="M318" s="81">
        <v>131649055.0837</v>
      </c>
      <c r="N318" s="72">
        <f t="shared" si="72"/>
        <v>286074252.47070003</v>
      </c>
      <c r="O318" s="71"/>
      <c r="P318" s="185"/>
      <c r="Q318" s="74">
        <v>12</v>
      </c>
      <c r="R318" s="185"/>
      <c r="S318" s="67" t="s">
        <v>756</v>
      </c>
      <c r="T318" s="67">
        <v>68946685.601300001</v>
      </c>
      <c r="U318" s="67">
        <v>0</v>
      </c>
      <c r="V318" s="67">
        <v>43600467.663000003</v>
      </c>
      <c r="W318" s="67">
        <v>14767275.079</v>
      </c>
      <c r="X318" s="67">
        <v>7784371.5307999998</v>
      </c>
      <c r="Y318" s="67">
        <v>3819432.8503</v>
      </c>
      <c r="Z318" s="67">
        <f t="shared" si="79"/>
        <v>1909716.42515</v>
      </c>
      <c r="AA318" s="67">
        <f t="shared" si="74"/>
        <v>1909716.42515</v>
      </c>
      <c r="AB318" s="67">
        <v>258622267.7335</v>
      </c>
      <c r="AC318" s="72">
        <f t="shared" si="73"/>
        <v>395630784.03275001</v>
      </c>
    </row>
    <row r="319" spans="1:29" ht="24.9" customHeight="1">
      <c r="A319" s="183"/>
      <c r="B319" s="185"/>
      <c r="C319" s="63">
        <v>12</v>
      </c>
      <c r="D319" s="67" t="s">
        <v>757</v>
      </c>
      <c r="E319" s="67">
        <v>66720143.095100001</v>
      </c>
      <c r="F319" s="67">
        <v>0</v>
      </c>
      <c r="G319" s="67">
        <v>42192447.920000002</v>
      </c>
      <c r="H319" s="67">
        <v>14290385.357999999</v>
      </c>
      <c r="I319" s="67">
        <v>6278761.5911999997</v>
      </c>
      <c r="J319" s="67">
        <v>3696089.2911999999</v>
      </c>
      <c r="K319" s="67">
        <f t="shared" si="85"/>
        <v>1848044.6455999999</v>
      </c>
      <c r="L319" s="67">
        <f t="shared" si="80"/>
        <v>1848044.6455999999</v>
      </c>
      <c r="M319" s="81">
        <v>112815349.9637</v>
      </c>
      <c r="N319" s="72">
        <f t="shared" si="72"/>
        <v>244145132.57359999</v>
      </c>
      <c r="O319" s="71"/>
      <c r="P319" s="185"/>
      <c r="Q319" s="74">
        <v>13</v>
      </c>
      <c r="R319" s="185"/>
      <c r="S319" s="67" t="s">
        <v>758</v>
      </c>
      <c r="T319" s="67">
        <v>81851699.693700001</v>
      </c>
      <c r="U319" s="67">
        <v>0</v>
      </c>
      <c r="V319" s="67">
        <v>51761333.478699997</v>
      </c>
      <c r="W319" s="67">
        <v>17531322.274900001</v>
      </c>
      <c r="X319" s="67">
        <v>9003337.4349000007</v>
      </c>
      <c r="Y319" s="67">
        <v>4534330.6634</v>
      </c>
      <c r="Z319" s="67">
        <f t="shared" si="79"/>
        <v>2267165.3317</v>
      </c>
      <c r="AA319" s="67">
        <f t="shared" si="74"/>
        <v>2267165.3317</v>
      </c>
      <c r="AB319" s="67">
        <v>283974968.37239999</v>
      </c>
      <c r="AC319" s="72">
        <f t="shared" si="73"/>
        <v>446389826.58630002</v>
      </c>
    </row>
    <row r="320" spans="1:29" ht="24.9" customHeight="1">
      <c r="A320" s="183"/>
      <c r="B320" s="185"/>
      <c r="C320" s="63">
        <v>13</v>
      </c>
      <c r="D320" s="67" t="s">
        <v>759</v>
      </c>
      <c r="E320" s="67">
        <v>60273249.791699998</v>
      </c>
      <c r="F320" s="67">
        <v>0</v>
      </c>
      <c r="G320" s="67">
        <v>38115565.027900003</v>
      </c>
      <c r="H320" s="67">
        <v>12909564.1338</v>
      </c>
      <c r="I320" s="67">
        <v>6105851.8417999996</v>
      </c>
      <c r="J320" s="67">
        <v>3338951.3686000002</v>
      </c>
      <c r="K320" s="67">
        <f t="shared" si="85"/>
        <v>1669475.6843000001</v>
      </c>
      <c r="L320" s="67">
        <f t="shared" si="80"/>
        <v>1669475.6843000001</v>
      </c>
      <c r="M320" s="81">
        <v>109219081.1093</v>
      </c>
      <c r="N320" s="72">
        <f t="shared" si="72"/>
        <v>228292787.58880001</v>
      </c>
      <c r="O320" s="71"/>
      <c r="P320" s="185"/>
      <c r="Q320" s="74">
        <v>14</v>
      </c>
      <c r="R320" s="185"/>
      <c r="S320" s="67" t="s">
        <v>760</v>
      </c>
      <c r="T320" s="67">
        <v>100236283.73370001</v>
      </c>
      <c r="U320" s="67">
        <v>0</v>
      </c>
      <c r="V320" s="67">
        <v>63387366.767200001</v>
      </c>
      <c r="W320" s="67">
        <v>21469005.535</v>
      </c>
      <c r="X320" s="67">
        <v>10993187.777799999</v>
      </c>
      <c r="Y320" s="67">
        <v>5552779.6809999999</v>
      </c>
      <c r="Z320" s="67">
        <f t="shared" si="79"/>
        <v>2776389.8404999999</v>
      </c>
      <c r="AA320" s="67">
        <f t="shared" si="74"/>
        <v>2776389.8404999999</v>
      </c>
      <c r="AB320" s="67">
        <v>325360933.22460002</v>
      </c>
      <c r="AC320" s="72">
        <f t="shared" si="73"/>
        <v>524223166.87880003</v>
      </c>
    </row>
    <row r="321" spans="1:29" ht="24.9" customHeight="1">
      <c r="A321" s="183"/>
      <c r="B321" s="185"/>
      <c r="C321" s="63">
        <v>14</v>
      </c>
      <c r="D321" s="67" t="s">
        <v>761</v>
      </c>
      <c r="E321" s="67">
        <v>58655689.495899998</v>
      </c>
      <c r="F321" s="67">
        <v>0</v>
      </c>
      <c r="G321" s="67">
        <v>37092653.124899998</v>
      </c>
      <c r="H321" s="67">
        <v>12563108.6423</v>
      </c>
      <c r="I321" s="67">
        <v>5911757.0899999999</v>
      </c>
      <c r="J321" s="67">
        <v>3249343.5378999999</v>
      </c>
      <c r="K321" s="67">
        <f t="shared" si="85"/>
        <v>1624671.7689499999</v>
      </c>
      <c r="L321" s="67">
        <f t="shared" si="80"/>
        <v>1624671.7689499999</v>
      </c>
      <c r="M321" s="81">
        <v>105182195.3179</v>
      </c>
      <c r="N321" s="72">
        <f t="shared" si="72"/>
        <v>221030075.43994999</v>
      </c>
      <c r="O321" s="71"/>
      <c r="P321" s="185"/>
      <c r="Q321" s="74">
        <v>15</v>
      </c>
      <c r="R321" s="185"/>
      <c r="S321" s="67" t="s">
        <v>762</v>
      </c>
      <c r="T321" s="67">
        <v>80925090.501699999</v>
      </c>
      <c r="U321" s="67">
        <v>0</v>
      </c>
      <c r="V321" s="67">
        <v>51175364.860200003</v>
      </c>
      <c r="W321" s="67">
        <v>17332857.436299998</v>
      </c>
      <c r="X321" s="67">
        <v>8872342.7259</v>
      </c>
      <c r="Y321" s="67">
        <v>4482999.3839999996</v>
      </c>
      <c r="Z321" s="67">
        <f t="shared" si="79"/>
        <v>2241499.6919999998</v>
      </c>
      <c r="AA321" s="67">
        <f t="shared" si="74"/>
        <v>2241499.6919999998</v>
      </c>
      <c r="AB321" s="67">
        <v>281250470.8035</v>
      </c>
      <c r="AC321" s="72">
        <f t="shared" si="73"/>
        <v>441797626.01960003</v>
      </c>
    </row>
    <row r="322" spans="1:29" ht="24.9" customHeight="1">
      <c r="A322" s="183"/>
      <c r="B322" s="185"/>
      <c r="C322" s="63">
        <v>15</v>
      </c>
      <c r="D322" s="67" t="s">
        <v>763</v>
      </c>
      <c r="E322" s="67">
        <v>52252921.4749</v>
      </c>
      <c r="F322" s="67">
        <v>0</v>
      </c>
      <c r="G322" s="67">
        <v>33043674.154899999</v>
      </c>
      <c r="H322" s="67">
        <v>11191738.3464</v>
      </c>
      <c r="I322" s="67">
        <v>5348068.0404000003</v>
      </c>
      <c r="J322" s="67">
        <v>2894650.0192</v>
      </c>
      <c r="K322" s="67">
        <f t="shared" si="85"/>
        <v>1447325.0096</v>
      </c>
      <c r="L322" s="67">
        <f t="shared" si="80"/>
        <v>1447325.0096</v>
      </c>
      <c r="M322" s="81">
        <v>93458290.915900007</v>
      </c>
      <c r="N322" s="72">
        <f t="shared" si="72"/>
        <v>196742017.94209999</v>
      </c>
      <c r="O322" s="71"/>
      <c r="P322" s="185"/>
      <c r="Q322" s="74">
        <v>16</v>
      </c>
      <c r="R322" s="185"/>
      <c r="S322" s="67" t="s">
        <v>764</v>
      </c>
      <c r="T322" s="67">
        <v>81660511.868799999</v>
      </c>
      <c r="U322" s="67">
        <v>0</v>
      </c>
      <c r="V322" s="67">
        <v>51640430.225599997</v>
      </c>
      <c r="W322" s="67">
        <v>17490372.9069</v>
      </c>
      <c r="X322" s="67">
        <v>8884265.1226000004</v>
      </c>
      <c r="Y322" s="67">
        <v>4523739.4501</v>
      </c>
      <c r="Z322" s="67">
        <f t="shared" si="79"/>
        <v>2261869.72505</v>
      </c>
      <c r="AA322" s="67">
        <f t="shared" si="74"/>
        <v>2261869.72505</v>
      </c>
      <c r="AB322" s="67">
        <v>281498439.14569998</v>
      </c>
      <c r="AC322" s="72">
        <f t="shared" si="73"/>
        <v>443435888.99464995</v>
      </c>
    </row>
    <row r="323" spans="1:29" ht="24.9" customHeight="1">
      <c r="A323" s="183"/>
      <c r="B323" s="185"/>
      <c r="C323" s="63">
        <v>16</v>
      </c>
      <c r="D323" s="67" t="s">
        <v>765</v>
      </c>
      <c r="E323" s="67">
        <v>56641484.4318</v>
      </c>
      <c r="F323" s="67">
        <v>0</v>
      </c>
      <c r="G323" s="67">
        <v>35818911.2183</v>
      </c>
      <c r="H323" s="67">
        <v>12131698.1983</v>
      </c>
      <c r="I323" s="67">
        <v>5790923.2494000001</v>
      </c>
      <c r="J323" s="67">
        <v>3137762.8155</v>
      </c>
      <c r="K323" s="67">
        <f t="shared" si="85"/>
        <v>1568881.40775</v>
      </c>
      <c r="L323" s="67">
        <f t="shared" si="80"/>
        <v>1568881.40775</v>
      </c>
      <c r="M323" s="81">
        <v>102669028.89</v>
      </c>
      <c r="N323" s="72">
        <f t="shared" si="72"/>
        <v>214620927.39555001</v>
      </c>
      <c r="O323" s="71"/>
      <c r="P323" s="185"/>
      <c r="Q323" s="74">
        <v>17</v>
      </c>
      <c r="R323" s="185"/>
      <c r="S323" s="67" t="s">
        <v>766</v>
      </c>
      <c r="T323" s="67">
        <v>56104419.243699998</v>
      </c>
      <c r="U323" s="67">
        <v>0</v>
      </c>
      <c r="V323" s="67">
        <v>35479282.2258</v>
      </c>
      <c r="W323" s="67">
        <v>12016667.442199999</v>
      </c>
      <c r="X323" s="67">
        <v>6442308.6306999996</v>
      </c>
      <c r="Y323" s="67">
        <v>3108011.0674000001</v>
      </c>
      <c r="Z323" s="67">
        <f t="shared" si="79"/>
        <v>1554005.5337</v>
      </c>
      <c r="AA323" s="67">
        <f t="shared" si="74"/>
        <v>1554005.5337</v>
      </c>
      <c r="AB323" s="67">
        <v>230709330.35519999</v>
      </c>
      <c r="AC323" s="72">
        <f t="shared" si="73"/>
        <v>342306013.43129998</v>
      </c>
    </row>
    <row r="324" spans="1:29" ht="24.9" customHeight="1">
      <c r="A324" s="183"/>
      <c r="B324" s="185"/>
      <c r="C324" s="63">
        <v>17</v>
      </c>
      <c r="D324" s="67" t="s">
        <v>767</v>
      </c>
      <c r="E324" s="67">
        <v>66495070.976999998</v>
      </c>
      <c r="F324" s="67">
        <v>0</v>
      </c>
      <c r="G324" s="67">
        <v>42050116.935900003</v>
      </c>
      <c r="H324" s="67">
        <v>14242178.5174</v>
      </c>
      <c r="I324" s="67">
        <v>6081330.4348999998</v>
      </c>
      <c r="J324" s="67">
        <v>3683620.9929</v>
      </c>
      <c r="K324" s="67">
        <f t="shared" si="85"/>
        <v>1841810.49645</v>
      </c>
      <c r="L324" s="67">
        <f t="shared" si="80"/>
        <v>1841810.49645</v>
      </c>
      <c r="M324" s="81">
        <v>108709071.8574</v>
      </c>
      <c r="N324" s="72">
        <f t="shared" si="72"/>
        <v>239419579.21904999</v>
      </c>
      <c r="O324" s="71"/>
      <c r="P324" s="185"/>
      <c r="Q324" s="74">
        <v>18</v>
      </c>
      <c r="R324" s="185"/>
      <c r="S324" s="67" t="s">
        <v>768</v>
      </c>
      <c r="T324" s="67">
        <v>69036727.526600003</v>
      </c>
      <c r="U324" s="67">
        <v>0</v>
      </c>
      <c r="V324" s="67">
        <v>43657408.326899998</v>
      </c>
      <c r="W324" s="67">
        <v>14786560.6163</v>
      </c>
      <c r="X324" s="67">
        <v>8161175.2622999996</v>
      </c>
      <c r="Y324" s="67">
        <v>3824420.8941000002</v>
      </c>
      <c r="Z324" s="67">
        <f t="shared" si="79"/>
        <v>1912210.4470500001</v>
      </c>
      <c r="AA324" s="67">
        <f t="shared" si="74"/>
        <v>1912210.4470500001</v>
      </c>
      <c r="AB324" s="67">
        <v>266459231.97580001</v>
      </c>
      <c r="AC324" s="72">
        <f t="shared" si="73"/>
        <v>404013314.15495002</v>
      </c>
    </row>
    <row r="325" spans="1:29" ht="24.9" customHeight="1">
      <c r="A325" s="183"/>
      <c r="B325" s="185"/>
      <c r="C325" s="63">
        <v>18</v>
      </c>
      <c r="D325" s="67" t="s">
        <v>769</v>
      </c>
      <c r="E325" s="67">
        <v>71973089.814199999</v>
      </c>
      <c r="F325" s="67">
        <v>0</v>
      </c>
      <c r="G325" s="67">
        <v>45514303.518399999</v>
      </c>
      <c r="H325" s="67">
        <v>15415482.3586</v>
      </c>
      <c r="I325" s="67">
        <v>6542477.5401999997</v>
      </c>
      <c r="J325" s="67">
        <v>3987086.2708000001</v>
      </c>
      <c r="K325" s="67">
        <f t="shared" si="85"/>
        <v>1993543.1354</v>
      </c>
      <c r="L325" s="67">
        <f t="shared" ref="L325:L356" si="86">J325-K325</f>
        <v>1993543.1354</v>
      </c>
      <c r="M325" s="81">
        <v>118300254.41140001</v>
      </c>
      <c r="N325" s="72">
        <f t="shared" si="72"/>
        <v>259739150.77820003</v>
      </c>
      <c r="O325" s="71"/>
      <c r="P325" s="185"/>
      <c r="Q325" s="74">
        <v>19</v>
      </c>
      <c r="R325" s="185"/>
      <c r="S325" s="67" t="s">
        <v>770</v>
      </c>
      <c r="T325" s="67">
        <v>54718413.4274</v>
      </c>
      <c r="U325" s="67">
        <v>0</v>
      </c>
      <c r="V325" s="67">
        <v>34602800.619099997</v>
      </c>
      <c r="W325" s="67">
        <v>11719807.2093</v>
      </c>
      <c r="X325" s="67">
        <v>6741920.0930000003</v>
      </c>
      <c r="Y325" s="67">
        <v>3031230.6376999998</v>
      </c>
      <c r="Z325" s="67">
        <f t="shared" si="79"/>
        <v>1515615.3188499999</v>
      </c>
      <c r="AA325" s="67">
        <f t="shared" si="74"/>
        <v>1515615.3188499999</v>
      </c>
      <c r="AB325" s="67">
        <v>236940808.7649</v>
      </c>
      <c r="AC325" s="72">
        <f t="shared" si="73"/>
        <v>346239365.43254995</v>
      </c>
    </row>
    <row r="326" spans="1:29" ht="24.9" customHeight="1">
      <c r="A326" s="183"/>
      <c r="B326" s="185"/>
      <c r="C326" s="63">
        <v>19</v>
      </c>
      <c r="D326" s="67" t="s">
        <v>771</v>
      </c>
      <c r="E326" s="67">
        <v>63058958.3292</v>
      </c>
      <c r="F326" s="67">
        <v>0</v>
      </c>
      <c r="G326" s="67">
        <v>39877189.8825</v>
      </c>
      <c r="H326" s="67">
        <v>13506218.257200001</v>
      </c>
      <c r="I326" s="67">
        <v>5955678.6394999996</v>
      </c>
      <c r="J326" s="67">
        <v>3493270.9940999998</v>
      </c>
      <c r="K326" s="67">
        <f t="shared" si="85"/>
        <v>1746635.4970499999</v>
      </c>
      <c r="L326" s="67">
        <f t="shared" si="86"/>
        <v>1746635.4970499999</v>
      </c>
      <c r="M326" s="81">
        <v>106095699.0446</v>
      </c>
      <c r="N326" s="72">
        <f t="shared" si="72"/>
        <v>230240379.65004998</v>
      </c>
      <c r="O326" s="71"/>
      <c r="P326" s="185"/>
      <c r="Q326" s="74">
        <v>20</v>
      </c>
      <c r="R326" s="185"/>
      <c r="S326" s="67" t="s">
        <v>772</v>
      </c>
      <c r="T326" s="67">
        <v>59187233.357799999</v>
      </c>
      <c r="U326" s="67">
        <v>0</v>
      </c>
      <c r="V326" s="67">
        <v>37428790.544100001</v>
      </c>
      <c r="W326" s="67">
        <v>12676956.818600001</v>
      </c>
      <c r="X326" s="67">
        <v>7338564.8870000001</v>
      </c>
      <c r="Y326" s="67">
        <v>3278789.4216</v>
      </c>
      <c r="Z326" s="67">
        <f t="shared" si="79"/>
        <v>1639394.7108</v>
      </c>
      <c r="AA326" s="67">
        <f t="shared" si="74"/>
        <v>1639394.7108</v>
      </c>
      <c r="AB326" s="67">
        <v>249350144.25</v>
      </c>
      <c r="AC326" s="72">
        <f t="shared" si="73"/>
        <v>367621084.56830001</v>
      </c>
    </row>
    <row r="327" spans="1:29" ht="24.9" customHeight="1">
      <c r="A327" s="183"/>
      <c r="B327" s="185"/>
      <c r="C327" s="63">
        <v>20</v>
      </c>
      <c r="D327" s="67" t="s">
        <v>773</v>
      </c>
      <c r="E327" s="67">
        <v>56021279.396300003</v>
      </c>
      <c r="F327" s="67">
        <v>0</v>
      </c>
      <c r="G327" s="67">
        <v>35426706.294299997</v>
      </c>
      <c r="H327" s="67">
        <v>11998860.2194</v>
      </c>
      <c r="I327" s="67">
        <v>5570825.5404000003</v>
      </c>
      <c r="J327" s="67">
        <v>3103405.3772999998</v>
      </c>
      <c r="K327" s="67">
        <f t="shared" si="85"/>
        <v>1551702.6886499999</v>
      </c>
      <c r="L327" s="67">
        <f t="shared" si="86"/>
        <v>1551702.6886499999</v>
      </c>
      <c r="M327" s="81">
        <v>98091319.776700005</v>
      </c>
      <c r="N327" s="72">
        <f t="shared" si="72"/>
        <v>208660693.91575003</v>
      </c>
      <c r="O327" s="71"/>
      <c r="P327" s="185"/>
      <c r="Q327" s="74">
        <v>21</v>
      </c>
      <c r="R327" s="185"/>
      <c r="S327" s="67" t="s">
        <v>774</v>
      </c>
      <c r="T327" s="67">
        <v>61129639.2764</v>
      </c>
      <c r="U327" s="67">
        <v>0</v>
      </c>
      <c r="V327" s="67">
        <v>38657128.145800002</v>
      </c>
      <c r="W327" s="67">
        <v>13092989.0364</v>
      </c>
      <c r="X327" s="67">
        <v>7002311.3032</v>
      </c>
      <c r="Y327" s="67">
        <v>3386392.6938</v>
      </c>
      <c r="Z327" s="67">
        <f t="shared" si="79"/>
        <v>1693196.3469</v>
      </c>
      <c r="AA327" s="67">
        <f t="shared" si="74"/>
        <v>1693196.3469</v>
      </c>
      <c r="AB327" s="67">
        <v>242356563.52810001</v>
      </c>
      <c r="AC327" s="72">
        <f t="shared" si="73"/>
        <v>363931827.63680005</v>
      </c>
    </row>
    <row r="328" spans="1:29" ht="24.9" customHeight="1">
      <c r="A328" s="183"/>
      <c r="B328" s="185"/>
      <c r="C328" s="63">
        <v>21</v>
      </c>
      <c r="D328" s="67" t="s">
        <v>775</v>
      </c>
      <c r="E328" s="67">
        <v>61615709.3455</v>
      </c>
      <c r="F328" s="67">
        <v>0</v>
      </c>
      <c r="G328" s="67">
        <v>38964508.872699998</v>
      </c>
      <c r="H328" s="67">
        <v>13197097.4551</v>
      </c>
      <c r="I328" s="67">
        <v>6077935.7016000003</v>
      </c>
      <c r="J328" s="67">
        <v>3413319.4703000002</v>
      </c>
      <c r="K328" s="67">
        <f t="shared" si="85"/>
        <v>1706659.7351500001</v>
      </c>
      <c r="L328" s="67">
        <f t="shared" si="86"/>
        <v>1706659.7351500001</v>
      </c>
      <c r="M328" s="81">
        <v>108638466.3901</v>
      </c>
      <c r="N328" s="72">
        <f t="shared" ref="N328:N391" si="87">E328+F328+G328+H328+I328+L328+M328</f>
        <v>230200377.50015</v>
      </c>
      <c r="O328" s="71"/>
      <c r="P328" s="185"/>
      <c r="Q328" s="74">
        <v>22</v>
      </c>
      <c r="R328" s="185"/>
      <c r="S328" s="67" t="s">
        <v>776</v>
      </c>
      <c r="T328" s="67">
        <v>113525677.2755</v>
      </c>
      <c r="U328" s="67">
        <v>0</v>
      </c>
      <c r="V328" s="67">
        <v>71791306.250699997</v>
      </c>
      <c r="W328" s="67">
        <v>24315380.648600001</v>
      </c>
      <c r="X328" s="67">
        <v>11883587.827500001</v>
      </c>
      <c r="Y328" s="67">
        <v>6288970.9253000002</v>
      </c>
      <c r="Z328" s="67">
        <f t="shared" si="79"/>
        <v>3144485.4626500001</v>
      </c>
      <c r="AA328" s="67">
        <f t="shared" si="74"/>
        <v>3144485.4626500001</v>
      </c>
      <c r="AB328" s="67">
        <v>343879946.6225</v>
      </c>
      <c r="AC328" s="72">
        <f t="shared" ref="AC328:AC391" si="88">T328+U328+V328+W328+X328+AA328+AB328</f>
        <v>568540384.08745003</v>
      </c>
    </row>
    <row r="329" spans="1:29" ht="24.9" customHeight="1">
      <c r="A329" s="183"/>
      <c r="B329" s="185"/>
      <c r="C329" s="63">
        <v>22</v>
      </c>
      <c r="D329" s="67" t="s">
        <v>777</v>
      </c>
      <c r="E329" s="67">
        <v>59938721.472499996</v>
      </c>
      <c r="F329" s="67">
        <v>0</v>
      </c>
      <c r="G329" s="67">
        <v>37904016.190700002</v>
      </c>
      <c r="H329" s="67">
        <v>12837913.529100001</v>
      </c>
      <c r="I329" s="67">
        <v>5812959.8514999999</v>
      </c>
      <c r="J329" s="67">
        <v>3320419.5358000002</v>
      </c>
      <c r="K329" s="67">
        <f t="shared" si="85"/>
        <v>1660209.7679000001</v>
      </c>
      <c r="L329" s="67">
        <f t="shared" si="86"/>
        <v>1660209.7679000001</v>
      </c>
      <c r="M329" s="81">
        <v>103127357.8514</v>
      </c>
      <c r="N329" s="72">
        <f t="shared" si="87"/>
        <v>221281178.6631</v>
      </c>
      <c r="O329" s="71"/>
      <c r="P329" s="186"/>
      <c r="Q329" s="74">
        <v>23</v>
      </c>
      <c r="R329" s="186"/>
      <c r="S329" s="67" t="s">
        <v>778</v>
      </c>
      <c r="T329" s="67">
        <v>67194279.373199999</v>
      </c>
      <c r="U329" s="67">
        <v>0</v>
      </c>
      <c r="V329" s="67">
        <v>42492281.962499999</v>
      </c>
      <c r="W329" s="67">
        <v>14391937.7499</v>
      </c>
      <c r="X329" s="67">
        <v>6945265.7847999996</v>
      </c>
      <c r="Y329" s="67">
        <v>3722354.9726</v>
      </c>
      <c r="Z329" s="67">
        <f t="shared" si="79"/>
        <v>1861177.4863</v>
      </c>
      <c r="AA329" s="67">
        <f t="shared" si="74"/>
        <v>1861177.4863</v>
      </c>
      <c r="AB329" s="67">
        <v>241170100.5205</v>
      </c>
      <c r="AC329" s="72">
        <f t="shared" si="88"/>
        <v>374055042.87720001</v>
      </c>
    </row>
    <row r="330" spans="1:29" ht="24.9" customHeight="1">
      <c r="A330" s="183"/>
      <c r="B330" s="185"/>
      <c r="C330" s="63">
        <v>23</v>
      </c>
      <c r="D330" s="67" t="s">
        <v>779</v>
      </c>
      <c r="E330" s="67">
        <v>57976211.2795</v>
      </c>
      <c r="F330" s="67">
        <v>0</v>
      </c>
      <c r="G330" s="67">
        <v>36662965.058700003</v>
      </c>
      <c r="H330" s="67">
        <v>12417575.2981</v>
      </c>
      <c r="I330" s="67">
        <v>5717522.3492000001</v>
      </c>
      <c r="J330" s="67">
        <v>3211702.5490999999</v>
      </c>
      <c r="K330" s="67">
        <f t="shared" si="85"/>
        <v>1605851.27455</v>
      </c>
      <c r="L330" s="67">
        <f t="shared" si="86"/>
        <v>1605851.27455</v>
      </c>
      <c r="M330" s="81">
        <v>101142397.96080001</v>
      </c>
      <c r="N330" s="72">
        <f t="shared" si="87"/>
        <v>215522523.22084999</v>
      </c>
      <c r="O330" s="71"/>
      <c r="P330" s="63"/>
      <c r="Q330" s="179" t="s">
        <v>780</v>
      </c>
      <c r="R330" s="180"/>
      <c r="S330" s="68"/>
      <c r="T330" s="68">
        <f t="shared" ref="T330:Y330" si="89">SUM(T307:T329)</f>
        <v>1680739415.6625001</v>
      </c>
      <c r="U330" s="68">
        <f t="shared" si="89"/>
        <v>0</v>
      </c>
      <c r="V330" s="68">
        <f t="shared" si="89"/>
        <v>1062865080.5104002</v>
      </c>
      <c r="W330" s="68">
        <f t="shared" si="89"/>
        <v>359987446.39759994</v>
      </c>
      <c r="X330" s="68">
        <f t="shared" si="89"/>
        <v>188626315.47909999</v>
      </c>
      <c r="Y330" s="68">
        <f t="shared" si="89"/>
        <v>93107758.277100012</v>
      </c>
      <c r="Z330" s="68">
        <f t="shared" ref="Z330:AC330" si="90">SUM(Z307:Z329)</f>
        <v>46553879.138550006</v>
      </c>
      <c r="AA330" s="68">
        <f t="shared" si="74"/>
        <v>46553879.138550006</v>
      </c>
      <c r="AB330" s="68">
        <f t="shared" si="90"/>
        <v>6147682101.8887005</v>
      </c>
      <c r="AC330" s="68">
        <f t="shared" si="90"/>
        <v>9486454239.076849</v>
      </c>
    </row>
    <row r="331" spans="1:29" ht="24.9" customHeight="1">
      <c r="A331" s="183"/>
      <c r="B331" s="185"/>
      <c r="C331" s="63">
        <v>24</v>
      </c>
      <c r="D331" s="67" t="s">
        <v>781</v>
      </c>
      <c r="E331" s="67">
        <v>59975627.2293</v>
      </c>
      <c r="F331" s="67">
        <v>0</v>
      </c>
      <c r="G331" s="67">
        <v>37927354.633199997</v>
      </c>
      <c r="H331" s="67">
        <v>12845818.150800001</v>
      </c>
      <c r="I331" s="67">
        <v>5783667.1528000003</v>
      </c>
      <c r="J331" s="67">
        <v>3322464.0003999998</v>
      </c>
      <c r="K331" s="67">
        <f t="shared" si="85"/>
        <v>1661232.0001999999</v>
      </c>
      <c r="L331" s="67">
        <f t="shared" si="86"/>
        <v>1661232.0001999999</v>
      </c>
      <c r="M331" s="81">
        <v>102518112.73649999</v>
      </c>
      <c r="N331" s="72">
        <f t="shared" si="87"/>
        <v>220711811.90279999</v>
      </c>
      <c r="O331" s="71"/>
      <c r="P331" s="184">
        <v>33</v>
      </c>
      <c r="Q331" s="74">
        <v>1</v>
      </c>
      <c r="R331" s="199" t="s">
        <v>119</v>
      </c>
      <c r="S331" s="67" t="s">
        <v>782</v>
      </c>
      <c r="T331" s="67">
        <v>62955196.258199997</v>
      </c>
      <c r="U331" s="67">
        <v>0</v>
      </c>
      <c r="V331" s="67">
        <v>39811572.8803</v>
      </c>
      <c r="W331" s="67">
        <v>13483994.0846</v>
      </c>
      <c r="X331" s="67">
        <v>5133515.9872000003</v>
      </c>
      <c r="Y331" s="67">
        <v>3487522.8966000001</v>
      </c>
      <c r="Z331" s="67">
        <v>0</v>
      </c>
      <c r="AA331" s="67">
        <f t="shared" si="74"/>
        <v>3487522.8966000001</v>
      </c>
      <c r="AB331" s="67">
        <v>103568548.9452</v>
      </c>
      <c r="AC331" s="72">
        <f t="shared" si="88"/>
        <v>228440351.0521</v>
      </c>
    </row>
    <row r="332" spans="1:29" ht="24.9" customHeight="1">
      <c r="A332" s="183"/>
      <c r="B332" s="185"/>
      <c r="C332" s="63">
        <v>25</v>
      </c>
      <c r="D332" s="67" t="s">
        <v>783</v>
      </c>
      <c r="E332" s="67">
        <v>60524876.661600001</v>
      </c>
      <c r="F332" s="67">
        <v>0</v>
      </c>
      <c r="G332" s="67">
        <v>38274688.691399999</v>
      </c>
      <c r="H332" s="67">
        <v>12963458.5766</v>
      </c>
      <c r="I332" s="67">
        <v>5897069.9105000002</v>
      </c>
      <c r="J332" s="67">
        <v>3352890.7178000002</v>
      </c>
      <c r="K332" s="67">
        <f t="shared" si="85"/>
        <v>1676445.3589000001</v>
      </c>
      <c r="L332" s="67">
        <f t="shared" si="86"/>
        <v>1676445.3589000001</v>
      </c>
      <c r="M332" s="81">
        <v>104876723.5538</v>
      </c>
      <c r="N332" s="72">
        <f t="shared" si="87"/>
        <v>224213262.75279999</v>
      </c>
      <c r="O332" s="71"/>
      <c r="P332" s="185"/>
      <c r="Q332" s="74">
        <v>2</v>
      </c>
      <c r="R332" s="200"/>
      <c r="S332" s="67" t="s">
        <v>784</v>
      </c>
      <c r="T332" s="67">
        <v>71664108.172999993</v>
      </c>
      <c r="U332" s="67">
        <v>0</v>
      </c>
      <c r="V332" s="67">
        <v>45318909.875699997</v>
      </c>
      <c r="W332" s="67">
        <v>15349303.443</v>
      </c>
      <c r="X332" s="67">
        <v>5954539.8205000004</v>
      </c>
      <c r="Y332" s="67">
        <v>3969969.6447999999</v>
      </c>
      <c r="Z332" s="67">
        <v>0</v>
      </c>
      <c r="AA332" s="67">
        <f t="shared" si="74"/>
        <v>3969969.6447999999</v>
      </c>
      <c r="AB332" s="67">
        <v>120644638.9267</v>
      </c>
      <c r="AC332" s="72">
        <f t="shared" si="88"/>
        <v>262901469.88369998</v>
      </c>
    </row>
    <row r="333" spans="1:29" ht="24.9" customHeight="1">
      <c r="A333" s="183"/>
      <c r="B333" s="185"/>
      <c r="C333" s="63">
        <v>26</v>
      </c>
      <c r="D333" s="67" t="s">
        <v>785</v>
      </c>
      <c r="E333" s="67">
        <v>64388180.541000001</v>
      </c>
      <c r="F333" s="67">
        <v>0</v>
      </c>
      <c r="G333" s="67">
        <v>40717762.704300001</v>
      </c>
      <c r="H333" s="67">
        <v>13790916.3521</v>
      </c>
      <c r="I333" s="67">
        <v>6459149.0866</v>
      </c>
      <c r="J333" s="67">
        <v>3566905.7878999999</v>
      </c>
      <c r="K333" s="67">
        <f t="shared" si="85"/>
        <v>1783452.8939499999</v>
      </c>
      <c r="L333" s="67">
        <f t="shared" si="86"/>
        <v>1783452.8939499999</v>
      </c>
      <c r="M333" s="81">
        <v>116567144.9507</v>
      </c>
      <c r="N333" s="72">
        <f t="shared" si="87"/>
        <v>243706606.52864999</v>
      </c>
      <c r="O333" s="71"/>
      <c r="P333" s="185"/>
      <c r="Q333" s="74">
        <v>3</v>
      </c>
      <c r="R333" s="200"/>
      <c r="S333" s="67" t="s">
        <v>786</v>
      </c>
      <c r="T333" s="67">
        <v>77229989.247299999</v>
      </c>
      <c r="U333" s="67">
        <v>0</v>
      </c>
      <c r="V333" s="67">
        <v>48838658.732100002</v>
      </c>
      <c r="W333" s="67">
        <v>16541425.9673</v>
      </c>
      <c r="X333" s="67">
        <v>6177822.2792999996</v>
      </c>
      <c r="Y333" s="67">
        <v>4278302.2183999997</v>
      </c>
      <c r="Z333" s="67">
        <v>0</v>
      </c>
      <c r="AA333" s="67">
        <f t="shared" si="74"/>
        <v>4278302.2183999997</v>
      </c>
      <c r="AB333" s="67">
        <v>125288586.15880001</v>
      </c>
      <c r="AC333" s="72">
        <f t="shared" si="88"/>
        <v>278354784.60320002</v>
      </c>
    </row>
    <row r="334" spans="1:29" ht="24.9" customHeight="1">
      <c r="A334" s="183"/>
      <c r="B334" s="186"/>
      <c r="C334" s="63">
        <v>27</v>
      </c>
      <c r="D334" s="67" t="s">
        <v>787</v>
      </c>
      <c r="E334" s="67">
        <v>57600677.877800003</v>
      </c>
      <c r="F334" s="67">
        <v>0</v>
      </c>
      <c r="G334" s="67">
        <v>36425485.449699998</v>
      </c>
      <c r="H334" s="67">
        <v>12337142.061799999</v>
      </c>
      <c r="I334" s="67">
        <v>5571035.5239000004</v>
      </c>
      <c r="J334" s="67">
        <v>3190899.1617000001</v>
      </c>
      <c r="K334" s="67">
        <f t="shared" si="85"/>
        <v>1595449.58085</v>
      </c>
      <c r="L334" s="67">
        <f t="shared" si="86"/>
        <v>1595449.58085</v>
      </c>
      <c r="M334" s="81">
        <v>98095687.125200003</v>
      </c>
      <c r="N334" s="72">
        <f t="shared" si="87"/>
        <v>211625477.61925</v>
      </c>
      <c r="O334" s="71"/>
      <c r="P334" s="185"/>
      <c r="Q334" s="74">
        <v>4</v>
      </c>
      <c r="R334" s="200"/>
      <c r="S334" s="67" t="s">
        <v>788</v>
      </c>
      <c r="T334" s="67">
        <v>83853411.886899993</v>
      </c>
      <c r="U334" s="67">
        <v>0</v>
      </c>
      <c r="V334" s="67">
        <v>53027175.150200002</v>
      </c>
      <c r="W334" s="67">
        <v>17960056.9461</v>
      </c>
      <c r="X334" s="67">
        <v>6804518.0456999997</v>
      </c>
      <c r="Y334" s="67">
        <v>4645219.3195000002</v>
      </c>
      <c r="Z334" s="67">
        <v>0</v>
      </c>
      <c r="AA334" s="67">
        <f t="shared" si="74"/>
        <v>4645219.3195000002</v>
      </c>
      <c r="AB334" s="67">
        <v>138322937.73949999</v>
      </c>
      <c r="AC334" s="72">
        <f t="shared" si="88"/>
        <v>304613319.08789998</v>
      </c>
    </row>
    <row r="335" spans="1:29" ht="24.9" customHeight="1">
      <c r="A335" s="63"/>
      <c r="B335" s="178" t="s">
        <v>789</v>
      </c>
      <c r="C335" s="179"/>
      <c r="D335" s="68"/>
      <c r="E335" s="68">
        <f>SUM(E308:E334)</f>
        <v>1702212819.8515003</v>
      </c>
      <c r="F335" s="68">
        <f t="shared" ref="F335:O335" si="91">SUM(F308:F334)</f>
        <v>0</v>
      </c>
      <c r="G335" s="68">
        <f t="shared" si="91"/>
        <v>1076444420.2103</v>
      </c>
      <c r="H335" s="68">
        <f t="shared" si="91"/>
        <v>364586705.43080002</v>
      </c>
      <c r="I335" s="68">
        <f t="shared" si="91"/>
        <v>165055489.21329999</v>
      </c>
      <c r="J335" s="68">
        <f t="shared" si="91"/>
        <v>94297318.364999995</v>
      </c>
      <c r="K335" s="68">
        <f t="shared" si="91"/>
        <v>47148659.182499997</v>
      </c>
      <c r="L335" s="68">
        <f t="shared" si="91"/>
        <v>47148659.182499997</v>
      </c>
      <c r="M335" s="68">
        <f t="shared" si="91"/>
        <v>2953022681.2097993</v>
      </c>
      <c r="N335" s="68">
        <f t="shared" si="91"/>
        <v>6308470775.0981989</v>
      </c>
      <c r="O335" s="68">
        <f t="shared" si="91"/>
        <v>0</v>
      </c>
      <c r="P335" s="185"/>
      <c r="Q335" s="74">
        <v>5</v>
      </c>
      <c r="R335" s="200"/>
      <c r="S335" s="67" t="s">
        <v>790</v>
      </c>
      <c r="T335" s="67">
        <v>78881316.724399999</v>
      </c>
      <c r="U335" s="67">
        <v>0</v>
      </c>
      <c r="V335" s="67">
        <v>49882924.3068</v>
      </c>
      <c r="W335" s="67">
        <v>16895113.847800002</v>
      </c>
      <c r="X335" s="67">
        <v>6034916.8393999999</v>
      </c>
      <c r="Y335" s="67">
        <v>4369780.6463000001</v>
      </c>
      <c r="Z335" s="67">
        <v>0</v>
      </c>
      <c r="AA335" s="67">
        <f t="shared" si="74"/>
        <v>4369780.6463000001</v>
      </c>
      <c r="AB335" s="67">
        <v>122316362.87809999</v>
      </c>
      <c r="AC335" s="72">
        <f t="shared" si="88"/>
        <v>278380415.2428</v>
      </c>
    </row>
    <row r="336" spans="1:29" ht="24.9" customHeight="1">
      <c r="A336" s="183">
        <v>17</v>
      </c>
      <c r="B336" s="184" t="s">
        <v>791</v>
      </c>
      <c r="C336" s="63">
        <v>1</v>
      </c>
      <c r="D336" s="67" t="s">
        <v>792</v>
      </c>
      <c r="E336" s="67">
        <v>60151130.878399998</v>
      </c>
      <c r="F336" s="67">
        <v>0</v>
      </c>
      <c r="G336" s="67">
        <v>38038339.535599999</v>
      </c>
      <c r="H336" s="67">
        <v>12883408.219699999</v>
      </c>
      <c r="I336" s="67">
        <v>5255781.398</v>
      </c>
      <c r="J336" s="67">
        <v>3332186.3591</v>
      </c>
      <c r="K336" s="67">
        <v>0</v>
      </c>
      <c r="L336" s="67">
        <f t="shared" si="86"/>
        <v>3332186.3591</v>
      </c>
      <c r="M336" s="81">
        <v>107130804.3303</v>
      </c>
      <c r="N336" s="72">
        <f t="shared" si="87"/>
        <v>226791650.7211</v>
      </c>
      <c r="O336" s="71"/>
      <c r="P336" s="185"/>
      <c r="Q336" s="74">
        <v>6</v>
      </c>
      <c r="R336" s="200"/>
      <c r="S336" s="67" t="s">
        <v>793</v>
      </c>
      <c r="T336" s="67">
        <v>71475401.590900004</v>
      </c>
      <c r="U336" s="67">
        <v>0</v>
      </c>
      <c r="V336" s="67">
        <v>45199575.709600002</v>
      </c>
      <c r="W336" s="67">
        <v>15308885.5174</v>
      </c>
      <c r="X336" s="67">
        <v>5022889.6781000001</v>
      </c>
      <c r="Y336" s="67">
        <v>3959515.8845000002</v>
      </c>
      <c r="Z336" s="67">
        <v>0</v>
      </c>
      <c r="AA336" s="67">
        <f t="shared" ref="AA336:AA399" si="92">Y336-Z336</f>
        <v>3959515.8845000002</v>
      </c>
      <c r="AB336" s="67">
        <v>101267684.1802</v>
      </c>
      <c r="AC336" s="72">
        <f t="shared" si="88"/>
        <v>242233952.5607</v>
      </c>
    </row>
    <row r="337" spans="1:29" ht="24.9" customHeight="1">
      <c r="A337" s="183"/>
      <c r="B337" s="185"/>
      <c r="C337" s="63">
        <v>2</v>
      </c>
      <c r="D337" s="67" t="s">
        <v>794</v>
      </c>
      <c r="E337" s="67">
        <v>71141418.225099996</v>
      </c>
      <c r="F337" s="67">
        <v>0</v>
      </c>
      <c r="G337" s="67">
        <v>44988371.4899</v>
      </c>
      <c r="H337" s="67">
        <v>15237351.633099999</v>
      </c>
      <c r="I337" s="67">
        <v>6143544.9880999997</v>
      </c>
      <c r="J337" s="67">
        <v>3941014.2404999998</v>
      </c>
      <c r="K337" s="67">
        <v>0</v>
      </c>
      <c r="L337" s="67">
        <f t="shared" si="86"/>
        <v>3941014.2404999998</v>
      </c>
      <c r="M337" s="81">
        <v>125594983.24160001</v>
      </c>
      <c r="N337" s="72">
        <f t="shared" si="87"/>
        <v>267046683.81830001</v>
      </c>
      <c r="O337" s="71"/>
      <c r="P337" s="185"/>
      <c r="Q337" s="74">
        <v>7</v>
      </c>
      <c r="R337" s="200"/>
      <c r="S337" s="67" t="s">
        <v>795</v>
      </c>
      <c r="T337" s="67">
        <v>81635107.685599998</v>
      </c>
      <c r="U337" s="67">
        <v>0</v>
      </c>
      <c r="V337" s="67">
        <v>51624365.141999997</v>
      </c>
      <c r="W337" s="67">
        <v>17484931.738000002</v>
      </c>
      <c r="X337" s="67">
        <v>6607261.8755999999</v>
      </c>
      <c r="Y337" s="67">
        <v>4522332.1370000001</v>
      </c>
      <c r="Z337" s="67">
        <v>0</v>
      </c>
      <c r="AA337" s="67">
        <f t="shared" si="92"/>
        <v>4522332.1370000001</v>
      </c>
      <c r="AB337" s="67">
        <v>134220299.09020001</v>
      </c>
      <c r="AC337" s="72">
        <f t="shared" si="88"/>
        <v>296094297.66840005</v>
      </c>
    </row>
    <row r="338" spans="1:29" ht="24.9" customHeight="1">
      <c r="A338" s="183"/>
      <c r="B338" s="185"/>
      <c r="C338" s="63">
        <v>3</v>
      </c>
      <c r="D338" s="67" t="s">
        <v>796</v>
      </c>
      <c r="E338" s="67">
        <v>88288440.190899998</v>
      </c>
      <c r="F338" s="67">
        <v>0</v>
      </c>
      <c r="G338" s="67">
        <v>55831795.944799997</v>
      </c>
      <c r="H338" s="67">
        <v>18909968.9307</v>
      </c>
      <c r="I338" s="67">
        <v>7371621.8431000002</v>
      </c>
      <c r="J338" s="67">
        <v>4890906.1518999999</v>
      </c>
      <c r="K338" s="67">
        <v>0</v>
      </c>
      <c r="L338" s="67">
        <f t="shared" si="86"/>
        <v>4890906.1518999999</v>
      </c>
      <c r="M338" s="81">
        <v>151137178.27900001</v>
      </c>
      <c r="N338" s="72">
        <f t="shared" si="87"/>
        <v>326429911.34039998</v>
      </c>
      <c r="O338" s="71"/>
      <c r="P338" s="185"/>
      <c r="Q338" s="74">
        <v>8</v>
      </c>
      <c r="R338" s="200"/>
      <c r="S338" s="67" t="s">
        <v>797</v>
      </c>
      <c r="T338" s="67">
        <v>69660112.620499998</v>
      </c>
      <c r="U338" s="67">
        <v>0</v>
      </c>
      <c r="V338" s="67">
        <v>44051624.254699998</v>
      </c>
      <c r="W338" s="67">
        <v>14920079.7127</v>
      </c>
      <c r="X338" s="67">
        <v>5663864.3228000002</v>
      </c>
      <c r="Y338" s="67">
        <v>3858954.4975999999</v>
      </c>
      <c r="Z338" s="67">
        <v>0</v>
      </c>
      <c r="AA338" s="67">
        <f t="shared" si="92"/>
        <v>3858954.4975999999</v>
      </c>
      <c r="AB338" s="67">
        <v>114599015.4585</v>
      </c>
      <c r="AC338" s="72">
        <f t="shared" si="88"/>
        <v>252753650.86679998</v>
      </c>
    </row>
    <row r="339" spans="1:29" ht="24.9" customHeight="1">
      <c r="A339" s="183"/>
      <c r="B339" s="185"/>
      <c r="C339" s="63">
        <v>4</v>
      </c>
      <c r="D339" s="67" t="s">
        <v>798</v>
      </c>
      <c r="E339" s="67">
        <v>66779884.233099997</v>
      </c>
      <c r="F339" s="67">
        <v>0</v>
      </c>
      <c r="G339" s="67">
        <v>42230226.988399997</v>
      </c>
      <c r="H339" s="67">
        <v>14303180.952199999</v>
      </c>
      <c r="I339" s="67">
        <v>5376265.2659999998</v>
      </c>
      <c r="J339" s="67">
        <v>3699398.7653000001</v>
      </c>
      <c r="K339" s="67">
        <v>0</v>
      </c>
      <c r="L339" s="67">
        <f t="shared" si="86"/>
        <v>3699398.7653000001</v>
      </c>
      <c r="M339" s="81">
        <v>109636691.844</v>
      </c>
      <c r="N339" s="72">
        <f t="shared" si="87"/>
        <v>242025648.04899999</v>
      </c>
      <c r="O339" s="71"/>
      <c r="P339" s="185"/>
      <c r="Q339" s="74">
        <v>9</v>
      </c>
      <c r="R339" s="200"/>
      <c r="S339" s="67" t="s">
        <v>799</v>
      </c>
      <c r="T339" s="67">
        <v>78850058.840700001</v>
      </c>
      <c r="U339" s="67">
        <v>0</v>
      </c>
      <c r="V339" s="67">
        <v>49863157.463299997</v>
      </c>
      <c r="W339" s="67">
        <v>16888418.910100002</v>
      </c>
      <c r="X339" s="67">
        <v>5612698.3424000004</v>
      </c>
      <c r="Y339" s="67">
        <v>4368049.0564000001</v>
      </c>
      <c r="Z339" s="67">
        <v>0</v>
      </c>
      <c r="AA339" s="67">
        <f t="shared" si="92"/>
        <v>4368049.0564000001</v>
      </c>
      <c r="AB339" s="67">
        <v>113534838.2088</v>
      </c>
      <c r="AC339" s="72">
        <f t="shared" si="88"/>
        <v>269117220.82170004</v>
      </c>
    </row>
    <row r="340" spans="1:29" ht="24.9" customHeight="1">
      <c r="A340" s="183"/>
      <c r="B340" s="185"/>
      <c r="C340" s="63">
        <v>5</v>
      </c>
      <c r="D340" s="67" t="s">
        <v>800</v>
      </c>
      <c r="E340" s="67">
        <v>57302966.127400003</v>
      </c>
      <c r="F340" s="67">
        <v>0</v>
      </c>
      <c r="G340" s="67">
        <v>36237218.654399998</v>
      </c>
      <c r="H340" s="67">
        <v>12273376.976199999</v>
      </c>
      <c r="I340" s="67">
        <v>4653747.0274999999</v>
      </c>
      <c r="J340" s="67">
        <v>3174406.8527000002</v>
      </c>
      <c r="K340" s="67">
        <v>0</v>
      </c>
      <c r="L340" s="67">
        <f t="shared" si="86"/>
        <v>3174406.8527000002</v>
      </c>
      <c r="M340" s="81">
        <v>94609373.567200005</v>
      </c>
      <c r="N340" s="72">
        <f t="shared" si="87"/>
        <v>208251089.20539999</v>
      </c>
      <c r="O340" s="71"/>
      <c r="P340" s="185"/>
      <c r="Q340" s="74">
        <v>10</v>
      </c>
      <c r="R340" s="200"/>
      <c r="S340" s="67" t="s">
        <v>801</v>
      </c>
      <c r="T340" s="67">
        <v>71190625.528500006</v>
      </c>
      <c r="U340" s="67">
        <v>0</v>
      </c>
      <c r="V340" s="67">
        <v>45019489.177699998</v>
      </c>
      <c r="W340" s="67">
        <v>15247891.048800001</v>
      </c>
      <c r="X340" s="67">
        <v>5362526.3294000002</v>
      </c>
      <c r="Y340" s="67">
        <v>3943740.1727</v>
      </c>
      <c r="Z340" s="67">
        <v>0</v>
      </c>
      <c r="AA340" s="67">
        <f t="shared" si="92"/>
        <v>3943740.1727</v>
      </c>
      <c r="AB340" s="67">
        <v>108331627.73899999</v>
      </c>
      <c r="AC340" s="72">
        <f t="shared" si="88"/>
        <v>249095899.99609998</v>
      </c>
    </row>
    <row r="341" spans="1:29" ht="24.9" customHeight="1">
      <c r="A341" s="183"/>
      <c r="B341" s="185"/>
      <c r="C341" s="63">
        <v>6</v>
      </c>
      <c r="D341" s="67" t="s">
        <v>802</v>
      </c>
      <c r="E341" s="67">
        <v>56212688.054799996</v>
      </c>
      <c r="F341" s="67">
        <v>0</v>
      </c>
      <c r="G341" s="67">
        <v>35547749.197999999</v>
      </c>
      <c r="H341" s="67">
        <v>12039856.886399999</v>
      </c>
      <c r="I341" s="67">
        <v>4851796.4686000003</v>
      </c>
      <c r="J341" s="67">
        <v>3114008.8240999999</v>
      </c>
      <c r="K341" s="67">
        <v>0</v>
      </c>
      <c r="L341" s="67">
        <f t="shared" si="86"/>
        <v>3114008.8240999999</v>
      </c>
      <c r="M341" s="81">
        <v>98728511.088499993</v>
      </c>
      <c r="N341" s="72">
        <f t="shared" si="87"/>
        <v>210494610.52039999</v>
      </c>
      <c r="O341" s="71"/>
      <c r="P341" s="185"/>
      <c r="Q341" s="74">
        <v>11</v>
      </c>
      <c r="R341" s="200"/>
      <c r="S341" s="67" t="s">
        <v>803</v>
      </c>
      <c r="T341" s="67">
        <v>66015573.783</v>
      </c>
      <c r="U341" s="67">
        <v>0</v>
      </c>
      <c r="V341" s="67">
        <v>41746892.760399997</v>
      </c>
      <c r="W341" s="67">
        <v>14139477.903100001</v>
      </c>
      <c r="X341" s="67">
        <v>5470329.5269999998</v>
      </c>
      <c r="Y341" s="67">
        <v>3657058.3333999999</v>
      </c>
      <c r="Z341" s="67">
        <v>0</v>
      </c>
      <c r="AA341" s="67">
        <f t="shared" si="92"/>
        <v>3657058.3333999999</v>
      </c>
      <c r="AB341" s="67">
        <v>110573775.9297</v>
      </c>
      <c r="AC341" s="72">
        <f t="shared" si="88"/>
        <v>241603108.23659998</v>
      </c>
    </row>
    <row r="342" spans="1:29" ht="24.9" customHeight="1">
      <c r="A342" s="183"/>
      <c r="B342" s="185"/>
      <c r="C342" s="63">
        <v>7</v>
      </c>
      <c r="D342" s="67" t="s">
        <v>804</v>
      </c>
      <c r="E342" s="67">
        <v>78907181.518800005</v>
      </c>
      <c r="F342" s="67">
        <v>0</v>
      </c>
      <c r="G342" s="67">
        <v>49899280.671599999</v>
      </c>
      <c r="H342" s="67">
        <v>16900653.672200002</v>
      </c>
      <c r="I342" s="67">
        <v>6587333.4572000001</v>
      </c>
      <c r="J342" s="67">
        <v>4371213.4759</v>
      </c>
      <c r="K342" s="67">
        <v>0</v>
      </c>
      <c r="L342" s="67">
        <f t="shared" si="86"/>
        <v>4371213.4759</v>
      </c>
      <c r="M342" s="81">
        <v>134825131.6534</v>
      </c>
      <c r="N342" s="72">
        <f t="shared" si="87"/>
        <v>291490794.44910002</v>
      </c>
      <c r="O342" s="71"/>
      <c r="P342" s="185"/>
      <c r="Q342" s="74">
        <v>12</v>
      </c>
      <c r="R342" s="200"/>
      <c r="S342" s="67" t="s">
        <v>805</v>
      </c>
      <c r="T342" s="67">
        <v>78599572.653099999</v>
      </c>
      <c r="U342" s="67">
        <v>0</v>
      </c>
      <c r="V342" s="67">
        <v>49704755.143799998</v>
      </c>
      <c r="W342" s="67">
        <v>16834768.783100002</v>
      </c>
      <c r="X342" s="67">
        <v>5648418.8695</v>
      </c>
      <c r="Y342" s="67">
        <v>4354172.8974000001</v>
      </c>
      <c r="Z342" s="67">
        <v>0</v>
      </c>
      <c r="AA342" s="67">
        <f t="shared" si="92"/>
        <v>4354172.8974000001</v>
      </c>
      <c r="AB342" s="67">
        <v>114277772.7137</v>
      </c>
      <c r="AC342" s="72">
        <f t="shared" si="88"/>
        <v>269419461.06060004</v>
      </c>
    </row>
    <row r="343" spans="1:29" ht="24.9" customHeight="1">
      <c r="A343" s="183"/>
      <c r="B343" s="185"/>
      <c r="C343" s="63">
        <v>8</v>
      </c>
      <c r="D343" s="67" t="s">
        <v>806</v>
      </c>
      <c r="E343" s="67">
        <v>66224351.609200001</v>
      </c>
      <c r="F343" s="67">
        <v>0</v>
      </c>
      <c r="G343" s="67">
        <v>41878919.568899997</v>
      </c>
      <c r="H343" s="67">
        <v>14184194.7675</v>
      </c>
      <c r="I343" s="67">
        <v>5491802.8559999997</v>
      </c>
      <c r="J343" s="67">
        <v>3668623.9783999999</v>
      </c>
      <c r="K343" s="67">
        <v>0</v>
      </c>
      <c r="L343" s="67">
        <f t="shared" si="86"/>
        <v>3668623.9783999999</v>
      </c>
      <c r="M343" s="81">
        <v>112039704.0377</v>
      </c>
      <c r="N343" s="72">
        <f t="shared" si="87"/>
        <v>243487596.8177</v>
      </c>
      <c r="O343" s="71"/>
      <c r="P343" s="185"/>
      <c r="Q343" s="74">
        <v>13</v>
      </c>
      <c r="R343" s="200"/>
      <c r="S343" s="67" t="s">
        <v>807</v>
      </c>
      <c r="T343" s="67">
        <v>82466812.599099994</v>
      </c>
      <c r="U343" s="67">
        <v>0</v>
      </c>
      <c r="V343" s="67">
        <v>52150318.244400002</v>
      </c>
      <c r="W343" s="67">
        <v>17663069.601100001</v>
      </c>
      <c r="X343" s="67">
        <v>6330095.3167000003</v>
      </c>
      <c r="Y343" s="67">
        <v>4568406.0132999998</v>
      </c>
      <c r="Z343" s="67">
        <v>0</v>
      </c>
      <c r="AA343" s="67">
        <f t="shared" si="92"/>
        <v>4568406.0132999998</v>
      </c>
      <c r="AB343" s="67">
        <v>128455641.7085</v>
      </c>
      <c r="AC343" s="72">
        <f t="shared" si="88"/>
        <v>291634343.4831</v>
      </c>
    </row>
    <row r="344" spans="1:29" ht="24.9" customHeight="1">
      <c r="A344" s="183"/>
      <c r="B344" s="185"/>
      <c r="C344" s="63">
        <v>9</v>
      </c>
      <c r="D344" s="67" t="s">
        <v>808</v>
      </c>
      <c r="E344" s="67">
        <v>58008137.071699999</v>
      </c>
      <c r="F344" s="67">
        <v>0</v>
      </c>
      <c r="G344" s="67">
        <v>36683154.273900002</v>
      </c>
      <c r="H344" s="67">
        <v>12424413.290999999</v>
      </c>
      <c r="I344" s="67">
        <v>4966004.1629999997</v>
      </c>
      <c r="J344" s="67">
        <v>3213471.139</v>
      </c>
      <c r="K344" s="67">
        <v>0</v>
      </c>
      <c r="L344" s="67">
        <f t="shared" si="86"/>
        <v>3213471.139</v>
      </c>
      <c r="M344" s="81">
        <v>101103863.4084</v>
      </c>
      <c r="N344" s="72">
        <f t="shared" si="87"/>
        <v>216399043.347</v>
      </c>
      <c r="O344" s="71"/>
      <c r="P344" s="185"/>
      <c r="Q344" s="74">
        <v>14</v>
      </c>
      <c r="R344" s="200"/>
      <c r="S344" s="67" t="s">
        <v>809</v>
      </c>
      <c r="T344" s="67">
        <v>74306966.967899993</v>
      </c>
      <c r="U344" s="67">
        <v>0</v>
      </c>
      <c r="V344" s="67">
        <v>46990199.4877</v>
      </c>
      <c r="W344" s="67">
        <v>15915361.441</v>
      </c>
      <c r="X344" s="67">
        <v>5732972.227</v>
      </c>
      <c r="Y344" s="67">
        <v>4116375.8368000002</v>
      </c>
      <c r="Z344" s="67">
        <v>0</v>
      </c>
      <c r="AA344" s="67">
        <f t="shared" si="92"/>
        <v>4116375.8368000002</v>
      </c>
      <c r="AB344" s="67">
        <v>116036358.374</v>
      </c>
      <c r="AC344" s="72">
        <f t="shared" si="88"/>
        <v>263098234.3344</v>
      </c>
    </row>
    <row r="345" spans="1:29" ht="24.9" customHeight="1">
      <c r="A345" s="183"/>
      <c r="B345" s="185"/>
      <c r="C345" s="63">
        <v>10</v>
      </c>
      <c r="D345" s="67" t="s">
        <v>810</v>
      </c>
      <c r="E345" s="67">
        <v>61282439.311700001</v>
      </c>
      <c r="F345" s="67">
        <v>0</v>
      </c>
      <c r="G345" s="67">
        <v>38753755.749300003</v>
      </c>
      <c r="H345" s="67">
        <v>13125716.3551</v>
      </c>
      <c r="I345" s="67">
        <v>5057661.9623999996</v>
      </c>
      <c r="J345" s="67">
        <v>3394857.3426000001</v>
      </c>
      <c r="K345" s="67">
        <v>0</v>
      </c>
      <c r="L345" s="67">
        <f t="shared" si="86"/>
        <v>3394857.3426000001</v>
      </c>
      <c r="M345" s="81">
        <v>103010211.02609999</v>
      </c>
      <c r="N345" s="72">
        <f t="shared" si="87"/>
        <v>224624641.74720001</v>
      </c>
      <c r="O345" s="71"/>
      <c r="P345" s="185"/>
      <c r="Q345" s="74">
        <v>15</v>
      </c>
      <c r="R345" s="200"/>
      <c r="S345" s="67" t="s">
        <v>811</v>
      </c>
      <c r="T345" s="67">
        <v>66537336.919399999</v>
      </c>
      <c r="U345" s="67">
        <v>0</v>
      </c>
      <c r="V345" s="67">
        <v>42076845.049699999</v>
      </c>
      <c r="W345" s="67">
        <v>14251231.2049</v>
      </c>
      <c r="X345" s="67">
        <v>5125944.9154000003</v>
      </c>
      <c r="Y345" s="67">
        <v>3685962.3952000001</v>
      </c>
      <c r="Z345" s="67">
        <v>0</v>
      </c>
      <c r="AA345" s="67">
        <f t="shared" si="92"/>
        <v>3685962.3952000001</v>
      </c>
      <c r="AB345" s="67">
        <v>103411081.76890001</v>
      </c>
      <c r="AC345" s="72">
        <f t="shared" si="88"/>
        <v>235088402.25349998</v>
      </c>
    </row>
    <row r="346" spans="1:29" ht="24.9" customHeight="1">
      <c r="A346" s="183"/>
      <c r="B346" s="185"/>
      <c r="C346" s="63">
        <v>11</v>
      </c>
      <c r="D346" s="67" t="s">
        <v>812</v>
      </c>
      <c r="E346" s="67">
        <v>85247428.835800007</v>
      </c>
      <c r="F346" s="67">
        <v>0</v>
      </c>
      <c r="G346" s="67">
        <v>53908722.832599998</v>
      </c>
      <c r="H346" s="67">
        <v>18258633.035300002</v>
      </c>
      <c r="I346" s="67">
        <v>6895764.2267000005</v>
      </c>
      <c r="J346" s="67">
        <v>4722443.5411999999</v>
      </c>
      <c r="K346" s="67">
        <v>0</v>
      </c>
      <c r="L346" s="67">
        <f t="shared" si="86"/>
        <v>4722443.5411999999</v>
      </c>
      <c r="M346" s="81">
        <v>141240038.6999</v>
      </c>
      <c r="N346" s="72">
        <f t="shared" si="87"/>
        <v>310273031.17150003</v>
      </c>
      <c r="O346" s="71"/>
      <c r="P346" s="185"/>
      <c r="Q346" s="74">
        <v>16</v>
      </c>
      <c r="R346" s="200"/>
      <c r="S346" s="67" t="s">
        <v>813</v>
      </c>
      <c r="T346" s="67">
        <v>73938810.091700003</v>
      </c>
      <c r="U346" s="67">
        <v>0</v>
      </c>
      <c r="V346" s="67">
        <v>46757384.641800001</v>
      </c>
      <c r="W346" s="67">
        <v>15836508.1383</v>
      </c>
      <c r="X346" s="67">
        <v>6624620.5119000003</v>
      </c>
      <c r="Y346" s="67">
        <v>4095981.0861999998</v>
      </c>
      <c r="Z346" s="67">
        <v>0</v>
      </c>
      <c r="AA346" s="67">
        <f t="shared" si="92"/>
        <v>4095981.0861999998</v>
      </c>
      <c r="AB346" s="67">
        <v>134581333.2324</v>
      </c>
      <c r="AC346" s="72">
        <f t="shared" si="88"/>
        <v>281834637.70230001</v>
      </c>
    </row>
    <row r="347" spans="1:29" ht="24.9" customHeight="1">
      <c r="A347" s="183"/>
      <c r="B347" s="185"/>
      <c r="C347" s="63">
        <v>12</v>
      </c>
      <c r="D347" s="67" t="s">
        <v>814</v>
      </c>
      <c r="E347" s="67">
        <v>63028841.294</v>
      </c>
      <c r="F347" s="67">
        <v>0</v>
      </c>
      <c r="G347" s="67">
        <v>39858144.488200001</v>
      </c>
      <c r="H347" s="67">
        <v>13499767.671</v>
      </c>
      <c r="I347" s="67">
        <v>5168474.9234999996</v>
      </c>
      <c r="J347" s="67">
        <v>3491602.6035000002</v>
      </c>
      <c r="K347" s="67">
        <v>0</v>
      </c>
      <c r="L347" s="67">
        <f t="shared" si="86"/>
        <v>3491602.6035000002</v>
      </c>
      <c r="M347" s="81">
        <v>105314957.8786</v>
      </c>
      <c r="N347" s="72">
        <f t="shared" si="87"/>
        <v>230361788.85879999</v>
      </c>
      <c r="O347" s="71"/>
      <c r="P347" s="185"/>
      <c r="Q347" s="74">
        <v>17</v>
      </c>
      <c r="R347" s="200"/>
      <c r="S347" s="67" t="s">
        <v>815</v>
      </c>
      <c r="T347" s="67">
        <v>73341495.527799994</v>
      </c>
      <c r="U347" s="67">
        <v>0</v>
      </c>
      <c r="V347" s="67">
        <v>46379655.181699999</v>
      </c>
      <c r="W347" s="67">
        <v>15708572.931700001</v>
      </c>
      <c r="X347" s="67">
        <v>6182115.2753999997</v>
      </c>
      <c r="Y347" s="67">
        <v>4062891.7091999999</v>
      </c>
      <c r="Z347" s="67">
        <v>0</v>
      </c>
      <c r="AA347" s="67">
        <f t="shared" si="92"/>
        <v>4062891.7091999999</v>
      </c>
      <c r="AB347" s="67">
        <v>125377874.1725</v>
      </c>
      <c r="AC347" s="72">
        <f t="shared" si="88"/>
        <v>271052604.79829997</v>
      </c>
    </row>
    <row r="348" spans="1:29" ht="24.9" customHeight="1">
      <c r="A348" s="183"/>
      <c r="B348" s="185"/>
      <c r="C348" s="63">
        <v>13</v>
      </c>
      <c r="D348" s="67" t="s">
        <v>816</v>
      </c>
      <c r="E348" s="67">
        <v>53206615.915200002</v>
      </c>
      <c r="F348" s="67">
        <v>0</v>
      </c>
      <c r="G348" s="67">
        <v>33646770.928000003</v>
      </c>
      <c r="H348" s="67">
        <v>11396004.4111</v>
      </c>
      <c r="I348" s="67">
        <v>4948120.568</v>
      </c>
      <c r="J348" s="67">
        <v>2947481.7376000001</v>
      </c>
      <c r="K348" s="67">
        <v>0</v>
      </c>
      <c r="L348" s="67">
        <f t="shared" si="86"/>
        <v>2947481.7376000001</v>
      </c>
      <c r="M348" s="81">
        <v>100731910.895</v>
      </c>
      <c r="N348" s="72">
        <f t="shared" si="87"/>
        <v>206876904.4549</v>
      </c>
      <c r="O348" s="71"/>
      <c r="P348" s="185"/>
      <c r="Q348" s="74">
        <v>18</v>
      </c>
      <c r="R348" s="200"/>
      <c r="S348" s="67" t="s">
        <v>817</v>
      </c>
      <c r="T348" s="67">
        <v>82121683.5352</v>
      </c>
      <c r="U348" s="67">
        <v>0</v>
      </c>
      <c r="V348" s="67">
        <v>51932065.714100003</v>
      </c>
      <c r="W348" s="67">
        <v>17589148.4868</v>
      </c>
      <c r="X348" s="67">
        <v>6532286.0991000002</v>
      </c>
      <c r="Y348" s="67">
        <v>4549286.9320999999</v>
      </c>
      <c r="Z348" s="67">
        <v>0</v>
      </c>
      <c r="AA348" s="67">
        <f t="shared" si="92"/>
        <v>4549286.9320999999</v>
      </c>
      <c r="AB348" s="67">
        <v>132660913.0474</v>
      </c>
      <c r="AC348" s="72">
        <f t="shared" si="88"/>
        <v>295385383.81470001</v>
      </c>
    </row>
    <row r="349" spans="1:29" ht="24.9" customHeight="1">
      <c r="A349" s="183"/>
      <c r="B349" s="185"/>
      <c r="C349" s="63">
        <v>14</v>
      </c>
      <c r="D349" s="67" t="s">
        <v>818</v>
      </c>
      <c r="E349" s="67">
        <v>73130795.728300005</v>
      </c>
      <c r="F349" s="67">
        <v>0</v>
      </c>
      <c r="G349" s="67">
        <v>46246412.956900001</v>
      </c>
      <c r="H349" s="67">
        <v>15663444.4114</v>
      </c>
      <c r="I349" s="67">
        <v>6388444.0821000002</v>
      </c>
      <c r="J349" s="67">
        <v>4051219.5929</v>
      </c>
      <c r="K349" s="67">
        <v>0</v>
      </c>
      <c r="L349" s="67">
        <f t="shared" si="86"/>
        <v>4051219.5929</v>
      </c>
      <c r="M349" s="81">
        <v>130688524.73810001</v>
      </c>
      <c r="N349" s="72">
        <f t="shared" si="87"/>
        <v>276168841.5097</v>
      </c>
      <c r="O349" s="71"/>
      <c r="P349" s="185"/>
      <c r="Q349" s="74">
        <v>19</v>
      </c>
      <c r="R349" s="200"/>
      <c r="S349" s="67" t="s">
        <v>819</v>
      </c>
      <c r="T349" s="67">
        <v>75712882.707100004</v>
      </c>
      <c r="U349" s="67">
        <v>0</v>
      </c>
      <c r="V349" s="67">
        <v>47879271.720700003</v>
      </c>
      <c r="W349" s="67">
        <v>16216486.0603</v>
      </c>
      <c r="X349" s="67">
        <v>5236477.8985000001</v>
      </c>
      <c r="Y349" s="67">
        <v>4194259.2146000001</v>
      </c>
      <c r="Z349" s="67">
        <v>0</v>
      </c>
      <c r="AA349" s="67">
        <f t="shared" si="92"/>
        <v>4194259.2146000001</v>
      </c>
      <c r="AB349" s="67">
        <v>105710005.4901</v>
      </c>
      <c r="AC349" s="72">
        <f t="shared" si="88"/>
        <v>254949383.09129998</v>
      </c>
    </row>
    <row r="350" spans="1:29" ht="24.9" customHeight="1">
      <c r="A350" s="183"/>
      <c r="B350" s="185"/>
      <c r="C350" s="63">
        <v>15</v>
      </c>
      <c r="D350" s="67" t="s">
        <v>820</v>
      </c>
      <c r="E350" s="67">
        <v>82253423.4692</v>
      </c>
      <c r="F350" s="67">
        <v>0</v>
      </c>
      <c r="G350" s="67">
        <v>52015375.342</v>
      </c>
      <c r="H350" s="67">
        <v>17617365.0693</v>
      </c>
      <c r="I350" s="67">
        <v>6877985.6233999999</v>
      </c>
      <c r="J350" s="67">
        <v>4556584.9165000003</v>
      </c>
      <c r="K350" s="67">
        <v>0</v>
      </c>
      <c r="L350" s="67">
        <f t="shared" si="86"/>
        <v>4556584.9165000003</v>
      </c>
      <c r="M350" s="81">
        <v>140870269.86070001</v>
      </c>
      <c r="N350" s="72">
        <f t="shared" si="87"/>
        <v>304191004.28110003</v>
      </c>
      <c r="O350" s="71"/>
      <c r="P350" s="185"/>
      <c r="Q350" s="74">
        <v>20</v>
      </c>
      <c r="R350" s="200"/>
      <c r="S350" s="67" t="s">
        <v>821</v>
      </c>
      <c r="T350" s="67">
        <v>68899827.981600001</v>
      </c>
      <c r="U350" s="67">
        <v>1E-4</v>
      </c>
      <c r="V350" s="67">
        <v>43570835.866899997</v>
      </c>
      <c r="W350" s="67">
        <v>14757238.9279</v>
      </c>
      <c r="X350" s="67">
        <v>4705884.5822000001</v>
      </c>
      <c r="Y350" s="67">
        <v>3816837.0833000001</v>
      </c>
      <c r="Z350" s="67">
        <v>0</v>
      </c>
      <c r="AA350" s="67">
        <f t="shared" si="92"/>
        <v>3816837.0833000001</v>
      </c>
      <c r="AB350" s="67">
        <v>94674443.736900002</v>
      </c>
      <c r="AC350" s="72">
        <f t="shared" si="88"/>
        <v>230425068.1789</v>
      </c>
    </row>
    <row r="351" spans="1:29" ht="24.9" customHeight="1">
      <c r="A351" s="183"/>
      <c r="B351" s="185"/>
      <c r="C351" s="63">
        <v>16</v>
      </c>
      <c r="D351" s="67" t="s">
        <v>822</v>
      </c>
      <c r="E351" s="67">
        <v>60283838.910099998</v>
      </c>
      <c r="F351" s="67">
        <v>0</v>
      </c>
      <c r="G351" s="67">
        <v>38122261.368699998</v>
      </c>
      <c r="H351" s="67">
        <v>12911832.153200001</v>
      </c>
      <c r="I351" s="67">
        <v>5208593.4384000003</v>
      </c>
      <c r="J351" s="67">
        <v>3339537.9730000002</v>
      </c>
      <c r="K351" s="67">
        <v>0</v>
      </c>
      <c r="L351" s="67">
        <f t="shared" si="86"/>
        <v>3339537.9730000002</v>
      </c>
      <c r="M351" s="81">
        <v>106149364.0715</v>
      </c>
      <c r="N351" s="72">
        <f t="shared" si="87"/>
        <v>226015427.9149</v>
      </c>
      <c r="O351" s="71"/>
      <c r="P351" s="185"/>
      <c r="Q351" s="74">
        <v>21</v>
      </c>
      <c r="R351" s="200"/>
      <c r="S351" s="67" t="s">
        <v>823</v>
      </c>
      <c r="T351" s="67">
        <v>71025121.766399994</v>
      </c>
      <c r="U351" s="67">
        <v>0</v>
      </c>
      <c r="V351" s="67">
        <v>44914827.998300001</v>
      </c>
      <c r="W351" s="67">
        <v>15212442.795399999</v>
      </c>
      <c r="X351" s="67">
        <v>6003687.6261</v>
      </c>
      <c r="Y351" s="67">
        <v>3934571.7768999999</v>
      </c>
      <c r="Z351" s="67">
        <v>0</v>
      </c>
      <c r="AA351" s="67">
        <f t="shared" si="92"/>
        <v>3934571.7768999999</v>
      </c>
      <c r="AB351" s="67">
        <v>121666841.1048</v>
      </c>
      <c r="AC351" s="72">
        <f t="shared" si="88"/>
        <v>262757493.0679</v>
      </c>
    </row>
    <row r="352" spans="1:29" ht="24.9" customHeight="1">
      <c r="A352" s="183"/>
      <c r="B352" s="185"/>
      <c r="C352" s="63">
        <v>17</v>
      </c>
      <c r="D352" s="67" t="s">
        <v>824</v>
      </c>
      <c r="E352" s="67">
        <v>63791729.045699999</v>
      </c>
      <c r="F352" s="67">
        <v>0</v>
      </c>
      <c r="G352" s="67">
        <v>40340579.031099997</v>
      </c>
      <c r="H352" s="67">
        <v>13663166.0009</v>
      </c>
      <c r="I352" s="67">
        <v>5599839.3685999997</v>
      </c>
      <c r="J352" s="67">
        <v>3533864.2223</v>
      </c>
      <c r="K352" s="67">
        <v>0</v>
      </c>
      <c r="L352" s="67">
        <f t="shared" si="86"/>
        <v>3533864.2223</v>
      </c>
      <c r="M352" s="81">
        <v>114286704.8379</v>
      </c>
      <c r="N352" s="72">
        <f t="shared" si="87"/>
        <v>241215882.50649998</v>
      </c>
      <c r="O352" s="71"/>
      <c r="P352" s="185"/>
      <c r="Q352" s="74">
        <v>22</v>
      </c>
      <c r="R352" s="200"/>
      <c r="S352" s="67" t="s">
        <v>825</v>
      </c>
      <c r="T352" s="67">
        <v>68337203.375100002</v>
      </c>
      <c r="U352" s="67">
        <v>0</v>
      </c>
      <c r="V352" s="67">
        <v>43215043.623199999</v>
      </c>
      <c r="W352" s="67">
        <v>14636733.7541</v>
      </c>
      <c r="X352" s="67">
        <v>5801730.1585999997</v>
      </c>
      <c r="Y352" s="67">
        <v>3785669.4226000002</v>
      </c>
      <c r="Z352" s="67">
        <v>0</v>
      </c>
      <c r="AA352" s="67">
        <f t="shared" si="92"/>
        <v>3785669.4226000002</v>
      </c>
      <c r="AB352" s="67">
        <v>117466422.37540001</v>
      </c>
      <c r="AC352" s="72">
        <f t="shared" si="88"/>
        <v>253242802.70899999</v>
      </c>
    </row>
    <row r="353" spans="1:29" ht="24.9" customHeight="1">
      <c r="A353" s="183"/>
      <c r="B353" s="185"/>
      <c r="C353" s="63">
        <v>18</v>
      </c>
      <c r="D353" s="67" t="s">
        <v>826</v>
      </c>
      <c r="E353" s="67">
        <v>66533658.206</v>
      </c>
      <c r="F353" s="67">
        <v>0</v>
      </c>
      <c r="G353" s="67">
        <v>42074518.706900001</v>
      </c>
      <c r="H353" s="67">
        <v>14250443.283399999</v>
      </c>
      <c r="I353" s="67">
        <v>5950150.1813000003</v>
      </c>
      <c r="J353" s="67">
        <v>3685758.6058999998</v>
      </c>
      <c r="K353" s="67">
        <v>0</v>
      </c>
      <c r="L353" s="67">
        <f t="shared" si="86"/>
        <v>3685758.6058999998</v>
      </c>
      <c r="M353" s="81">
        <v>121572655.27850001</v>
      </c>
      <c r="N353" s="72">
        <f t="shared" si="87"/>
        <v>254067184.26200002</v>
      </c>
      <c r="O353" s="71"/>
      <c r="P353" s="186"/>
      <c r="Q353" s="74">
        <v>23</v>
      </c>
      <c r="R353" s="201"/>
      <c r="S353" s="67" t="s">
        <v>827</v>
      </c>
      <c r="T353" s="67">
        <v>64066113.122500002</v>
      </c>
      <c r="U353" s="67">
        <v>0</v>
      </c>
      <c r="V353" s="67">
        <v>40514093.884800002</v>
      </c>
      <c r="W353" s="67">
        <v>13721934.672700001</v>
      </c>
      <c r="X353" s="67">
        <v>5249986.8372</v>
      </c>
      <c r="Y353" s="67">
        <v>3549064.2503999998</v>
      </c>
      <c r="Z353" s="67">
        <v>0</v>
      </c>
      <c r="AA353" s="67">
        <f t="shared" si="92"/>
        <v>3549064.2503999998</v>
      </c>
      <c r="AB353" s="67">
        <v>105990971.5766</v>
      </c>
      <c r="AC353" s="72">
        <f t="shared" si="88"/>
        <v>233092164.34420002</v>
      </c>
    </row>
    <row r="354" spans="1:29" ht="24.9" customHeight="1">
      <c r="A354" s="183"/>
      <c r="B354" s="185"/>
      <c r="C354" s="63">
        <v>19</v>
      </c>
      <c r="D354" s="67" t="s">
        <v>828</v>
      </c>
      <c r="E354" s="67">
        <v>68739022.186399996</v>
      </c>
      <c r="F354" s="67">
        <v>0</v>
      </c>
      <c r="G354" s="67">
        <v>43469145.585299999</v>
      </c>
      <c r="H354" s="67">
        <v>14722796.9037</v>
      </c>
      <c r="I354" s="67">
        <v>5733050.5701000001</v>
      </c>
      <c r="J354" s="67">
        <v>3807928.9402999999</v>
      </c>
      <c r="K354" s="67">
        <v>0</v>
      </c>
      <c r="L354" s="67">
        <f t="shared" si="86"/>
        <v>3807928.9402999999</v>
      </c>
      <c r="M354" s="81">
        <v>117057302.1965</v>
      </c>
      <c r="N354" s="72">
        <f t="shared" si="87"/>
        <v>253529246.38229999</v>
      </c>
      <c r="O354" s="71"/>
      <c r="P354" s="63"/>
      <c r="Q354" s="179" t="s">
        <v>829</v>
      </c>
      <c r="R354" s="180"/>
      <c r="S354" s="68"/>
      <c r="T354" s="68">
        <f t="shared" ref="T354:Y354" si="93">SUM(T331:T353)</f>
        <v>1692764729.5859001</v>
      </c>
      <c r="U354" s="68">
        <f t="shared" si="93"/>
        <v>1E-4</v>
      </c>
      <c r="V354" s="68">
        <f t="shared" si="93"/>
        <v>1070469642.0099001</v>
      </c>
      <c r="W354" s="68">
        <f t="shared" si="93"/>
        <v>362563075.9162001</v>
      </c>
      <c r="X354" s="68">
        <f t="shared" si="93"/>
        <v>133019103.36499999</v>
      </c>
      <c r="Y354" s="68">
        <f t="shared" si="93"/>
        <v>93773923.425199986</v>
      </c>
      <c r="Z354" s="68">
        <f t="shared" ref="Z354:AC354" si="94">SUM(Z331:Z353)</f>
        <v>0</v>
      </c>
      <c r="AA354" s="68">
        <f t="shared" si="92"/>
        <v>93773923.425199986</v>
      </c>
      <c r="AB354" s="68">
        <f t="shared" si="94"/>
        <v>2692977974.5559001</v>
      </c>
      <c r="AC354" s="68">
        <f t="shared" si="94"/>
        <v>6045568448.8581991</v>
      </c>
    </row>
    <row r="355" spans="1:29" ht="24.9" customHeight="1">
      <c r="A355" s="183"/>
      <c r="B355" s="185"/>
      <c r="C355" s="63">
        <v>20</v>
      </c>
      <c r="D355" s="67" t="s">
        <v>830</v>
      </c>
      <c r="E355" s="67">
        <v>69333386.880999997</v>
      </c>
      <c r="F355" s="67">
        <v>0</v>
      </c>
      <c r="G355" s="67">
        <v>43845009.608599998</v>
      </c>
      <c r="H355" s="67">
        <v>14850100.295600001</v>
      </c>
      <c r="I355" s="67">
        <v>5812401.0029999996</v>
      </c>
      <c r="J355" s="67">
        <v>3840854.9035999998</v>
      </c>
      <c r="K355" s="67">
        <v>0</v>
      </c>
      <c r="L355" s="67">
        <f t="shared" si="86"/>
        <v>3840854.9035999998</v>
      </c>
      <c r="M355" s="81">
        <v>118707674.6663</v>
      </c>
      <c r="N355" s="72">
        <f t="shared" si="87"/>
        <v>256389427.3581</v>
      </c>
      <c r="O355" s="71"/>
      <c r="P355" s="184">
        <v>34</v>
      </c>
      <c r="Q355" s="74">
        <v>1</v>
      </c>
      <c r="R355" s="184" t="s">
        <v>120</v>
      </c>
      <c r="S355" s="67" t="s">
        <v>831</v>
      </c>
      <c r="T355" s="67">
        <v>63590260.986199997</v>
      </c>
      <c r="U355" s="67">
        <v>0</v>
      </c>
      <c r="V355" s="67">
        <v>40213174.768700004</v>
      </c>
      <c r="W355" s="67">
        <v>13620014.771400001</v>
      </c>
      <c r="X355" s="67">
        <v>4903035.6390000004</v>
      </c>
      <c r="Y355" s="67">
        <v>3522703.5158000002</v>
      </c>
      <c r="Z355" s="67">
        <v>0</v>
      </c>
      <c r="AA355" s="67">
        <f t="shared" si="92"/>
        <v>3522703.5158000002</v>
      </c>
      <c r="AB355" s="67">
        <v>99155430.892000005</v>
      </c>
      <c r="AC355" s="72">
        <f t="shared" si="88"/>
        <v>225004620.57310003</v>
      </c>
    </row>
    <row r="356" spans="1:29" ht="24.9" customHeight="1">
      <c r="A356" s="183"/>
      <c r="B356" s="185"/>
      <c r="C356" s="63">
        <v>21</v>
      </c>
      <c r="D356" s="67" t="s">
        <v>832</v>
      </c>
      <c r="E356" s="67">
        <v>64951481.4023</v>
      </c>
      <c r="F356" s="67">
        <v>0</v>
      </c>
      <c r="G356" s="67">
        <v>41073982.597599998</v>
      </c>
      <c r="H356" s="67">
        <v>13911566.368799999</v>
      </c>
      <c r="I356" s="67">
        <v>5598894.4428000003</v>
      </c>
      <c r="J356" s="67">
        <v>3598110.9111000001</v>
      </c>
      <c r="K356" s="67">
        <v>0</v>
      </c>
      <c r="L356" s="67">
        <f t="shared" si="86"/>
        <v>3598110.9111000001</v>
      </c>
      <c r="M356" s="81">
        <v>114267051.76970001</v>
      </c>
      <c r="N356" s="72">
        <f t="shared" si="87"/>
        <v>243401087.4923</v>
      </c>
      <c r="O356" s="71"/>
      <c r="P356" s="185"/>
      <c r="Q356" s="74">
        <v>2</v>
      </c>
      <c r="R356" s="185"/>
      <c r="S356" s="67" t="s">
        <v>833</v>
      </c>
      <c r="T356" s="67">
        <v>108817580.6577</v>
      </c>
      <c r="U356" s="67">
        <v>0</v>
      </c>
      <c r="V356" s="67">
        <v>68814002.663900003</v>
      </c>
      <c r="W356" s="67">
        <v>23306981.807599999</v>
      </c>
      <c r="X356" s="67">
        <v>6326420.4837999996</v>
      </c>
      <c r="Y356" s="67">
        <v>6028156.9538000003</v>
      </c>
      <c r="Z356" s="67">
        <v>0</v>
      </c>
      <c r="AA356" s="67">
        <f t="shared" si="92"/>
        <v>6028156.9538000003</v>
      </c>
      <c r="AB356" s="67">
        <v>128759745.2899</v>
      </c>
      <c r="AC356" s="72">
        <f t="shared" si="88"/>
        <v>342052887.8567</v>
      </c>
    </row>
    <row r="357" spans="1:29" ht="24.9" customHeight="1">
      <c r="A357" s="183"/>
      <c r="B357" s="185"/>
      <c r="C357" s="63">
        <v>22</v>
      </c>
      <c r="D357" s="67" t="s">
        <v>834</v>
      </c>
      <c r="E357" s="67">
        <v>59577338.597499996</v>
      </c>
      <c r="F357" s="67">
        <v>0</v>
      </c>
      <c r="G357" s="67">
        <v>37675485.084100001</v>
      </c>
      <c r="H357" s="67">
        <v>12760511.108999999</v>
      </c>
      <c r="I357" s="67">
        <v>5214053.0094999997</v>
      </c>
      <c r="J357" s="67">
        <v>3300400.0436999998</v>
      </c>
      <c r="K357" s="67">
        <v>0</v>
      </c>
      <c r="L357" s="67">
        <f t="shared" ref="L357:L388" si="95">J357-K357</f>
        <v>3300400.0436999998</v>
      </c>
      <c r="M357" s="81">
        <v>106262915.1323</v>
      </c>
      <c r="N357" s="72">
        <f t="shared" si="87"/>
        <v>224790702.9761</v>
      </c>
      <c r="O357" s="71"/>
      <c r="P357" s="185"/>
      <c r="Q357" s="74">
        <v>3</v>
      </c>
      <c r="R357" s="185"/>
      <c r="S357" s="67" t="s">
        <v>835</v>
      </c>
      <c r="T357" s="67">
        <v>74737661.312600002</v>
      </c>
      <c r="U357" s="67">
        <v>0</v>
      </c>
      <c r="V357" s="67">
        <v>47262561.744000003</v>
      </c>
      <c r="W357" s="67">
        <v>16007609.267100001</v>
      </c>
      <c r="X357" s="67">
        <v>5453542.3909</v>
      </c>
      <c r="Y357" s="67">
        <v>4140234.9696999998</v>
      </c>
      <c r="Z357" s="67">
        <v>0</v>
      </c>
      <c r="AA357" s="67">
        <f t="shared" si="92"/>
        <v>4140234.9696999998</v>
      </c>
      <c r="AB357" s="67">
        <v>110605162.8607</v>
      </c>
      <c r="AC357" s="72">
        <f t="shared" si="88"/>
        <v>258206772.54500002</v>
      </c>
    </row>
    <row r="358" spans="1:29" ht="24.9" customHeight="1">
      <c r="A358" s="183"/>
      <c r="B358" s="185"/>
      <c r="C358" s="63">
        <v>23</v>
      </c>
      <c r="D358" s="67" t="s">
        <v>836</v>
      </c>
      <c r="E358" s="67">
        <v>73114412.005799994</v>
      </c>
      <c r="F358" s="67">
        <v>0</v>
      </c>
      <c r="G358" s="67">
        <v>46236052.227300003</v>
      </c>
      <c r="H358" s="67">
        <v>15659935.2806</v>
      </c>
      <c r="I358" s="67">
        <v>5955994.7221999997</v>
      </c>
      <c r="J358" s="67">
        <v>4050311.9854000001</v>
      </c>
      <c r="K358" s="67">
        <v>0</v>
      </c>
      <c r="L358" s="67">
        <f t="shared" si="95"/>
        <v>4050311.9854000001</v>
      </c>
      <c r="M358" s="81">
        <v>121694213.14489999</v>
      </c>
      <c r="N358" s="72">
        <f t="shared" si="87"/>
        <v>266710919.3662</v>
      </c>
      <c r="O358" s="71"/>
      <c r="P358" s="185"/>
      <c r="Q358" s="74">
        <v>4</v>
      </c>
      <c r="R358" s="185"/>
      <c r="S358" s="67" t="s">
        <v>837</v>
      </c>
      <c r="T358" s="67">
        <v>89237214.562399998</v>
      </c>
      <c r="U358" s="67">
        <v>0</v>
      </c>
      <c r="V358" s="67">
        <v>56431781.3675</v>
      </c>
      <c r="W358" s="67">
        <v>19113181.195500001</v>
      </c>
      <c r="X358" s="67">
        <v>4913068.1842</v>
      </c>
      <c r="Y358" s="67">
        <v>4943465.3137999997</v>
      </c>
      <c r="Z358" s="67">
        <v>0</v>
      </c>
      <c r="AA358" s="67">
        <f t="shared" si="92"/>
        <v>4943465.3137999997</v>
      </c>
      <c r="AB358" s="67">
        <v>99364093.097800002</v>
      </c>
      <c r="AC358" s="72">
        <f t="shared" si="88"/>
        <v>274002803.72119999</v>
      </c>
    </row>
    <row r="359" spans="1:29" ht="24.9" customHeight="1">
      <c r="A359" s="183"/>
      <c r="B359" s="185"/>
      <c r="C359" s="63">
        <v>24</v>
      </c>
      <c r="D359" s="67" t="s">
        <v>838</v>
      </c>
      <c r="E359" s="67">
        <v>54068725.971900001</v>
      </c>
      <c r="F359" s="67">
        <v>0</v>
      </c>
      <c r="G359" s="67">
        <v>34191951.618299998</v>
      </c>
      <c r="H359" s="67">
        <v>11580654.568600001</v>
      </c>
      <c r="I359" s="67">
        <v>4623707.7207000004</v>
      </c>
      <c r="J359" s="67">
        <v>2995239.9648000002</v>
      </c>
      <c r="K359" s="67">
        <v>0</v>
      </c>
      <c r="L359" s="67">
        <f t="shared" si="95"/>
        <v>2995239.9648000002</v>
      </c>
      <c r="M359" s="81">
        <v>93984600.101999998</v>
      </c>
      <c r="N359" s="72">
        <f t="shared" si="87"/>
        <v>201444879.9463</v>
      </c>
      <c r="O359" s="71"/>
      <c r="P359" s="185"/>
      <c r="Q359" s="74">
        <v>5</v>
      </c>
      <c r="R359" s="185"/>
      <c r="S359" s="67" t="s">
        <v>839</v>
      </c>
      <c r="T359" s="67">
        <v>96407020.229900002</v>
      </c>
      <c r="U359" s="67">
        <v>0</v>
      </c>
      <c r="V359" s="67">
        <v>60965819.188600004</v>
      </c>
      <c r="W359" s="67">
        <v>20648838.662300002</v>
      </c>
      <c r="X359" s="67">
        <v>6744217.6613999996</v>
      </c>
      <c r="Y359" s="67">
        <v>5340650.3425000003</v>
      </c>
      <c r="Z359" s="67">
        <v>0</v>
      </c>
      <c r="AA359" s="67">
        <f t="shared" si="92"/>
        <v>5340650.3425000003</v>
      </c>
      <c r="AB359" s="67">
        <v>137449313.01030001</v>
      </c>
      <c r="AC359" s="72">
        <f t="shared" si="88"/>
        <v>327555859.09500003</v>
      </c>
    </row>
    <row r="360" spans="1:29" ht="24.9" customHeight="1">
      <c r="A360" s="183"/>
      <c r="B360" s="185"/>
      <c r="C360" s="63">
        <v>25</v>
      </c>
      <c r="D360" s="67" t="s">
        <v>840</v>
      </c>
      <c r="E360" s="67">
        <v>67862707.6294</v>
      </c>
      <c r="F360" s="67">
        <v>0</v>
      </c>
      <c r="G360" s="67">
        <v>42914982.260799997</v>
      </c>
      <c r="H360" s="67">
        <v>14535104.3698</v>
      </c>
      <c r="I360" s="67">
        <v>5242342.4538000003</v>
      </c>
      <c r="J360" s="67">
        <v>3759383.8278000001</v>
      </c>
      <c r="K360" s="67">
        <v>0</v>
      </c>
      <c r="L360" s="67">
        <f t="shared" si="95"/>
        <v>3759383.8278000001</v>
      </c>
      <c r="M360" s="81">
        <v>106851294.0267</v>
      </c>
      <c r="N360" s="72">
        <f t="shared" si="87"/>
        <v>241165814.56830001</v>
      </c>
      <c r="O360" s="71"/>
      <c r="P360" s="185"/>
      <c r="Q360" s="74">
        <v>6</v>
      </c>
      <c r="R360" s="185"/>
      <c r="S360" s="67" t="s">
        <v>841</v>
      </c>
      <c r="T360" s="67">
        <v>66786008.682999998</v>
      </c>
      <c r="U360" s="67">
        <v>0</v>
      </c>
      <c r="V360" s="67">
        <v>42234099.9648</v>
      </c>
      <c r="W360" s="67">
        <v>14304492.711300001</v>
      </c>
      <c r="X360" s="67">
        <v>4869589.9331999999</v>
      </c>
      <c r="Y360" s="67">
        <v>3699738.0406999998</v>
      </c>
      <c r="Z360" s="67">
        <v>0</v>
      </c>
      <c r="AA360" s="67">
        <f t="shared" si="92"/>
        <v>3699738.0406999998</v>
      </c>
      <c r="AB360" s="67">
        <v>98459809.328999996</v>
      </c>
      <c r="AC360" s="72">
        <f t="shared" si="88"/>
        <v>230353738.662</v>
      </c>
    </row>
    <row r="361" spans="1:29" ht="24.9" customHeight="1">
      <c r="A361" s="183"/>
      <c r="B361" s="185"/>
      <c r="C361" s="63">
        <v>26</v>
      </c>
      <c r="D361" s="67" t="s">
        <v>842</v>
      </c>
      <c r="E361" s="67">
        <v>61720788.645000003</v>
      </c>
      <c r="F361" s="67">
        <v>0</v>
      </c>
      <c r="G361" s="67">
        <v>39030958.8631</v>
      </c>
      <c r="H361" s="67">
        <v>13219603.757099999</v>
      </c>
      <c r="I361" s="67">
        <v>5252934.9549000002</v>
      </c>
      <c r="J361" s="67">
        <v>3419140.5380000002</v>
      </c>
      <c r="K361" s="67">
        <v>0</v>
      </c>
      <c r="L361" s="67">
        <f t="shared" si="95"/>
        <v>3419140.5380000002</v>
      </c>
      <c r="M361" s="81">
        <v>107071602.49510001</v>
      </c>
      <c r="N361" s="72">
        <f t="shared" si="87"/>
        <v>229715029.25319999</v>
      </c>
      <c r="O361" s="71"/>
      <c r="P361" s="185"/>
      <c r="Q361" s="74">
        <v>7</v>
      </c>
      <c r="R361" s="185"/>
      <c r="S361" s="67" t="s">
        <v>843</v>
      </c>
      <c r="T361" s="67">
        <v>64236660.171899997</v>
      </c>
      <c r="U361" s="67">
        <v>0</v>
      </c>
      <c r="V361" s="67">
        <v>40621944.3354</v>
      </c>
      <c r="W361" s="67">
        <v>13758463.1175</v>
      </c>
      <c r="X361" s="67">
        <v>5520433.8025000002</v>
      </c>
      <c r="Y361" s="67">
        <v>3558512.0288</v>
      </c>
      <c r="Z361" s="67">
        <v>0</v>
      </c>
      <c r="AA361" s="67">
        <f t="shared" si="92"/>
        <v>3558512.0288</v>
      </c>
      <c r="AB361" s="67">
        <v>111996405.9866</v>
      </c>
      <c r="AC361" s="72">
        <f t="shared" si="88"/>
        <v>239692419.44269997</v>
      </c>
    </row>
    <row r="362" spans="1:29" ht="24.9" customHeight="1">
      <c r="A362" s="183"/>
      <c r="B362" s="186"/>
      <c r="C362" s="63">
        <v>27</v>
      </c>
      <c r="D362" s="67" t="s">
        <v>844</v>
      </c>
      <c r="E362" s="67">
        <v>57192004.065800004</v>
      </c>
      <c r="F362" s="67">
        <v>0</v>
      </c>
      <c r="G362" s="67">
        <v>36167048.526100002</v>
      </c>
      <c r="H362" s="67">
        <v>12249610.681</v>
      </c>
      <c r="I362" s="67">
        <v>4832991.2792999996</v>
      </c>
      <c r="J362" s="67">
        <v>3168259.8982000002</v>
      </c>
      <c r="K362" s="67">
        <v>0</v>
      </c>
      <c r="L362" s="67">
        <f t="shared" si="95"/>
        <v>3168259.8982000002</v>
      </c>
      <c r="M362" s="81">
        <v>98337390.767800003</v>
      </c>
      <c r="N362" s="72">
        <f t="shared" si="87"/>
        <v>211947305.21820003</v>
      </c>
      <c r="O362" s="71"/>
      <c r="P362" s="185"/>
      <c r="Q362" s="74">
        <v>8</v>
      </c>
      <c r="R362" s="185"/>
      <c r="S362" s="67" t="s">
        <v>845</v>
      </c>
      <c r="T362" s="67">
        <v>99704081.521699995</v>
      </c>
      <c r="U362" s="67">
        <v>0</v>
      </c>
      <c r="V362" s="67">
        <v>63050813.020999998</v>
      </c>
      <c r="W362" s="67">
        <v>21355016.350499999</v>
      </c>
      <c r="X362" s="67">
        <v>6173704.1479000002</v>
      </c>
      <c r="Y362" s="67">
        <v>5523297.3267999999</v>
      </c>
      <c r="Z362" s="67">
        <v>0</v>
      </c>
      <c r="AA362" s="67">
        <f t="shared" si="92"/>
        <v>5523297.3267999999</v>
      </c>
      <c r="AB362" s="67">
        <v>125583469.7823</v>
      </c>
      <c r="AC362" s="72">
        <f t="shared" si="88"/>
        <v>321390382.15019995</v>
      </c>
    </row>
    <row r="363" spans="1:29" ht="24.9" customHeight="1">
      <c r="A363" s="63"/>
      <c r="B363" s="178" t="s">
        <v>846</v>
      </c>
      <c r="C363" s="179"/>
      <c r="D363" s="68"/>
      <c r="E363" s="68">
        <f>SUM(E336:E362)</f>
        <v>1788334836.0105</v>
      </c>
      <c r="F363" s="68">
        <f t="shared" ref="F363:N363" si="96">SUM(F336:F362)</f>
        <v>0</v>
      </c>
      <c r="G363" s="68">
        <f t="shared" si="96"/>
        <v>1130906214.1004</v>
      </c>
      <c r="H363" s="68">
        <f t="shared" si="96"/>
        <v>383032661.05389994</v>
      </c>
      <c r="I363" s="68">
        <f t="shared" si="96"/>
        <v>151059301.9982</v>
      </c>
      <c r="J363" s="68">
        <f t="shared" si="96"/>
        <v>99068211.335300013</v>
      </c>
      <c r="K363" s="68">
        <f t="shared" si="96"/>
        <v>0</v>
      </c>
      <c r="L363" s="68">
        <f t="shared" si="96"/>
        <v>99068211.335300013</v>
      </c>
      <c r="M363" s="68">
        <f t="shared" si="96"/>
        <v>3082904923.0376992</v>
      </c>
      <c r="N363" s="68">
        <f t="shared" si="96"/>
        <v>6635306147.5359993</v>
      </c>
      <c r="O363" s="71"/>
      <c r="P363" s="185"/>
      <c r="Q363" s="74">
        <v>9</v>
      </c>
      <c r="R363" s="185"/>
      <c r="S363" s="67" t="s">
        <v>847</v>
      </c>
      <c r="T363" s="67">
        <v>70973281.127800003</v>
      </c>
      <c r="U363" s="67">
        <v>0</v>
      </c>
      <c r="V363" s="67">
        <v>44882045.043399997</v>
      </c>
      <c r="W363" s="67">
        <v>15201339.361500001</v>
      </c>
      <c r="X363" s="67">
        <v>4956814.7473999998</v>
      </c>
      <c r="Y363" s="67">
        <v>3931699.9659000002</v>
      </c>
      <c r="Z363" s="67">
        <v>0</v>
      </c>
      <c r="AA363" s="67">
        <f t="shared" si="92"/>
        <v>3931699.9659000002</v>
      </c>
      <c r="AB363" s="67">
        <v>100273957.36740001</v>
      </c>
      <c r="AC363" s="72">
        <f t="shared" si="88"/>
        <v>240219137.61339998</v>
      </c>
    </row>
    <row r="364" spans="1:29" ht="24.9" customHeight="1">
      <c r="A364" s="183">
        <v>18</v>
      </c>
      <c r="B364" s="184" t="s">
        <v>848</v>
      </c>
      <c r="C364" s="63">
        <v>1</v>
      </c>
      <c r="D364" s="67" t="s">
        <v>849</v>
      </c>
      <c r="E364" s="67">
        <v>107079920.156</v>
      </c>
      <c r="F364" s="67">
        <v>0</v>
      </c>
      <c r="G364" s="67">
        <v>67715141.857899994</v>
      </c>
      <c r="H364" s="67">
        <v>22934802.776799999</v>
      </c>
      <c r="I364" s="67">
        <v>7747605.8947000001</v>
      </c>
      <c r="J364" s="67">
        <v>5931895.9436999997</v>
      </c>
      <c r="K364" s="67">
        <v>0</v>
      </c>
      <c r="L364" s="67">
        <f t="shared" si="95"/>
        <v>5931895.9436999997</v>
      </c>
      <c r="M364" s="81">
        <v>137034703.2362</v>
      </c>
      <c r="N364" s="72">
        <f t="shared" si="87"/>
        <v>348444069.86529994</v>
      </c>
      <c r="O364" s="71"/>
      <c r="P364" s="185"/>
      <c r="Q364" s="74">
        <v>10</v>
      </c>
      <c r="R364" s="185"/>
      <c r="S364" s="67" t="s">
        <v>850</v>
      </c>
      <c r="T364" s="67">
        <v>65529468.309500001</v>
      </c>
      <c r="U364" s="67">
        <v>0</v>
      </c>
      <c r="V364" s="67">
        <v>41439489.644599997</v>
      </c>
      <c r="W364" s="67">
        <v>14035361.9013</v>
      </c>
      <c r="X364" s="67">
        <v>5015831.7777000004</v>
      </c>
      <c r="Y364" s="67">
        <v>3630129.5956000001</v>
      </c>
      <c r="Z364" s="67">
        <v>0</v>
      </c>
      <c r="AA364" s="67">
        <f t="shared" si="92"/>
        <v>3630129.5956000001</v>
      </c>
      <c r="AB364" s="67">
        <v>101501424.92470001</v>
      </c>
      <c r="AC364" s="72">
        <f t="shared" si="88"/>
        <v>231151706.1534</v>
      </c>
    </row>
    <row r="365" spans="1:29" ht="24.9" customHeight="1">
      <c r="A365" s="183"/>
      <c r="B365" s="185"/>
      <c r="C365" s="63">
        <v>2</v>
      </c>
      <c r="D365" s="67" t="s">
        <v>851</v>
      </c>
      <c r="E365" s="67">
        <v>108881683.2449</v>
      </c>
      <c r="F365" s="67">
        <v>0</v>
      </c>
      <c r="G365" s="67">
        <v>68854539.823200002</v>
      </c>
      <c r="H365" s="67">
        <v>23320711.554400001</v>
      </c>
      <c r="I365" s="67">
        <v>9099514.6879999992</v>
      </c>
      <c r="J365" s="67">
        <v>6031708.0385999996</v>
      </c>
      <c r="K365" s="67">
        <v>0</v>
      </c>
      <c r="L365" s="67">
        <f t="shared" si="95"/>
        <v>6031708.0385999996</v>
      </c>
      <c r="M365" s="81">
        <v>165152420.73280001</v>
      </c>
      <c r="N365" s="72">
        <f t="shared" si="87"/>
        <v>381340578.0819</v>
      </c>
      <c r="O365" s="71"/>
      <c r="P365" s="185"/>
      <c r="Q365" s="74">
        <v>11</v>
      </c>
      <c r="R365" s="185"/>
      <c r="S365" s="67" t="s">
        <v>852</v>
      </c>
      <c r="T365" s="67">
        <v>97790806.6602</v>
      </c>
      <c r="U365" s="67">
        <v>0</v>
      </c>
      <c r="V365" s="67">
        <v>61840897.301200002</v>
      </c>
      <c r="W365" s="67">
        <v>20945223.5383</v>
      </c>
      <c r="X365" s="67">
        <v>6507262.9434000002</v>
      </c>
      <c r="Y365" s="67">
        <v>5417307.8250000002</v>
      </c>
      <c r="Z365" s="67">
        <v>0</v>
      </c>
      <c r="AA365" s="67">
        <f t="shared" si="92"/>
        <v>5417307.8250000002</v>
      </c>
      <c r="AB365" s="67">
        <v>132521002.8652</v>
      </c>
      <c r="AC365" s="72">
        <f t="shared" si="88"/>
        <v>325022501.13330001</v>
      </c>
    </row>
    <row r="366" spans="1:29" ht="24.9" customHeight="1">
      <c r="A366" s="183"/>
      <c r="B366" s="185"/>
      <c r="C366" s="63">
        <v>3</v>
      </c>
      <c r="D366" s="67" t="s">
        <v>853</v>
      </c>
      <c r="E366" s="67">
        <v>90108287.951499999</v>
      </c>
      <c r="F366" s="67">
        <v>0</v>
      </c>
      <c r="G366" s="67">
        <v>56982630.284999996</v>
      </c>
      <c r="H366" s="67">
        <v>19299751.155099999</v>
      </c>
      <c r="I366" s="67">
        <v>8144988.0094999997</v>
      </c>
      <c r="J366" s="67">
        <v>4991720.0817999998</v>
      </c>
      <c r="K366" s="67">
        <v>0</v>
      </c>
      <c r="L366" s="67">
        <f t="shared" si="95"/>
        <v>4991720.0817999998</v>
      </c>
      <c r="M366" s="81">
        <v>145299667.6309</v>
      </c>
      <c r="N366" s="72">
        <f t="shared" si="87"/>
        <v>324827045.11379999</v>
      </c>
      <c r="O366" s="71"/>
      <c r="P366" s="185"/>
      <c r="Q366" s="74">
        <v>12</v>
      </c>
      <c r="R366" s="185"/>
      <c r="S366" s="67" t="s">
        <v>854</v>
      </c>
      <c r="T366" s="67">
        <v>77404585.023000002</v>
      </c>
      <c r="U366" s="67">
        <v>0</v>
      </c>
      <c r="V366" s="67">
        <v>48949069.5141</v>
      </c>
      <c r="W366" s="67">
        <v>16578821.5843</v>
      </c>
      <c r="X366" s="67">
        <v>5467984.5897000004</v>
      </c>
      <c r="Y366" s="67">
        <v>4287974.2835999997</v>
      </c>
      <c r="Z366" s="67">
        <v>0</v>
      </c>
      <c r="AA366" s="67">
        <f t="shared" si="92"/>
        <v>4287974.2835999997</v>
      </c>
      <c r="AB366" s="67">
        <v>110905539.3849</v>
      </c>
      <c r="AC366" s="72">
        <f t="shared" si="88"/>
        <v>263593974.37960002</v>
      </c>
    </row>
    <row r="367" spans="1:29" ht="24.9" customHeight="1">
      <c r="A367" s="183"/>
      <c r="B367" s="185"/>
      <c r="C367" s="63">
        <v>4</v>
      </c>
      <c r="D367" s="67" t="s">
        <v>855</v>
      </c>
      <c r="E367" s="67">
        <v>69382092.627299994</v>
      </c>
      <c r="F367" s="67">
        <v>0</v>
      </c>
      <c r="G367" s="67">
        <v>43875810.122000001</v>
      </c>
      <c r="H367" s="67">
        <v>14860532.2859</v>
      </c>
      <c r="I367" s="67">
        <v>6096960.5702999998</v>
      </c>
      <c r="J367" s="67">
        <v>3843553.0510999998</v>
      </c>
      <c r="K367" s="67">
        <v>0</v>
      </c>
      <c r="L367" s="67">
        <f t="shared" si="95"/>
        <v>3843553.0510999998</v>
      </c>
      <c r="M367" s="81">
        <v>102703704.6153</v>
      </c>
      <c r="N367" s="72">
        <f t="shared" si="87"/>
        <v>240762653.2719</v>
      </c>
      <c r="O367" s="71"/>
      <c r="P367" s="185"/>
      <c r="Q367" s="74">
        <v>13</v>
      </c>
      <c r="R367" s="185"/>
      <c r="S367" s="67" t="s">
        <v>856</v>
      </c>
      <c r="T367" s="67">
        <v>66528208.130099997</v>
      </c>
      <c r="U367" s="67">
        <v>0</v>
      </c>
      <c r="V367" s="67">
        <v>42071072.190899998</v>
      </c>
      <c r="W367" s="67">
        <v>14249275.964500001</v>
      </c>
      <c r="X367" s="67">
        <v>5198750.7407999998</v>
      </c>
      <c r="Y367" s="67">
        <v>3685456.6885000002</v>
      </c>
      <c r="Z367" s="67">
        <v>0</v>
      </c>
      <c r="AA367" s="67">
        <f t="shared" si="92"/>
        <v>3685456.6885000002</v>
      </c>
      <c r="AB367" s="67">
        <v>105305870.72409999</v>
      </c>
      <c r="AC367" s="72">
        <f t="shared" si="88"/>
        <v>237038634.43889999</v>
      </c>
    </row>
    <row r="368" spans="1:29" ht="24.9" customHeight="1">
      <c r="A368" s="183"/>
      <c r="B368" s="185"/>
      <c r="C368" s="63">
        <v>5</v>
      </c>
      <c r="D368" s="67" t="s">
        <v>857</v>
      </c>
      <c r="E368" s="67">
        <v>114061028.1243</v>
      </c>
      <c r="F368" s="67">
        <v>0</v>
      </c>
      <c r="G368" s="67">
        <v>72129851.130199999</v>
      </c>
      <c r="H368" s="67">
        <v>24430044.220600002</v>
      </c>
      <c r="I368" s="67">
        <v>9822546.2195999995</v>
      </c>
      <c r="J368" s="67">
        <v>6318627.7041999996</v>
      </c>
      <c r="K368" s="67">
        <v>0</v>
      </c>
      <c r="L368" s="67">
        <f t="shared" si="95"/>
        <v>6318627.7041999996</v>
      </c>
      <c r="M368" s="81">
        <v>180190414.75040001</v>
      </c>
      <c r="N368" s="72">
        <f t="shared" si="87"/>
        <v>406952512.14929998</v>
      </c>
      <c r="O368" s="71"/>
      <c r="P368" s="185"/>
      <c r="Q368" s="74">
        <v>14</v>
      </c>
      <c r="R368" s="185"/>
      <c r="S368" s="67" t="s">
        <v>858</v>
      </c>
      <c r="T368" s="67">
        <v>95292209.633499995</v>
      </c>
      <c r="U368" s="67">
        <v>0</v>
      </c>
      <c r="V368" s="67">
        <v>60260835.868000001</v>
      </c>
      <c r="W368" s="67">
        <v>20410064.099100001</v>
      </c>
      <c r="X368" s="67">
        <v>6706852.2635000004</v>
      </c>
      <c r="Y368" s="67">
        <v>5278893.2879999997</v>
      </c>
      <c r="Z368" s="67">
        <v>0</v>
      </c>
      <c r="AA368" s="67">
        <f t="shared" si="92"/>
        <v>5278893.2879999997</v>
      </c>
      <c r="AB368" s="67">
        <v>136672167.60890001</v>
      </c>
      <c r="AC368" s="72">
        <f t="shared" si="88"/>
        <v>324621022.76100004</v>
      </c>
    </row>
    <row r="369" spans="1:29" ht="24.9" customHeight="1">
      <c r="A369" s="183"/>
      <c r="B369" s="185"/>
      <c r="C369" s="63">
        <v>6</v>
      </c>
      <c r="D369" s="67" t="s">
        <v>859</v>
      </c>
      <c r="E369" s="67">
        <v>76410599.9692</v>
      </c>
      <c r="F369" s="67">
        <v>0</v>
      </c>
      <c r="G369" s="67">
        <v>48320493.784699999</v>
      </c>
      <c r="H369" s="67">
        <v>16365925.915899999</v>
      </c>
      <c r="I369" s="67">
        <v>7065894.4504000004</v>
      </c>
      <c r="J369" s="67">
        <v>4232910.5900999997</v>
      </c>
      <c r="K369" s="67">
        <v>0</v>
      </c>
      <c r="L369" s="67">
        <f t="shared" si="95"/>
        <v>4232910.5900999997</v>
      </c>
      <c r="M369" s="81">
        <v>122856106.34999999</v>
      </c>
      <c r="N369" s="72">
        <f t="shared" si="87"/>
        <v>275251931.06029999</v>
      </c>
      <c r="O369" s="71"/>
      <c r="P369" s="185"/>
      <c r="Q369" s="74">
        <v>15</v>
      </c>
      <c r="R369" s="185"/>
      <c r="S369" s="67" t="s">
        <v>860</v>
      </c>
      <c r="T369" s="67">
        <v>63170472.656599998</v>
      </c>
      <c r="U369" s="67">
        <v>0</v>
      </c>
      <c r="V369" s="67">
        <v>39947709.252400003</v>
      </c>
      <c r="W369" s="67">
        <v>13530102.8389</v>
      </c>
      <c r="X369" s="67">
        <v>4932071.6913000001</v>
      </c>
      <c r="Y369" s="67">
        <v>3499448.5425</v>
      </c>
      <c r="Z369" s="67">
        <v>0</v>
      </c>
      <c r="AA369" s="67">
        <f t="shared" si="92"/>
        <v>3499448.5425</v>
      </c>
      <c r="AB369" s="67">
        <v>99759338.136500001</v>
      </c>
      <c r="AC369" s="72">
        <f t="shared" si="88"/>
        <v>224839143.1182</v>
      </c>
    </row>
    <row r="370" spans="1:29" ht="24.9" customHeight="1">
      <c r="A370" s="183"/>
      <c r="B370" s="185"/>
      <c r="C370" s="63">
        <v>7</v>
      </c>
      <c r="D370" s="67" t="s">
        <v>861</v>
      </c>
      <c r="E370" s="67">
        <v>66629892.883000001</v>
      </c>
      <c r="F370" s="67">
        <v>0</v>
      </c>
      <c r="G370" s="67">
        <v>42135375.539800003</v>
      </c>
      <c r="H370" s="67">
        <v>14271055.208900001</v>
      </c>
      <c r="I370" s="67">
        <v>6616191.4458999997</v>
      </c>
      <c r="J370" s="67">
        <v>3691089.7089999998</v>
      </c>
      <c r="K370" s="67">
        <v>0</v>
      </c>
      <c r="L370" s="67">
        <f t="shared" si="95"/>
        <v>3691089.7089999998</v>
      </c>
      <c r="M370" s="81">
        <v>113502944.2889</v>
      </c>
      <c r="N370" s="72">
        <f t="shared" si="87"/>
        <v>246846549.07550001</v>
      </c>
      <c r="O370" s="71"/>
      <c r="P370" s="186"/>
      <c r="Q370" s="74">
        <v>16</v>
      </c>
      <c r="R370" s="186"/>
      <c r="S370" s="67" t="s">
        <v>862</v>
      </c>
      <c r="T370" s="67">
        <v>68527308.406599998</v>
      </c>
      <c r="U370" s="67">
        <v>0</v>
      </c>
      <c r="V370" s="67">
        <v>43335262.140000001</v>
      </c>
      <c r="W370" s="67">
        <v>14677451.205</v>
      </c>
      <c r="X370" s="67">
        <v>5374821.9085999997</v>
      </c>
      <c r="Y370" s="67">
        <v>3796200.6526000001</v>
      </c>
      <c r="Z370" s="67">
        <v>0</v>
      </c>
      <c r="AA370" s="67">
        <f t="shared" si="92"/>
        <v>3796200.6526000001</v>
      </c>
      <c r="AB370" s="67">
        <v>108967892.4364</v>
      </c>
      <c r="AC370" s="72">
        <f t="shared" si="88"/>
        <v>244678936.74919999</v>
      </c>
    </row>
    <row r="371" spans="1:29" ht="24.9" customHeight="1">
      <c r="A371" s="183"/>
      <c r="B371" s="185"/>
      <c r="C371" s="63">
        <v>8</v>
      </c>
      <c r="D371" s="67" t="s">
        <v>863</v>
      </c>
      <c r="E371" s="67">
        <v>88779963.598499998</v>
      </c>
      <c r="F371" s="67">
        <v>0</v>
      </c>
      <c r="G371" s="67">
        <v>56142625.2509</v>
      </c>
      <c r="H371" s="67">
        <v>19015245.367199998</v>
      </c>
      <c r="I371" s="67">
        <v>8055255.0590000004</v>
      </c>
      <c r="J371" s="67">
        <v>4918135.0264999997</v>
      </c>
      <c r="K371" s="67">
        <v>0</v>
      </c>
      <c r="L371" s="67">
        <f t="shared" si="95"/>
        <v>4918135.0264999997</v>
      </c>
      <c r="M371" s="81">
        <v>143433354.0411</v>
      </c>
      <c r="N371" s="72">
        <f t="shared" si="87"/>
        <v>320344578.34319997</v>
      </c>
      <c r="O371" s="71"/>
      <c r="P371" s="63"/>
      <c r="Q371" s="179" t="s">
        <v>864</v>
      </c>
      <c r="R371" s="180"/>
      <c r="S371" s="68"/>
      <c r="T371" s="68">
        <f t="shared" ref="T371:Y371" si="97">SUM(T355:T370)</f>
        <v>1268732828.0727</v>
      </c>
      <c r="U371" s="68">
        <f t="shared" si="97"/>
        <v>0</v>
      </c>
      <c r="V371" s="68">
        <f t="shared" si="97"/>
        <v>802320578.00849998</v>
      </c>
      <c r="W371" s="68">
        <f t="shared" si="97"/>
        <v>271742238.3761</v>
      </c>
      <c r="X371" s="68">
        <f t="shared" si="97"/>
        <v>89064402.905300021</v>
      </c>
      <c r="Y371" s="68">
        <f t="shared" si="97"/>
        <v>70283869.333600014</v>
      </c>
      <c r="Z371" s="68">
        <f t="shared" ref="Z371:AC371" si="98">SUM(Z355:Z370)</f>
        <v>0</v>
      </c>
      <c r="AA371" s="68">
        <f t="shared" si="92"/>
        <v>70283869.333600014</v>
      </c>
      <c r="AB371" s="68">
        <f t="shared" si="98"/>
        <v>1807280623.6967001</v>
      </c>
      <c r="AC371" s="68">
        <f t="shared" si="98"/>
        <v>4309424540.3928995</v>
      </c>
    </row>
    <row r="372" spans="1:29" ht="24.9" customHeight="1">
      <c r="A372" s="183"/>
      <c r="B372" s="185"/>
      <c r="C372" s="63">
        <v>9</v>
      </c>
      <c r="D372" s="67" t="s">
        <v>865</v>
      </c>
      <c r="E372" s="67">
        <v>97933534.943200007</v>
      </c>
      <c r="F372" s="67">
        <v>0</v>
      </c>
      <c r="G372" s="67">
        <v>61931155.735399999</v>
      </c>
      <c r="H372" s="67">
        <v>20975793.649099998</v>
      </c>
      <c r="I372" s="67">
        <v>7653241.6414000001</v>
      </c>
      <c r="J372" s="67">
        <v>5425214.5299000004</v>
      </c>
      <c r="K372" s="67">
        <v>0</v>
      </c>
      <c r="L372" s="67">
        <f t="shared" si="95"/>
        <v>5425214.5299000004</v>
      </c>
      <c r="M372" s="81">
        <v>135072065.34909999</v>
      </c>
      <c r="N372" s="72">
        <f t="shared" si="87"/>
        <v>328991005.84810007</v>
      </c>
      <c r="O372" s="71"/>
      <c r="P372" s="184">
        <v>35</v>
      </c>
      <c r="Q372" s="74">
        <v>1</v>
      </c>
      <c r="R372" s="64"/>
      <c r="S372" s="67" t="s">
        <v>866</v>
      </c>
      <c r="T372" s="67">
        <v>70818898.194600001</v>
      </c>
      <c r="U372" s="67">
        <v>0</v>
      </c>
      <c r="V372" s="67">
        <v>44784416.447800003</v>
      </c>
      <c r="W372" s="67">
        <v>15168273.011399999</v>
      </c>
      <c r="X372" s="67">
        <v>5547733.3909</v>
      </c>
      <c r="Y372" s="67">
        <v>3923147.6294999998</v>
      </c>
      <c r="Z372" s="67">
        <v>0</v>
      </c>
      <c r="AA372" s="67">
        <f t="shared" si="92"/>
        <v>3923147.6294999998</v>
      </c>
      <c r="AB372" s="67">
        <v>109729383.72059999</v>
      </c>
      <c r="AC372" s="72">
        <f t="shared" si="88"/>
        <v>249971852.39480001</v>
      </c>
    </row>
    <row r="373" spans="1:29" ht="24.9" customHeight="1">
      <c r="A373" s="183"/>
      <c r="B373" s="185"/>
      <c r="C373" s="63">
        <v>10</v>
      </c>
      <c r="D373" s="67" t="s">
        <v>867</v>
      </c>
      <c r="E373" s="67">
        <v>92517897.896599993</v>
      </c>
      <c r="F373" s="67">
        <v>0</v>
      </c>
      <c r="G373" s="67">
        <v>58506418.115800001</v>
      </c>
      <c r="H373" s="67">
        <v>19815850.9877</v>
      </c>
      <c r="I373" s="67">
        <v>8976371.0288999993</v>
      </c>
      <c r="J373" s="67">
        <v>5125205.01</v>
      </c>
      <c r="K373" s="67">
        <v>0</v>
      </c>
      <c r="L373" s="67">
        <f t="shared" si="95"/>
        <v>5125205.01</v>
      </c>
      <c r="M373" s="81">
        <v>162591213.47150001</v>
      </c>
      <c r="N373" s="72">
        <f t="shared" si="87"/>
        <v>347532956.51050001</v>
      </c>
      <c r="O373" s="71"/>
      <c r="P373" s="185"/>
      <c r="Q373" s="74">
        <v>2</v>
      </c>
      <c r="R373" s="184" t="s">
        <v>121</v>
      </c>
      <c r="S373" s="67" t="s">
        <v>868</v>
      </c>
      <c r="T373" s="67">
        <v>78368122.158399999</v>
      </c>
      <c r="U373" s="67">
        <v>0</v>
      </c>
      <c r="V373" s="67">
        <v>49558390.605400003</v>
      </c>
      <c r="W373" s="67">
        <v>16785195.796500001</v>
      </c>
      <c r="X373" s="67">
        <v>5190084.8213</v>
      </c>
      <c r="Y373" s="67">
        <v>4341351.2569000004</v>
      </c>
      <c r="Z373" s="67">
        <v>0</v>
      </c>
      <c r="AA373" s="67">
        <f t="shared" si="92"/>
        <v>4341351.2569000004</v>
      </c>
      <c r="AB373" s="67">
        <v>102290818.7132</v>
      </c>
      <c r="AC373" s="72">
        <f t="shared" si="88"/>
        <v>256533963.35170001</v>
      </c>
    </row>
    <row r="374" spans="1:29" ht="24.9" customHeight="1">
      <c r="A374" s="183"/>
      <c r="B374" s="185"/>
      <c r="C374" s="63">
        <v>11</v>
      </c>
      <c r="D374" s="67" t="s">
        <v>869</v>
      </c>
      <c r="E374" s="67">
        <v>98777328.387600005</v>
      </c>
      <c r="F374" s="67">
        <v>0</v>
      </c>
      <c r="G374" s="67">
        <v>62464753.376400001</v>
      </c>
      <c r="H374" s="67">
        <v>21156520.6818</v>
      </c>
      <c r="I374" s="67">
        <v>9497783.3998000007</v>
      </c>
      <c r="J374" s="67">
        <v>5471958.0734000001</v>
      </c>
      <c r="K374" s="67">
        <v>0</v>
      </c>
      <c r="L374" s="67">
        <f t="shared" si="95"/>
        <v>5471958.0734000001</v>
      </c>
      <c r="M374" s="81">
        <v>173435825.0433</v>
      </c>
      <c r="N374" s="72">
        <f t="shared" si="87"/>
        <v>370804168.9623</v>
      </c>
      <c r="O374" s="71"/>
      <c r="P374" s="185"/>
      <c r="Q374" s="74">
        <v>3</v>
      </c>
      <c r="R374" s="185"/>
      <c r="S374" s="67" t="s">
        <v>870</v>
      </c>
      <c r="T374" s="67">
        <v>65616837.417099997</v>
      </c>
      <c r="U374" s="67">
        <v>0</v>
      </c>
      <c r="V374" s="67">
        <v>41494740.0735</v>
      </c>
      <c r="W374" s="67">
        <v>14054074.9639</v>
      </c>
      <c r="X374" s="67">
        <v>4943820.8345999997</v>
      </c>
      <c r="Y374" s="67">
        <v>3634969.5735999998</v>
      </c>
      <c r="Z374" s="67">
        <v>0</v>
      </c>
      <c r="AA374" s="67">
        <f t="shared" si="92"/>
        <v>3634969.5735999998</v>
      </c>
      <c r="AB374" s="67">
        <v>97168889.451499999</v>
      </c>
      <c r="AC374" s="72">
        <f t="shared" si="88"/>
        <v>226913332.31419998</v>
      </c>
    </row>
    <row r="375" spans="1:29" ht="24.9" customHeight="1">
      <c r="A375" s="183"/>
      <c r="B375" s="185"/>
      <c r="C375" s="63">
        <v>12</v>
      </c>
      <c r="D375" s="67" t="s">
        <v>871</v>
      </c>
      <c r="E375" s="67">
        <v>85360805.385199994</v>
      </c>
      <c r="F375" s="67">
        <v>0</v>
      </c>
      <c r="G375" s="67">
        <v>53980419.833499998</v>
      </c>
      <c r="H375" s="67">
        <v>18282916.475099999</v>
      </c>
      <c r="I375" s="67">
        <v>7614383.0274999999</v>
      </c>
      <c r="J375" s="67">
        <v>4728724.2509000003</v>
      </c>
      <c r="K375" s="67">
        <v>0</v>
      </c>
      <c r="L375" s="67">
        <f t="shared" si="95"/>
        <v>4728724.2509000003</v>
      </c>
      <c r="M375" s="81">
        <v>134263863.24720001</v>
      </c>
      <c r="N375" s="72">
        <f t="shared" si="87"/>
        <v>304231112.21940005</v>
      </c>
      <c r="O375" s="71"/>
      <c r="P375" s="185"/>
      <c r="Q375" s="74">
        <v>4</v>
      </c>
      <c r="R375" s="185"/>
      <c r="S375" s="67" t="s">
        <v>872</v>
      </c>
      <c r="T375" s="67">
        <v>73466935.221000001</v>
      </c>
      <c r="U375" s="67">
        <v>0</v>
      </c>
      <c r="V375" s="67">
        <v>46458980.667000003</v>
      </c>
      <c r="W375" s="67">
        <v>15735440.103599999</v>
      </c>
      <c r="X375" s="67">
        <v>5514054.3700000001</v>
      </c>
      <c r="Y375" s="67">
        <v>4069840.6797000002</v>
      </c>
      <c r="Z375" s="67">
        <v>0</v>
      </c>
      <c r="AA375" s="67">
        <f t="shared" si="92"/>
        <v>4069840.6797000002</v>
      </c>
      <c r="AB375" s="67">
        <v>109028909.5483</v>
      </c>
      <c r="AC375" s="72">
        <f t="shared" si="88"/>
        <v>254274160.5896</v>
      </c>
    </row>
    <row r="376" spans="1:29" ht="24.9" customHeight="1">
      <c r="A376" s="183"/>
      <c r="B376" s="185"/>
      <c r="C376" s="63">
        <v>13</v>
      </c>
      <c r="D376" s="67" t="s">
        <v>873</v>
      </c>
      <c r="E376" s="67">
        <v>73953844.454999998</v>
      </c>
      <c r="F376" s="67">
        <v>0</v>
      </c>
      <c r="G376" s="67">
        <v>46766892.064400002</v>
      </c>
      <c r="H376" s="67">
        <v>15839728.258099999</v>
      </c>
      <c r="I376" s="67">
        <v>7400153.1908</v>
      </c>
      <c r="J376" s="67">
        <v>4096813.9432000001</v>
      </c>
      <c r="K376" s="67">
        <v>0</v>
      </c>
      <c r="L376" s="67">
        <f t="shared" si="95"/>
        <v>4096813.9432000001</v>
      </c>
      <c r="M376" s="81">
        <v>129808197.2613</v>
      </c>
      <c r="N376" s="72">
        <f t="shared" si="87"/>
        <v>277865629.1728</v>
      </c>
      <c r="O376" s="71"/>
      <c r="P376" s="185"/>
      <c r="Q376" s="74">
        <v>5</v>
      </c>
      <c r="R376" s="185"/>
      <c r="S376" s="67" t="s">
        <v>874</v>
      </c>
      <c r="T376" s="67">
        <v>103042996.8996</v>
      </c>
      <c r="U376" s="67">
        <v>0</v>
      </c>
      <c r="V376" s="67">
        <v>65162274.517499998</v>
      </c>
      <c r="W376" s="67">
        <v>22070158.5132</v>
      </c>
      <c r="X376" s="67">
        <v>7425662.5263999999</v>
      </c>
      <c r="Y376" s="67">
        <v>5708262.8979000002</v>
      </c>
      <c r="Z376" s="67">
        <v>0</v>
      </c>
      <c r="AA376" s="67">
        <f t="shared" si="92"/>
        <v>5708262.8979000002</v>
      </c>
      <c r="AB376" s="67">
        <v>148787551.82550001</v>
      </c>
      <c r="AC376" s="72">
        <f t="shared" si="88"/>
        <v>352196907.18010002</v>
      </c>
    </row>
    <row r="377" spans="1:29" ht="24.9" customHeight="1">
      <c r="A377" s="183"/>
      <c r="B377" s="185"/>
      <c r="C377" s="63">
        <v>14</v>
      </c>
      <c r="D377" s="67" t="s">
        <v>875</v>
      </c>
      <c r="E377" s="67">
        <v>76148185.860599995</v>
      </c>
      <c r="F377" s="67">
        <v>0</v>
      </c>
      <c r="G377" s="67">
        <v>48154548.492899999</v>
      </c>
      <c r="H377" s="67">
        <v>16309721.019400001</v>
      </c>
      <c r="I377" s="67">
        <v>6786873.0371000003</v>
      </c>
      <c r="J377" s="67">
        <v>4218373.6612</v>
      </c>
      <c r="K377" s="67">
        <v>0</v>
      </c>
      <c r="L377" s="67">
        <f t="shared" si="95"/>
        <v>4218373.6612</v>
      </c>
      <c r="M377" s="81">
        <v>117052870.72319999</v>
      </c>
      <c r="N377" s="72">
        <f t="shared" si="87"/>
        <v>268670572.79439998</v>
      </c>
      <c r="O377" s="71"/>
      <c r="P377" s="185"/>
      <c r="Q377" s="74">
        <v>6</v>
      </c>
      <c r="R377" s="185"/>
      <c r="S377" s="67" t="s">
        <v>876</v>
      </c>
      <c r="T377" s="67">
        <v>85396030.728400007</v>
      </c>
      <c r="U377" s="67">
        <v>0</v>
      </c>
      <c r="V377" s="67">
        <v>54002695.616999999</v>
      </c>
      <c r="W377" s="67">
        <v>18290461.179099999</v>
      </c>
      <c r="X377" s="67">
        <v>5752035.6741000004</v>
      </c>
      <c r="Y377" s="67">
        <v>4730675.6257999996</v>
      </c>
      <c r="Z377" s="67">
        <v>0</v>
      </c>
      <c r="AA377" s="67">
        <f t="shared" si="92"/>
        <v>4730675.6257999996</v>
      </c>
      <c r="AB377" s="67">
        <v>113978571.1749</v>
      </c>
      <c r="AC377" s="72">
        <f t="shared" si="88"/>
        <v>282150469.9993</v>
      </c>
    </row>
    <row r="378" spans="1:29" ht="24.9" customHeight="1">
      <c r="A378" s="183"/>
      <c r="B378" s="185"/>
      <c r="C378" s="63">
        <v>15</v>
      </c>
      <c r="D378" s="67" t="s">
        <v>877</v>
      </c>
      <c r="E378" s="67">
        <v>88148979.577299997</v>
      </c>
      <c r="F378" s="67">
        <v>0</v>
      </c>
      <c r="G378" s="67">
        <v>55743603.917599998</v>
      </c>
      <c r="H378" s="67">
        <v>18880098.702300001</v>
      </c>
      <c r="I378" s="67">
        <v>8093868.6920999996</v>
      </c>
      <c r="J378" s="67">
        <v>4883180.4659000002</v>
      </c>
      <c r="K378" s="67">
        <v>0</v>
      </c>
      <c r="L378" s="67">
        <f t="shared" si="95"/>
        <v>4883180.4659000002</v>
      </c>
      <c r="M378" s="81">
        <v>144236460.903</v>
      </c>
      <c r="N378" s="72">
        <f t="shared" si="87"/>
        <v>319986192.25819999</v>
      </c>
      <c r="O378" s="71"/>
      <c r="P378" s="185"/>
      <c r="Q378" s="74">
        <v>7</v>
      </c>
      <c r="R378" s="185"/>
      <c r="S378" s="67" t="s">
        <v>878</v>
      </c>
      <c r="T378" s="67">
        <v>78621578.755899996</v>
      </c>
      <c r="U378" s="67">
        <v>0</v>
      </c>
      <c r="V378" s="67">
        <v>49718671.351199999</v>
      </c>
      <c r="W378" s="67">
        <v>16839482.137699999</v>
      </c>
      <c r="X378" s="67">
        <v>5434645.6084000003</v>
      </c>
      <c r="Y378" s="67">
        <v>4355391.9672999997</v>
      </c>
      <c r="Z378" s="67">
        <v>0</v>
      </c>
      <c r="AA378" s="67">
        <f t="shared" si="92"/>
        <v>4355391.9672999997</v>
      </c>
      <c r="AB378" s="67">
        <v>107377323.9261</v>
      </c>
      <c r="AC378" s="72">
        <f t="shared" si="88"/>
        <v>262347093.74659997</v>
      </c>
    </row>
    <row r="379" spans="1:29" ht="24.9" customHeight="1">
      <c r="A379" s="183"/>
      <c r="B379" s="185"/>
      <c r="C379" s="63">
        <v>16</v>
      </c>
      <c r="D379" s="67" t="s">
        <v>879</v>
      </c>
      <c r="E379" s="67">
        <v>68371306.284999996</v>
      </c>
      <c r="F379" s="67">
        <v>0</v>
      </c>
      <c r="G379" s="67">
        <v>43236609.602899998</v>
      </c>
      <c r="H379" s="67">
        <v>14644038.050799999</v>
      </c>
      <c r="I379" s="67">
        <v>6425048.1288999999</v>
      </c>
      <c r="J379" s="67">
        <v>3787558.6181999999</v>
      </c>
      <c r="K379" s="67">
        <v>0</v>
      </c>
      <c r="L379" s="67">
        <f t="shared" si="95"/>
        <v>3787558.6181999999</v>
      </c>
      <c r="M379" s="81">
        <v>109527444.0069</v>
      </c>
      <c r="N379" s="72">
        <f t="shared" si="87"/>
        <v>245992004.69269997</v>
      </c>
      <c r="O379" s="71"/>
      <c r="P379" s="185"/>
      <c r="Q379" s="74">
        <v>8</v>
      </c>
      <c r="R379" s="185"/>
      <c r="S379" s="67" t="s">
        <v>880</v>
      </c>
      <c r="T379" s="67">
        <v>68306025.5977</v>
      </c>
      <c r="U379" s="67">
        <v>0</v>
      </c>
      <c r="V379" s="67">
        <v>43195327.437200002</v>
      </c>
      <c r="W379" s="67">
        <v>14630055.9738</v>
      </c>
      <c r="X379" s="67">
        <v>5124593.2997000003</v>
      </c>
      <c r="Y379" s="67">
        <v>3783942.2702000001</v>
      </c>
      <c r="Z379" s="67">
        <v>0</v>
      </c>
      <c r="AA379" s="67">
        <f t="shared" si="92"/>
        <v>3783942.2702000001</v>
      </c>
      <c r="AB379" s="67">
        <v>100928691.244</v>
      </c>
      <c r="AC379" s="72">
        <f t="shared" si="88"/>
        <v>235968635.82260001</v>
      </c>
    </row>
    <row r="380" spans="1:29" ht="24.9" customHeight="1">
      <c r="A380" s="183"/>
      <c r="B380" s="185"/>
      <c r="C380" s="63">
        <v>17</v>
      </c>
      <c r="D380" s="67" t="s">
        <v>881</v>
      </c>
      <c r="E380" s="67">
        <v>95133410.849199995</v>
      </c>
      <c r="F380" s="67">
        <v>0</v>
      </c>
      <c r="G380" s="67">
        <v>60160414.778800003</v>
      </c>
      <c r="H380" s="67">
        <v>20376051.944499999</v>
      </c>
      <c r="I380" s="67">
        <v>8666843.6788999997</v>
      </c>
      <c r="J380" s="67">
        <v>5270096.3272000002</v>
      </c>
      <c r="K380" s="67">
        <v>0</v>
      </c>
      <c r="L380" s="67">
        <f t="shared" si="95"/>
        <v>5270096.3272000002</v>
      </c>
      <c r="M380" s="81">
        <v>156153499.16069999</v>
      </c>
      <c r="N380" s="72">
        <f t="shared" si="87"/>
        <v>345760316.73930001</v>
      </c>
      <c r="O380" s="71"/>
      <c r="P380" s="185"/>
      <c r="Q380" s="74">
        <v>9</v>
      </c>
      <c r="R380" s="185"/>
      <c r="S380" s="67" t="s">
        <v>882</v>
      </c>
      <c r="T380" s="67">
        <v>90084718.206499994</v>
      </c>
      <c r="U380" s="67">
        <v>0</v>
      </c>
      <c r="V380" s="67">
        <v>56967725.262500003</v>
      </c>
      <c r="W380" s="67">
        <v>19294702.8935</v>
      </c>
      <c r="X380" s="67">
        <v>6589496.5493999999</v>
      </c>
      <c r="Y380" s="67">
        <v>4990414.3909</v>
      </c>
      <c r="Z380" s="67">
        <v>0</v>
      </c>
      <c r="AA380" s="67">
        <f t="shared" si="92"/>
        <v>4990414.3909</v>
      </c>
      <c r="AB380" s="67">
        <v>131396527.4914</v>
      </c>
      <c r="AC380" s="72">
        <f t="shared" si="88"/>
        <v>309323584.79419994</v>
      </c>
    </row>
    <row r="381" spans="1:29" ht="24.9" customHeight="1">
      <c r="A381" s="183"/>
      <c r="B381" s="185"/>
      <c r="C381" s="63">
        <v>18</v>
      </c>
      <c r="D381" s="67" t="s">
        <v>883</v>
      </c>
      <c r="E381" s="67">
        <v>63988075.300399996</v>
      </c>
      <c r="F381" s="67">
        <v>0</v>
      </c>
      <c r="G381" s="67">
        <v>40464744.369099997</v>
      </c>
      <c r="H381" s="67">
        <v>13705220.221899999</v>
      </c>
      <c r="I381" s="67">
        <v>6509823.1355999997</v>
      </c>
      <c r="J381" s="67">
        <v>3544741.1968</v>
      </c>
      <c r="K381" s="67">
        <v>0</v>
      </c>
      <c r="L381" s="67">
        <f t="shared" si="95"/>
        <v>3544741.1968</v>
      </c>
      <c r="M381" s="81">
        <v>111290639.6462</v>
      </c>
      <c r="N381" s="72">
        <f t="shared" si="87"/>
        <v>239503243.87</v>
      </c>
      <c r="O381" s="71"/>
      <c r="P381" s="185"/>
      <c r="Q381" s="74">
        <v>10</v>
      </c>
      <c r="R381" s="185"/>
      <c r="S381" s="67" t="s">
        <v>884</v>
      </c>
      <c r="T381" s="67">
        <v>63532661.123499997</v>
      </c>
      <c r="U381" s="67">
        <v>0</v>
      </c>
      <c r="V381" s="67">
        <v>40176749.798699997</v>
      </c>
      <c r="W381" s="67">
        <v>13607677.8039</v>
      </c>
      <c r="X381" s="67">
        <v>5165213.4418000001</v>
      </c>
      <c r="Y381" s="67">
        <v>3519512.6617999999</v>
      </c>
      <c r="Z381" s="67">
        <v>0</v>
      </c>
      <c r="AA381" s="67">
        <f t="shared" si="92"/>
        <v>3519512.6617999999</v>
      </c>
      <c r="AB381" s="67">
        <v>101773530.54719999</v>
      </c>
      <c r="AC381" s="72">
        <f t="shared" si="88"/>
        <v>227775345.37689999</v>
      </c>
    </row>
    <row r="382" spans="1:29" ht="24.9" customHeight="1">
      <c r="A382" s="183"/>
      <c r="B382" s="185"/>
      <c r="C382" s="63">
        <v>19</v>
      </c>
      <c r="D382" s="67" t="s">
        <v>885</v>
      </c>
      <c r="E382" s="67">
        <v>84432183.743900001</v>
      </c>
      <c r="F382" s="67">
        <v>0</v>
      </c>
      <c r="G382" s="67">
        <v>53393178.583400004</v>
      </c>
      <c r="H382" s="67">
        <v>18084020.602200001</v>
      </c>
      <c r="I382" s="67">
        <v>8150167.6025999999</v>
      </c>
      <c r="J382" s="67">
        <v>4677281.4879000001</v>
      </c>
      <c r="K382" s="67">
        <v>0</v>
      </c>
      <c r="L382" s="67">
        <f t="shared" si="95"/>
        <v>4677281.4879000001</v>
      </c>
      <c r="M382" s="81">
        <v>145407395.56040001</v>
      </c>
      <c r="N382" s="72">
        <f t="shared" si="87"/>
        <v>314144227.58039999</v>
      </c>
      <c r="O382" s="71"/>
      <c r="P382" s="185"/>
      <c r="Q382" s="74">
        <v>11</v>
      </c>
      <c r="R382" s="185"/>
      <c r="S382" s="67" t="s">
        <v>886</v>
      </c>
      <c r="T382" s="67">
        <v>60854188.098800004</v>
      </c>
      <c r="U382" s="67">
        <v>0</v>
      </c>
      <c r="V382" s="67">
        <v>38482938.479500003</v>
      </c>
      <c r="W382" s="67">
        <v>13033991.808700001</v>
      </c>
      <c r="X382" s="67">
        <v>4635751.7033000002</v>
      </c>
      <c r="Y382" s="67">
        <v>3371133.5517000002</v>
      </c>
      <c r="Z382" s="67">
        <v>0</v>
      </c>
      <c r="AA382" s="67">
        <f t="shared" si="92"/>
        <v>3371133.5517000002</v>
      </c>
      <c r="AB382" s="67">
        <v>90761503.949699998</v>
      </c>
      <c r="AC382" s="72">
        <f t="shared" si="88"/>
        <v>211139507.59169999</v>
      </c>
    </row>
    <row r="383" spans="1:29" ht="24.9" customHeight="1">
      <c r="A383" s="183"/>
      <c r="B383" s="185"/>
      <c r="C383" s="63">
        <v>20</v>
      </c>
      <c r="D383" s="67" t="s">
        <v>887</v>
      </c>
      <c r="E383" s="67">
        <v>70790228.063500002</v>
      </c>
      <c r="F383" s="67">
        <v>0</v>
      </c>
      <c r="G383" s="67">
        <v>44766286.0458</v>
      </c>
      <c r="H383" s="67">
        <v>15162132.3288</v>
      </c>
      <c r="I383" s="67">
        <v>6545683.6517000003</v>
      </c>
      <c r="J383" s="67">
        <v>3921559.3931999998</v>
      </c>
      <c r="K383" s="67">
        <v>0</v>
      </c>
      <c r="L383" s="67">
        <f t="shared" si="95"/>
        <v>3921559.3931999998</v>
      </c>
      <c r="M383" s="81">
        <v>112036485.7168</v>
      </c>
      <c r="N383" s="72">
        <f t="shared" si="87"/>
        <v>253222375.19980001</v>
      </c>
      <c r="O383" s="71"/>
      <c r="P383" s="185"/>
      <c r="Q383" s="74">
        <v>12</v>
      </c>
      <c r="R383" s="185"/>
      <c r="S383" s="67" t="s">
        <v>888</v>
      </c>
      <c r="T383" s="67">
        <v>65244995.8675</v>
      </c>
      <c r="U383" s="67">
        <v>0</v>
      </c>
      <c r="V383" s="67">
        <v>41259595.115900002</v>
      </c>
      <c r="W383" s="67">
        <v>13974432.463300001</v>
      </c>
      <c r="X383" s="67">
        <v>4941592.6763000004</v>
      </c>
      <c r="Y383" s="67">
        <v>3614370.7034</v>
      </c>
      <c r="Z383" s="67">
        <v>0</v>
      </c>
      <c r="AA383" s="67">
        <f t="shared" si="92"/>
        <v>3614370.7034</v>
      </c>
      <c r="AB383" s="67">
        <v>97122547.031399995</v>
      </c>
      <c r="AC383" s="72">
        <f t="shared" si="88"/>
        <v>226157533.85780001</v>
      </c>
    </row>
    <row r="384" spans="1:29" ht="24.9" customHeight="1">
      <c r="A384" s="183"/>
      <c r="B384" s="185"/>
      <c r="C384" s="63">
        <v>21</v>
      </c>
      <c r="D384" s="67" t="s">
        <v>889</v>
      </c>
      <c r="E384" s="67">
        <v>90231716.711700007</v>
      </c>
      <c r="F384" s="67">
        <v>0</v>
      </c>
      <c r="G384" s="67">
        <v>57060684.097599998</v>
      </c>
      <c r="H384" s="67">
        <v>19326187.6175</v>
      </c>
      <c r="I384" s="67">
        <v>8224816.7380999997</v>
      </c>
      <c r="J384" s="67">
        <v>4998557.6528000003</v>
      </c>
      <c r="K384" s="67">
        <v>0</v>
      </c>
      <c r="L384" s="67">
        <f t="shared" si="95"/>
        <v>4998557.6528000003</v>
      </c>
      <c r="M384" s="81">
        <v>146959987.9501</v>
      </c>
      <c r="N384" s="72">
        <f t="shared" si="87"/>
        <v>326801950.76779997</v>
      </c>
      <c r="O384" s="71"/>
      <c r="P384" s="185"/>
      <c r="Q384" s="74">
        <v>13</v>
      </c>
      <c r="R384" s="185"/>
      <c r="S384" s="67" t="s">
        <v>890</v>
      </c>
      <c r="T384" s="67">
        <v>70961649.737000003</v>
      </c>
      <c r="U384" s="67">
        <v>0</v>
      </c>
      <c r="V384" s="67">
        <v>44874689.590800002</v>
      </c>
      <c r="W384" s="67">
        <v>15198848.104</v>
      </c>
      <c r="X384" s="67">
        <v>5674306.7805000003</v>
      </c>
      <c r="Y384" s="67">
        <v>3931055.6228999998</v>
      </c>
      <c r="Z384" s="67">
        <v>0</v>
      </c>
      <c r="AA384" s="67">
        <f t="shared" si="92"/>
        <v>3931055.6228999998</v>
      </c>
      <c r="AB384" s="67">
        <v>112361924.3407</v>
      </c>
      <c r="AC384" s="72">
        <f t="shared" si="88"/>
        <v>253002474.17590001</v>
      </c>
    </row>
    <row r="385" spans="1:29" ht="24.9" customHeight="1">
      <c r="A385" s="183"/>
      <c r="B385" s="185"/>
      <c r="C385" s="63">
        <v>22</v>
      </c>
      <c r="D385" s="67" t="s">
        <v>891</v>
      </c>
      <c r="E385" s="67">
        <v>100951099.7762</v>
      </c>
      <c r="F385" s="67">
        <v>0</v>
      </c>
      <c r="G385" s="67">
        <v>63839401.748599999</v>
      </c>
      <c r="H385" s="67">
        <v>21622107.6752</v>
      </c>
      <c r="I385" s="67">
        <v>8494295.5677000005</v>
      </c>
      <c r="J385" s="67">
        <v>5592378.2761000004</v>
      </c>
      <c r="K385" s="67">
        <v>0</v>
      </c>
      <c r="L385" s="67">
        <f t="shared" si="95"/>
        <v>5592378.2761000004</v>
      </c>
      <c r="M385" s="81">
        <v>152564751.85089999</v>
      </c>
      <c r="N385" s="72">
        <f t="shared" si="87"/>
        <v>353064034.89469999</v>
      </c>
      <c r="O385" s="71"/>
      <c r="P385" s="185"/>
      <c r="Q385" s="74">
        <v>14</v>
      </c>
      <c r="R385" s="185"/>
      <c r="S385" s="67" t="s">
        <v>892</v>
      </c>
      <c r="T385" s="67">
        <v>78085223.034600005</v>
      </c>
      <c r="U385" s="67">
        <v>0</v>
      </c>
      <c r="V385" s="67">
        <v>49379491.010899998</v>
      </c>
      <c r="W385" s="67">
        <v>16724603.338099999</v>
      </c>
      <c r="X385" s="67">
        <v>6318769.4845000003</v>
      </c>
      <c r="Y385" s="67">
        <v>4325679.5214</v>
      </c>
      <c r="Z385" s="67">
        <v>0</v>
      </c>
      <c r="AA385" s="67">
        <f t="shared" si="92"/>
        <v>4325679.5214</v>
      </c>
      <c r="AB385" s="67">
        <v>125765802.1301</v>
      </c>
      <c r="AC385" s="72">
        <f t="shared" si="88"/>
        <v>280599568.51959997</v>
      </c>
    </row>
    <row r="386" spans="1:29" ht="24.9" customHeight="1">
      <c r="A386" s="183"/>
      <c r="B386" s="186"/>
      <c r="C386" s="63">
        <v>23</v>
      </c>
      <c r="D386" s="67" t="s">
        <v>893</v>
      </c>
      <c r="E386" s="67">
        <v>103079794.79539999</v>
      </c>
      <c r="F386" s="67">
        <v>0</v>
      </c>
      <c r="G386" s="67">
        <v>65185544.7509</v>
      </c>
      <c r="H386" s="67">
        <v>22078040.032699998</v>
      </c>
      <c r="I386" s="67">
        <v>9565538.0769999996</v>
      </c>
      <c r="J386" s="67">
        <v>5710301.3874000004</v>
      </c>
      <c r="K386" s="67">
        <v>0</v>
      </c>
      <c r="L386" s="67">
        <f t="shared" si="95"/>
        <v>5710301.3874000004</v>
      </c>
      <c r="M386" s="81">
        <v>174845022.82409999</v>
      </c>
      <c r="N386" s="72">
        <f t="shared" si="87"/>
        <v>380464241.86749995</v>
      </c>
      <c r="O386" s="71"/>
      <c r="P386" s="185"/>
      <c r="Q386" s="74">
        <v>15</v>
      </c>
      <c r="R386" s="185"/>
      <c r="S386" s="67" t="s">
        <v>894</v>
      </c>
      <c r="T386" s="67">
        <v>72423263.387799993</v>
      </c>
      <c r="U386" s="67">
        <v>0</v>
      </c>
      <c r="V386" s="67">
        <v>45798984.038900003</v>
      </c>
      <c r="W386" s="67">
        <v>15511902.3234</v>
      </c>
      <c r="X386" s="67">
        <v>4817714.0749000004</v>
      </c>
      <c r="Y386" s="67">
        <v>4012024.4925000002</v>
      </c>
      <c r="Z386" s="67">
        <v>0</v>
      </c>
      <c r="AA386" s="67">
        <f t="shared" si="92"/>
        <v>4012024.4925000002</v>
      </c>
      <c r="AB386" s="67">
        <v>94546054.050300002</v>
      </c>
      <c r="AC386" s="72">
        <f t="shared" si="88"/>
        <v>237109942.3678</v>
      </c>
    </row>
    <row r="387" spans="1:29" ht="24.9" customHeight="1">
      <c r="A387" s="63"/>
      <c r="B387" s="178" t="s">
        <v>895</v>
      </c>
      <c r="C387" s="179"/>
      <c r="D387" s="68"/>
      <c r="E387" s="68">
        <f>SUM(E364:E386)</f>
        <v>2011151860.5855</v>
      </c>
      <c r="F387" s="68">
        <f t="shared" ref="F387:N387" si="99">SUM(F364:F386)</f>
        <v>0</v>
      </c>
      <c r="G387" s="68">
        <f t="shared" si="99"/>
        <v>1271811123.3068001</v>
      </c>
      <c r="H387" s="68">
        <f t="shared" si="99"/>
        <v>430756496.73190004</v>
      </c>
      <c r="I387" s="68">
        <f t="shared" si="99"/>
        <v>181253846.9355</v>
      </c>
      <c r="J387" s="68">
        <f t="shared" si="99"/>
        <v>111411584.41909997</v>
      </c>
      <c r="K387" s="68">
        <f t="shared" si="99"/>
        <v>0</v>
      </c>
      <c r="L387" s="68">
        <f t="shared" si="99"/>
        <v>111411584.41909997</v>
      </c>
      <c r="M387" s="68">
        <f t="shared" si="99"/>
        <v>3215419038.3603001</v>
      </c>
      <c r="N387" s="68">
        <f t="shared" si="99"/>
        <v>7221803950.3390999</v>
      </c>
      <c r="O387" s="89"/>
      <c r="P387" s="185"/>
      <c r="Q387" s="74">
        <v>16</v>
      </c>
      <c r="R387" s="185"/>
      <c r="S387" s="67" t="s">
        <v>896</v>
      </c>
      <c r="T387" s="67">
        <v>75477453.303499997</v>
      </c>
      <c r="U387" s="67">
        <v>0</v>
      </c>
      <c r="V387" s="67">
        <v>47730391.001999997</v>
      </c>
      <c r="W387" s="67">
        <v>16166060.8552</v>
      </c>
      <c r="X387" s="67">
        <v>5384867.8523000004</v>
      </c>
      <c r="Y387" s="67">
        <v>4181217.1549</v>
      </c>
      <c r="Z387" s="67">
        <v>0</v>
      </c>
      <c r="AA387" s="67">
        <f t="shared" si="92"/>
        <v>4181217.1549</v>
      </c>
      <c r="AB387" s="67">
        <v>106342019.7025</v>
      </c>
      <c r="AC387" s="72">
        <f t="shared" si="88"/>
        <v>255282009.87040001</v>
      </c>
    </row>
    <row r="388" spans="1:29" ht="24.9" customHeight="1">
      <c r="A388" s="183">
        <v>19</v>
      </c>
      <c r="B388" s="184" t="s">
        <v>105</v>
      </c>
      <c r="C388" s="63">
        <v>1</v>
      </c>
      <c r="D388" s="67" t="s">
        <v>897</v>
      </c>
      <c r="E388" s="67">
        <v>66148378.351099998</v>
      </c>
      <c r="F388" s="67">
        <v>11651464.66</v>
      </c>
      <c r="G388" s="67">
        <v>41830875.641199999</v>
      </c>
      <c r="H388" s="67">
        <v>14167922.5132</v>
      </c>
      <c r="I388" s="67">
        <v>6531809.8775000004</v>
      </c>
      <c r="J388" s="67">
        <v>3664415.2951000002</v>
      </c>
      <c r="K388" s="67">
        <v>0</v>
      </c>
      <c r="L388" s="67">
        <f t="shared" si="95"/>
        <v>3664415.2951000002</v>
      </c>
      <c r="M388" s="81">
        <v>122308345.9861</v>
      </c>
      <c r="N388" s="72">
        <f t="shared" si="87"/>
        <v>266303212.32420003</v>
      </c>
      <c r="O388" s="71"/>
      <c r="P388" s="186"/>
      <c r="Q388" s="74">
        <v>17</v>
      </c>
      <c r="R388" s="186"/>
      <c r="S388" s="67" t="s">
        <v>898</v>
      </c>
      <c r="T388" s="67">
        <v>75298092.469600007</v>
      </c>
      <c r="U388" s="67">
        <v>0</v>
      </c>
      <c r="V388" s="67">
        <v>47616966.895099998</v>
      </c>
      <c r="W388" s="67">
        <v>16127644.6391</v>
      </c>
      <c r="X388" s="67">
        <v>5212973.0231999997</v>
      </c>
      <c r="Y388" s="67">
        <v>4171281.1201999998</v>
      </c>
      <c r="Z388" s="67">
        <v>0</v>
      </c>
      <c r="AA388" s="67">
        <f t="shared" si="92"/>
        <v>4171281.1201999998</v>
      </c>
      <c r="AB388" s="67">
        <v>102766859.6991</v>
      </c>
      <c r="AC388" s="72">
        <f t="shared" si="88"/>
        <v>251193817.84630001</v>
      </c>
    </row>
    <row r="389" spans="1:29" ht="24.9" customHeight="1">
      <c r="A389" s="183"/>
      <c r="B389" s="185"/>
      <c r="C389" s="63">
        <v>2</v>
      </c>
      <c r="D389" s="67" t="s">
        <v>899</v>
      </c>
      <c r="E389" s="67">
        <v>67753323.548199996</v>
      </c>
      <c r="F389" s="67">
        <v>11651464.66</v>
      </c>
      <c r="G389" s="67">
        <v>42845810.014799997</v>
      </c>
      <c r="H389" s="67">
        <v>14511676.0526</v>
      </c>
      <c r="I389" s="67">
        <v>6718648.5325999996</v>
      </c>
      <c r="J389" s="67">
        <v>3753324.2884</v>
      </c>
      <c r="K389" s="67">
        <v>0</v>
      </c>
      <c r="L389" s="67">
        <f t="shared" ref="L389:L412" si="100">J389-K389</f>
        <v>3753324.2884</v>
      </c>
      <c r="M389" s="81">
        <v>126194315.624</v>
      </c>
      <c r="N389" s="72">
        <f t="shared" si="87"/>
        <v>273428562.72059995</v>
      </c>
      <c r="O389" s="71"/>
      <c r="P389" s="63"/>
      <c r="Q389" s="202" t="s">
        <v>900</v>
      </c>
      <c r="R389" s="180"/>
      <c r="S389" s="68"/>
      <c r="T389" s="68">
        <f t="shared" ref="T389:Y389" si="101">SUM(T372:T388)</f>
        <v>1275599670.2014999</v>
      </c>
      <c r="U389" s="68">
        <f t="shared" si="101"/>
        <v>0</v>
      </c>
      <c r="V389" s="68">
        <f t="shared" si="101"/>
        <v>806663027.9109</v>
      </c>
      <c r="W389" s="68">
        <f t="shared" si="101"/>
        <v>273213005.90839994</v>
      </c>
      <c r="X389" s="68">
        <f t="shared" si="101"/>
        <v>93673316.111600012</v>
      </c>
      <c r="Y389" s="68">
        <f t="shared" si="101"/>
        <v>70664271.1206</v>
      </c>
      <c r="Z389" s="68">
        <f t="shared" ref="Z389" si="102">SUM(Z372:Z388)</f>
        <v>0</v>
      </c>
      <c r="AA389" s="68">
        <f t="shared" si="92"/>
        <v>70664271.1206</v>
      </c>
      <c r="AB389" s="68">
        <f>SUM(AB372:AB388)</f>
        <v>1852126908.5465</v>
      </c>
      <c r="AC389" s="68">
        <f>SUM(AC372:AC388)</f>
        <v>4371940199.7994995</v>
      </c>
    </row>
    <row r="390" spans="1:29" ht="24.9" customHeight="1">
      <c r="A390" s="183"/>
      <c r="B390" s="185"/>
      <c r="C390" s="63">
        <v>3</v>
      </c>
      <c r="D390" s="67" t="s">
        <v>901</v>
      </c>
      <c r="E390" s="67">
        <v>61777682.620099999</v>
      </c>
      <c r="F390" s="67">
        <v>11651464.66</v>
      </c>
      <c r="G390" s="67">
        <v>39066937.444300003</v>
      </c>
      <c r="H390" s="67">
        <v>13231789.5348</v>
      </c>
      <c r="I390" s="67">
        <v>6400103.5576999998</v>
      </c>
      <c r="J390" s="67">
        <v>3422292.2878999999</v>
      </c>
      <c r="K390" s="67">
        <v>0</v>
      </c>
      <c r="L390" s="67">
        <f t="shared" si="100"/>
        <v>3422292.2878999999</v>
      </c>
      <c r="M390" s="81">
        <v>119569047.9584</v>
      </c>
      <c r="N390" s="72">
        <f t="shared" si="87"/>
        <v>255119318.0632</v>
      </c>
      <c r="O390" s="71"/>
      <c r="P390" s="184">
        <v>36</v>
      </c>
      <c r="Q390" s="74">
        <v>1</v>
      </c>
      <c r="R390" s="184" t="s">
        <v>122</v>
      </c>
      <c r="S390" s="67" t="s">
        <v>902</v>
      </c>
      <c r="T390" s="67">
        <v>70875867.284700006</v>
      </c>
      <c r="U390" s="67">
        <v>0</v>
      </c>
      <c r="V390" s="67">
        <v>44820442.530100003</v>
      </c>
      <c r="W390" s="67">
        <v>15180474.877499999</v>
      </c>
      <c r="X390" s="67">
        <v>5531264.7642999999</v>
      </c>
      <c r="Y390" s="67">
        <v>3926303.5406999998</v>
      </c>
      <c r="Z390" s="67">
        <v>0</v>
      </c>
      <c r="AA390" s="67">
        <f t="shared" si="92"/>
        <v>3926303.5406999998</v>
      </c>
      <c r="AB390" s="67">
        <v>107773777.5274</v>
      </c>
      <c r="AC390" s="72">
        <f t="shared" si="88"/>
        <v>248108130.52469999</v>
      </c>
    </row>
    <row r="391" spans="1:29" ht="24.9" customHeight="1">
      <c r="A391" s="183"/>
      <c r="B391" s="185"/>
      <c r="C391" s="63">
        <v>4</v>
      </c>
      <c r="D391" s="67" t="s">
        <v>903</v>
      </c>
      <c r="E391" s="67">
        <v>67020244.924199998</v>
      </c>
      <c r="F391" s="67">
        <v>11651464.66</v>
      </c>
      <c r="G391" s="67">
        <v>42382226.151900001</v>
      </c>
      <c r="H391" s="67">
        <v>14354662.360099999</v>
      </c>
      <c r="I391" s="67">
        <v>6703553.0519000003</v>
      </c>
      <c r="J391" s="67">
        <v>3712714.0030999999</v>
      </c>
      <c r="K391" s="67">
        <v>0</v>
      </c>
      <c r="L391" s="67">
        <f t="shared" si="100"/>
        <v>3712714.0030999999</v>
      </c>
      <c r="M391" s="81">
        <v>125880351.7933</v>
      </c>
      <c r="N391" s="72">
        <f t="shared" si="87"/>
        <v>271705216.94449997</v>
      </c>
      <c r="O391" s="71"/>
      <c r="P391" s="185"/>
      <c r="Q391" s="74">
        <v>2</v>
      </c>
      <c r="R391" s="185"/>
      <c r="S391" s="67" t="s">
        <v>904</v>
      </c>
      <c r="T391" s="67">
        <v>68625553.788299993</v>
      </c>
      <c r="U391" s="67">
        <v>0</v>
      </c>
      <c r="V391" s="67">
        <v>43397390.5013</v>
      </c>
      <c r="W391" s="67">
        <v>14698493.791300001</v>
      </c>
      <c r="X391" s="67">
        <v>6051848.8668999998</v>
      </c>
      <c r="Y391" s="67">
        <v>3801643.1423999998</v>
      </c>
      <c r="Z391" s="67">
        <v>0</v>
      </c>
      <c r="AA391" s="67">
        <f t="shared" si="92"/>
        <v>3801643.1423999998</v>
      </c>
      <c r="AB391" s="67">
        <v>118601162.33580001</v>
      </c>
      <c r="AC391" s="72">
        <f t="shared" si="88"/>
        <v>255176092.426</v>
      </c>
    </row>
    <row r="392" spans="1:29" ht="24.9" customHeight="1">
      <c r="A392" s="183"/>
      <c r="B392" s="185"/>
      <c r="C392" s="63">
        <v>5</v>
      </c>
      <c r="D392" s="67" t="s">
        <v>905</v>
      </c>
      <c r="E392" s="67">
        <v>81230743.097599998</v>
      </c>
      <c r="F392" s="67">
        <v>11651464.66</v>
      </c>
      <c r="G392" s="67">
        <v>51368653.283</v>
      </c>
      <c r="H392" s="67">
        <v>17398323.323800001</v>
      </c>
      <c r="I392" s="67">
        <v>7732938.8493999997</v>
      </c>
      <c r="J392" s="67">
        <v>4499931.5910999998</v>
      </c>
      <c r="K392" s="67">
        <v>0</v>
      </c>
      <c r="L392" s="67">
        <f t="shared" si="100"/>
        <v>4499931.5910999998</v>
      </c>
      <c r="M392" s="81">
        <v>147290064.63339999</v>
      </c>
      <c r="N392" s="72">
        <f t="shared" ref="N392:N412" si="103">E392+F392+G392+H392+I392+L392+M392</f>
        <v>321172119.43830001</v>
      </c>
      <c r="O392" s="71"/>
      <c r="P392" s="185"/>
      <c r="Q392" s="74">
        <v>3</v>
      </c>
      <c r="R392" s="185"/>
      <c r="S392" s="67" t="s">
        <v>906</v>
      </c>
      <c r="T392" s="67">
        <v>80989394.159799993</v>
      </c>
      <c r="U392" s="67">
        <v>0</v>
      </c>
      <c r="V392" s="67">
        <v>51216029.172600001</v>
      </c>
      <c r="W392" s="67">
        <v>17346630.249200001</v>
      </c>
      <c r="X392" s="67">
        <v>6340319.5378</v>
      </c>
      <c r="Y392" s="67">
        <v>4486561.6074999999</v>
      </c>
      <c r="Z392" s="67">
        <v>0</v>
      </c>
      <c r="AA392" s="67">
        <f t="shared" si="92"/>
        <v>4486561.6074999999</v>
      </c>
      <c r="AB392" s="67">
        <v>124600928.64480001</v>
      </c>
      <c r="AC392" s="72">
        <f t="shared" ref="AC392:AC410" si="104">T392+U392+V392+W392+X392+AA392+AB392</f>
        <v>284979863.37170005</v>
      </c>
    </row>
    <row r="393" spans="1:29" ht="24.9" customHeight="1">
      <c r="A393" s="183"/>
      <c r="B393" s="185"/>
      <c r="C393" s="63">
        <v>6</v>
      </c>
      <c r="D393" s="67" t="s">
        <v>907</v>
      </c>
      <c r="E393" s="67">
        <v>64716932.615000002</v>
      </c>
      <c r="F393" s="67">
        <v>11651464.66</v>
      </c>
      <c r="G393" s="67">
        <v>40925658.762500003</v>
      </c>
      <c r="H393" s="67">
        <v>13861329.7777</v>
      </c>
      <c r="I393" s="67">
        <v>6493942.8523000004</v>
      </c>
      <c r="J393" s="67">
        <v>3585117.6346</v>
      </c>
      <c r="K393" s="67">
        <v>0</v>
      </c>
      <c r="L393" s="67">
        <f t="shared" si="100"/>
        <v>3585117.6346</v>
      </c>
      <c r="M393" s="81">
        <v>121520767.4743</v>
      </c>
      <c r="N393" s="72">
        <f t="shared" si="103"/>
        <v>262755213.7764</v>
      </c>
      <c r="O393" s="71"/>
      <c r="P393" s="185"/>
      <c r="Q393" s="74">
        <v>4</v>
      </c>
      <c r="R393" s="185"/>
      <c r="S393" s="67" t="s">
        <v>908</v>
      </c>
      <c r="T393" s="67">
        <v>89388663.712699994</v>
      </c>
      <c r="U393" s="67">
        <v>0</v>
      </c>
      <c r="V393" s="67">
        <v>56527554.699000001</v>
      </c>
      <c r="W393" s="67">
        <v>19145619.1763</v>
      </c>
      <c r="X393" s="67">
        <v>6880257.1200000001</v>
      </c>
      <c r="Y393" s="67">
        <v>4951855.1277000001</v>
      </c>
      <c r="Z393" s="67">
        <v>0</v>
      </c>
      <c r="AA393" s="67">
        <f t="shared" si="92"/>
        <v>4951855.1277000001</v>
      </c>
      <c r="AB393" s="67">
        <v>135830837.4061</v>
      </c>
      <c r="AC393" s="72">
        <f t="shared" si="104"/>
        <v>312724787.24180001</v>
      </c>
    </row>
    <row r="394" spans="1:29" ht="24.9" customHeight="1">
      <c r="A394" s="183"/>
      <c r="B394" s="185"/>
      <c r="C394" s="63">
        <v>7</v>
      </c>
      <c r="D394" s="67" t="s">
        <v>909</v>
      </c>
      <c r="E394" s="67">
        <v>104460168.4693</v>
      </c>
      <c r="F394" s="67">
        <v>11651464.66</v>
      </c>
      <c r="G394" s="67">
        <v>66058464.7064</v>
      </c>
      <c r="H394" s="67">
        <v>22373693.951099999</v>
      </c>
      <c r="I394" s="67">
        <v>9385719.0061000008</v>
      </c>
      <c r="J394" s="67">
        <v>5786769.8137999997</v>
      </c>
      <c r="K394" s="67">
        <v>0</v>
      </c>
      <c r="L394" s="67">
        <f t="shared" si="100"/>
        <v>5786769.8137999997</v>
      </c>
      <c r="M394" s="81">
        <v>181665464.63069999</v>
      </c>
      <c r="N394" s="72">
        <f t="shared" si="103"/>
        <v>401381745.2374</v>
      </c>
      <c r="O394" s="71"/>
      <c r="P394" s="185"/>
      <c r="Q394" s="74">
        <v>5</v>
      </c>
      <c r="R394" s="185"/>
      <c r="S394" s="67" t="s">
        <v>910</v>
      </c>
      <c r="T394" s="67">
        <v>77803305.457000002</v>
      </c>
      <c r="U394" s="67">
        <v>0</v>
      </c>
      <c r="V394" s="67">
        <v>49201212.126000002</v>
      </c>
      <c r="W394" s="67">
        <v>16664221.111199999</v>
      </c>
      <c r="X394" s="67">
        <v>6257562.7059000004</v>
      </c>
      <c r="Y394" s="67">
        <v>4310062.1607999997</v>
      </c>
      <c r="Z394" s="67">
        <v>0</v>
      </c>
      <c r="AA394" s="67">
        <f t="shared" si="92"/>
        <v>4310062.1607999997</v>
      </c>
      <c r="AB394" s="67">
        <v>122879708.0772</v>
      </c>
      <c r="AC394" s="72">
        <f t="shared" si="104"/>
        <v>277116071.63810003</v>
      </c>
    </row>
    <row r="395" spans="1:29" ht="24.9" customHeight="1">
      <c r="A395" s="183"/>
      <c r="B395" s="185"/>
      <c r="C395" s="63">
        <v>8</v>
      </c>
      <c r="D395" s="67" t="s">
        <v>911</v>
      </c>
      <c r="E395" s="67">
        <v>71170361.855399996</v>
      </c>
      <c r="F395" s="67">
        <v>11651464.66</v>
      </c>
      <c r="G395" s="67">
        <v>45006674.847099997</v>
      </c>
      <c r="H395" s="67">
        <v>15243550.8948</v>
      </c>
      <c r="I395" s="67">
        <v>6926473.8723999998</v>
      </c>
      <c r="J395" s="67">
        <v>3942617.6279000002</v>
      </c>
      <c r="K395" s="67">
        <v>0</v>
      </c>
      <c r="L395" s="67">
        <f t="shared" si="100"/>
        <v>3942617.6279000002</v>
      </c>
      <c r="M395" s="81">
        <v>130516777.4808</v>
      </c>
      <c r="N395" s="72">
        <f t="shared" si="103"/>
        <v>284457921.23839998</v>
      </c>
      <c r="O395" s="71"/>
      <c r="P395" s="185"/>
      <c r="Q395" s="74">
        <v>6</v>
      </c>
      <c r="R395" s="185"/>
      <c r="S395" s="67" t="s">
        <v>912</v>
      </c>
      <c r="T395" s="67">
        <v>108034372.43970001</v>
      </c>
      <c r="U395" s="67">
        <v>0</v>
      </c>
      <c r="V395" s="67">
        <v>68318717.875499994</v>
      </c>
      <c r="W395" s="67">
        <v>23139231.159400001</v>
      </c>
      <c r="X395" s="67">
        <v>8341334.0037000002</v>
      </c>
      <c r="Y395" s="67">
        <v>5984769.6442999998</v>
      </c>
      <c r="Z395" s="67">
        <v>0</v>
      </c>
      <c r="AA395" s="67">
        <f t="shared" si="92"/>
        <v>5984769.6442999998</v>
      </c>
      <c r="AB395" s="67">
        <v>166219090.85859999</v>
      </c>
      <c r="AC395" s="72">
        <f t="shared" si="104"/>
        <v>380037515.98119998</v>
      </c>
    </row>
    <row r="396" spans="1:29" ht="24.9" customHeight="1">
      <c r="A396" s="183"/>
      <c r="B396" s="185"/>
      <c r="C396" s="63">
        <v>9</v>
      </c>
      <c r="D396" s="67" t="s">
        <v>913</v>
      </c>
      <c r="E396" s="67">
        <v>76505376.355299994</v>
      </c>
      <c r="F396" s="67">
        <v>11651464.66</v>
      </c>
      <c r="G396" s="67">
        <v>48380428.4243</v>
      </c>
      <c r="H396" s="67">
        <v>16386225.4988</v>
      </c>
      <c r="I396" s="67">
        <v>7129702.9067000002</v>
      </c>
      <c r="J396" s="67">
        <v>4238160.9084000001</v>
      </c>
      <c r="K396" s="67">
        <v>0</v>
      </c>
      <c r="L396" s="67">
        <f t="shared" si="100"/>
        <v>4238160.9084000001</v>
      </c>
      <c r="M396" s="81">
        <v>134743642.93169999</v>
      </c>
      <c r="N396" s="72">
        <f t="shared" si="103"/>
        <v>299035001.68519998</v>
      </c>
      <c r="O396" s="71"/>
      <c r="P396" s="185"/>
      <c r="Q396" s="74">
        <v>7</v>
      </c>
      <c r="R396" s="185"/>
      <c r="S396" s="67" t="s">
        <v>914</v>
      </c>
      <c r="T396" s="67">
        <v>82047418.890699998</v>
      </c>
      <c r="U396" s="67">
        <v>0</v>
      </c>
      <c r="V396" s="67">
        <v>51885102.278300002</v>
      </c>
      <c r="W396" s="67">
        <v>17573242.190200001</v>
      </c>
      <c r="X396" s="67">
        <v>7153818.9622</v>
      </c>
      <c r="Y396" s="67">
        <v>4545172.9007999999</v>
      </c>
      <c r="Z396" s="67">
        <v>0</v>
      </c>
      <c r="AA396" s="67">
        <f t="shared" si="92"/>
        <v>4545172.9007999999</v>
      </c>
      <c r="AB396" s="67">
        <v>141520521.972</v>
      </c>
      <c r="AC396" s="72">
        <f t="shared" si="104"/>
        <v>304725277.19419998</v>
      </c>
    </row>
    <row r="397" spans="1:29" ht="24.9" customHeight="1">
      <c r="A397" s="183"/>
      <c r="B397" s="185"/>
      <c r="C397" s="63">
        <v>10</v>
      </c>
      <c r="D397" s="67" t="s">
        <v>915</v>
      </c>
      <c r="E397" s="67">
        <v>77041198.335999995</v>
      </c>
      <c r="F397" s="67">
        <v>11651464.66</v>
      </c>
      <c r="G397" s="67">
        <v>48719271.237999998</v>
      </c>
      <c r="H397" s="67">
        <v>16500989.979699999</v>
      </c>
      <c r="I397" s="67">
        <v>7392018.9655999998</v>
      </c>
      <c r="J397" s="67">
        <v>4267843.7866000002</v>
      </c>
      <c r="K397" s="67">
        <v>0</v>
      </c>
      <c r="L397" s="67">
        <f t="shared" si="100"/>
        <v>4267843.7866000002</v>
      </c>
      <c r="M397" s="81">
        <v>140199431.7227</v>
      </c>
      <c r="N397" s="72">
        <f t="shared" si="103"/>
        <v>305772218.6886</v>
      </c>
      <c r="O397" s="71"/>
      <c r="P397" s="185"/>
      <c r="Q397" s="74">
        <v>8</v>
      </c>
      <c r="R397" s="185"/>
      <c r="S397" s="67" t="s">
        <v>828</v>
      </c>
      <c r="T397" s="67">
        <v>74439348.815599993</v>
      </c>
      <c r="U397" s="67">
        <v>0</v>
      </c>
      <c r="V397" s="67">
        <v>47073915.048799999</v>
      </c>
      <c r="W397" s="67">
        <v>15943715.5112</v>
      </c>
      <c r="X397" s="67">
        <v>5955186.4607999995</v>
      </c>
      <c r="Y397" s="67">
        <v>4123709.3813</v>
      </c>
      <c r="Z397" s="67">
        <v>0</v>
      </c>
      <c r="AA397" s="67">
        <f t="shared" si="92"/>
        <v>4123709.3813</v>
      </c>
      <c r="AB397" s="67">
        <v>116590726.2457</v>
      </c>
      <c r="AC397" s="72">
        <f t="shared" si="104"/>
        <v>264126601.46340001</v>
      </c>
    </row>
    <row r="398" spans="1:29" ht="24.9" customHeight="1">
      <c r="A398" s="183"/>
      <c r="B398" s="185"/>
      <c r="C398" s="63">
        <v>11</v>
      </c>
      <c r="D398" s="67" t="s">
        <v>916</v>
      </c>
      <c r="E398" s="67">
        <v>71406543.329699993</v>
      </c>
      <c r="F398" s="67">
        <v>11651464.66</v>
      </c>
      <c r="G398" s="67">
        <v>45156031.1598</v>
      </c>
      <c r="H398" s="67">
        <v>15294137.181500001</v>
      </c>
      <c r="I398" s="67">
        <v>6264010.9159000004</v>
      </c>
      <c r="J398" s="67">
        <v>3955701.3500999999</v>
      </c>
      <c r="K398" s="67">
        <v>0</v>
      </c>
      <c r="L398" s="67">
        <f t="shared" si="100"/>
        <v>3955701.3500999999</v>
      </c>
      <c r="M398" s="81">
        <v>116738520.8732</v>
      </c>
      <c r="N398" s="72">
        <f t="shared" si="103"/>
        <v>270466409.47019994</v>
      </c>
      <c r="O398" s="71"/>
      <c r="P398" s="185"/>
      <c r="Q398" s="74">
        <v>9</v>
      </c>
      <c r="R398" s="185"/>
      <c r="S398" s="67" t="s">
        <v>917</v>
      </c>
      <c r="T398" s="67">
        <v>80471041.139400005</v>
      </c>
      <c r="U398" s="67">
        <v>0</v>
      </c>
      <c r="V398" s="67">
        <v>50888233.3706</v>
      </c>
      <c r="W398" s="67">
        <v>17235607.339699998</v>
      </c>
      <c r="X398" s="67">
        <v>6331208.5869000005</v>
      </c>
      <c r="Y398" s="67">
        <v>4457846.4555000002</v>
      </c>
      <c r="Z398" s="67">
        <v>0</v>
      </c>
      <c r="AA398" s="67">
        <f t="shared" si="92"/>
        <v>4457846.4555000002</v>
      </c>
      <c r="AB398" s="67">
        <v>124411434.2463</v>
      </c>
      <c r="AC398" s="72">
        <f t="shared" si="104"/>
        <v>283795371.13840002</v>
      </c>
    </row>
    <row r="399" spans="1:29" ht="24.9" customHeight="1">
      <c r="A399" s="183"/>
      <c r="B399" s="185"/>
      <c r="C399" s="63">
        <v>12</v>
      </c>
      <c r="D399" s="67" t="s">
        <v>918</v>
      </c>
      <c r="E399" s="67">
        <v>69955841.630700007</v>
      </c>
      <c r="F399" s="67">
        <v>11651464.66</v>
      </c>
      <c r="G399" s="67">
        <v>44238637.205799997</v>
      </c>
      <c r="H399" s="67">
        <v>14983420.1272</v>
      </c>
      <c r="I399" s="67">
        <v>6819848.9155999999</v>
      </c>
      <c r="J399" s="67">
        <v>3875336.9689000002</v>
      </c>
      <c r="K399" s="67">
        <v>0</v>
      </c>
      <c r="L399" s="67">
        <f t="shared" si="100"/>
        <v>3875336.9689000002</v>
      </c>
      <c r="M399" s="81">
        <v>128299134.9676</v>
      </c>
      <c r="N399" s="72">
        <f t="shared" si="103"/>
        <v>279823684.47579998</v>
      </c>
      <c r="O399" s="71"/>
      <c r="P399" s="185"/>
      <c r="Q399" s="74">
        <v>10</v>
      </c>
      <c r="R399" s="185"/>
      <c r="S399" s="67" t="s">
        <v>919</v>
      </c>
      <c r="T399" s="67">
        <v>106215211.63079999</v>
      </c>
      <c r="U399" s="67">
        <v>0</v>
      </c>
      <c r="V399" s="67">
        <v>67168317.949399993</v>
      </c>
      <c r="W399" s="67">
        <v>22749596.068999998</v>
      </c>
      <c r="X399" s="67">
        <v>7276694.3090000004</v>
      </c>
      <c r="Y399" s="67">
        <v>5883993.7695000004</v>
      </c>
      <c r="Z399" s="67">
        <v>0</v>
      </c>
      <c r="AA399" s="67">
        <f t="shared" si="92"/>
        <v>5883993.7695000004</v>
      </c>
      <c r="AB399" s="67">
        <v>144076148.73249999</v>
      </c>
      <c r="AC399" s="72">
        <f t="shared" si="104"/>
        <v>353369962.46019995</v>
      </c>
    </row>
    <row r="400" spans="1:29" ht="24.9" customHeight="1">
      <c r="A400" s="183"/>
      <c r="B400" s="185"/>
      <c r="C400" s="63">
        <v>13</v>
      </c>
      <c r="D400" s="67" t="s">
        <v>920</v>
      </c>
      <c r="E400" s="67">
        <v>73093963.9155</v>
      </c>
      <c r="F400" s="67">
        <v>11651464.66</v>
      </c>
      <c r="G400" s="67">
        <v>46223121.274999999</v>
      </c>
      <c r="H400" s="67">
        <v>15655555.6274</v>
      </c>
      <c r="I400" s="67">
        <v>6962486.0433</v>
      </c>
      <c r="J400" s="67">
        <v>4049179.2245999998</v>
      </c>
      <c r="K400" s="67">
        <v>0</v>
      </c>
      <c r="L400" s="67">
        <f t="shared" si="100"/>
        <v>4049179.2245999998</v>
      </c>
      <c r="M400" s="81">
        <v>131265777.7475</v>
      </c>
      <c r="N400" s="72">
        <f t="shared" si="103"/>
        <v>288901548.49329996</v>
      </c>
      <c r="O400" s="71"/>
      <c r="P400" s="185"/>
      <c r="Q400" s="74">
        <v>11</v>
      </c>
      <c r="R400" s="185"/>
      <c r="S400" s="67" t="s">
        <v>921</v>
      </c>
      <c r="T400" s="67">
        <v>66318650.353299998</v>
      </c>
      <c r="U400" s="67">
        <v>0</v>
      </c>
      <c r="V400" s="67">
        <v>41938552.157600001</v>
      </c>
      <c r="W400" s="67">
        <v>14204392.0472</v>
      </c>
      <c r="X400" s="67">
        <v>5453909.1747000003</v>
      </c>
      <c r="Y400" s="67">
        <v>3673847.8366999999</v>
      </c>
      <c r="Z400" s="67">
        <v>0</v>
      </c>
      <c r="AA400" s="67">
        <f t="shared" ref="AA400:AA412" si="105">Y400-Z400</f>
        <v>3673847.8366999999</v>
      </c>
      <c r="AB400" s="67">
        <v>106164894.86830001</v>
      </c>
      <c r="AC400" s="72">
        <f t="shared" si="104"/>
        <v>237754246.43779999</v>
      </c>
    </row>
    <row r="401" spans="1:29" ht="24.9" customHeight="1">
      <c r="A401" s="183"/>
      <c r="B401" s="185"/>
      <c r="C401" s="63">
        <v>14</v>
      </c>
      <c r="D401" s="67" t="s">
        <v>922</v>
      </c>
      <c r="E401" s="67">
        <v>65200143.812200002</v>
      </c>
      <c r="F401" s="67">
        <v>11651464.66</v>
      </c>
      <c r="G401" s="67">
        <v>41231231.597599998</v>
      </c>
      <c r="H401" s="67">
        <v>13964825.8718</v>
      </c>
      <c r="I401" s="67">
        <v>6396055.5423999997</v>
      </c>
      <c r="J401" s="67">
        <v>3611886.0384999998</v>
      </c>
      <c r="K401" s="67">
        <v>0</v>
      </c>
      <c r="L401" s="67">
        <f t="shared" si="100"/>
        <v>3611886.0384999998</v>
      </c>
      <c r="M401" s="81">
        <v>119484855.1846</v>
      </c>
      <c r="N401" s="72">
        <f t="shared" si="103"/>
        <v>261540462.7071</v>
      </c>
      <c r="O401" s="71"/>
      <c r="P401" s="185"/>
      <c r="Q401" s="74">
        <v>12</v>
      </c>
      <c r="R401" s="185"/>
      <c r="S401" s="67" t="s">
        <v>923</v>
      </c>
      <c r="T401" s="67">
        <v>76599137.3134</v>
      </c>
      <c r="U401" s="67">
        <v>0</v>
      </c>
      <c r="V401" s="67">
        <v>48439720.928199999</v>
      </c>
      <c r="W401" s="67">
        <v>16406307.5934</v>
      </c>
      <c r="X401" s="67">
        <v>6381674.6222999999</v>
      </c>
      <c r="Y401" s="67">
        <v>4243354.9749999996</v>
      </c>
      <c r="Z401" s="67">
        <v>0</v>
      </c>
      <c r="AA401" s="67">
        <f t="shared" si="105"/>
        <v>4243354.9749999996</v>
      </c>
      <c r="AB401" s="67">
        <v>125461053.66769999</v>
      </c>
      <c r="AC401" s="72">
        <f t="shared" si="104"/>
        <v>277531249.10000002</v>
      </c>
    </row>
    <row r="402" spans="1:29" ht="24.9" customHeight="1">
      <c r="A402" s="183"/>
      <c r="B402" s="185"/>
      <c r="C402" s="63">
        <v>15</v>
      </c>
      <c r="D402" s="67" t="s">
        <v>924</v>
      </c>
      <c r="E402" s="67">
        <v>64859913.691</v>
      </c>
      <c r="F402" s="67">
        <v>11651464.66</v>
      </c>
      <c r="G402" s="67">
        <v>41016077.057899997</v>
      </c>
      <c r="H402" s="67">
        <v>13891954.032600001</v>
      </c>
      <c r="I402" s="67">
        <v>5859361.0387000004</v>
      </c>
      <c r="J402" s="67">
        <v>3593038.3434000001</v>
      </c>
      <c r="K402" s="67">
        <v>0</v>
      </c>
      <c r="L402" s="67">
        <f t="shared" si="100"/>
        <v>3593038.3434000001</v>
      </c>
      <c r="M402" s="81">
        <v>108322397.6946</v>
      </c>
      <c r="N402" s="72">
        <f t="shared" si="103"/>
        <v>249194206.51819998</v>
      </c>
      <c r="O402" s="71"/>
      <c r="P402" s="185"/>
      <c r="Q402" s="74">
        <v>13</v>
      </c>
      <c r="R402" s="185"/>
      <c r="S402" s="67" t="s">
        <v>925</v>
      </c>
      <c r="T402" s="67">
        <v>81154267.858099997</v>
      </c>
      <c r="U402" s="67">
        <v>0</v>
      </c>
      <c r="V402" s="67">
        <v>51320291.912500001</v>
      </c>
      <c r="W402" s="67">
        <v>17381943.553100001</v>
      </c>
      <c r="X402" s="67">
        <v>6974644.7049000002</v>
      </c>
      <c r="Y402" s="67">
        <v>4495695.0997000001</v>
      </c>
      <c r="Z402" s="67">
        <v>0</v>
      </c>
      <c r="AA402" s="67">
        <f t="shared" si="105"/>
        <v>4495695.0997000001</v>
      </c>
      <c r="AB402" s="67">
        <v>137793960.55419999</v>
      </c>
      <c r="AC402" s="72">
        <f t="shared" si="104"/>
        <v>299120803.6825</v>
      </c>
    </row>
    <row r="403" spans="1:29" ht="24.9" customHeight="1">
      <c r="A403" s="183"/>
      <c r="B403" s="185"/>
      <c r="C403" s="63">
        <v>16</v>
      </c>
      <c r="D403" s="67" t="s">
        <v>926</v>
      </c>
      <c r="E403" s="67">
        <v>70098704.941200003</v>
      </c>
      <c r="F403" s="67">
        <v>11651464.66</v>
      </c>
      <c r="G403" s="67">
        <v>44328981.0286</v>
      </c>
      <c r="H403" s="67">
        <v>15014019.1587</v>
      </c>
      <c r="I403" s="67">
        <v>6845373.5771000003</v>
      </c>
      <c r="J403" s="67">
        <v>3883251.1538999998</v>
      </c>
      <c r="K403" s="67">
        <v>0</v>
      </c>
      <c r="L403" s="67">
        <f t="shared" si="100"/>
        <v>3883251.1538999998</v>
      </c>
      <c r="M403" s="81">
        <v>128830010.4402</v>
      </c>
      <c r="N403" s="72">
        <f t="shared" si="103"/>
        <v>280651804.95969999</v>
      </c>
      <c r="O403" s="71"/>
      <c r="P403" s="186"/>
      <c r="Q403" s="74">
        <v>14</v>
      </c>
      <c r="R403" s="186"/>
      <c r="S403" s="67" t="s">
        <v>927</v>
      </c>
      <c r="T403" s="67">
        <v>89627340.644700006</v>
      </c>
      <c r="U403" s="67">
        <v>0</v>
      </c>
      <c r="V403" s="67">
        <v>56678489.087899998</v>
      </c>
      <c r="W403" s="67">
        <v>19196739.949900001</v>
      </c>
      <c r="X403" s="67">
        <v>7299290.8672000002</v>
      </c>
      <c r="Y403" s="67">
        <v>4965077.0904000001</v>
      </c>
      <c r="Z403" s="67">
        <v>0</v>
      </c>
      <c r="AA403" s="67">
        <f t="shared" si="105"/>
        <v>4965077.0904000001</v>
      </c>
      <c r="AB403" s="67">
        <v>144546123.95660001</v>
      </c>
      <c r="AC403" s="72">
        <f t="shared" si="104"/>
        <v>322313061.59670001</v>
      </c>
    </row>
    <row r="404" spans="1:29" ht="24.9" customHeight="1">
      <c r="A404" s="183"/>
      <c r="B404" s="185"/>
      <c r="C404" s="63">
        <v>17</v>
      </c>
      <c r="D404" s="67" t="s">
        <v>928</v>
      </c>
      <c r="E404" s="67">
        <v>80047861.625400007</v>
      </c>
      <c r="F404" s="67">
        <v>11651464.66</v>
      </c>
      <c r="G404" s="67">
        <v>50620623.339000002</v>
      </c>
      <c r="H404" s="67">
        <v>17144969.069899999</v>
      </c>
      <c r="I404" s="67">
        <v>7790917.6278999997</v>
      </c>
      <c r="J404" s="67">
        <v>4434403.6211000001</v>
      </c>
      <c r="K404" s="67">
        <v>0</v>
      </c>
      <c r="L404" s="67">
        <f t="shared" si="100"/>
        <v>4434403.6211000001</v>
      </c>
      <c r="M404" s="81">
        <v>148495938.07870001</v>
      </c>
      <c r="N404" s="72">
        <f t="shared" si="103"/>
        <v>320186178.02200007</v>
      </c>
      <c r="O404" s="71"/>
      <c r="P404" s="63"/>
      <c r="Q404" s="179" t="s">
        <v>929</v>
      </c>
      <c r="R404" s="180"/>
      <c r="S404" s="68"/>
      <c r="T404" s="68">
        <f t="shared" ref="T404:Y404" si="106">SUM(T390:T403)</f>
        <v>1152589573.4882002</v>
      </c>
      <c r="U404" s="68">
        <f t="shared" si="106"/>
        <v>0</v>
      </c>
      <c r="V404" s="68">
        <f t="shared" si="106"/>
        <v>728873969.6378001</v>
      </c>
      <c r="W404" s="68">
        <f t="shared" si="106"/>
        <v>246866214.61860001</v>
      </c>
      <c r="X404" s="68">
        <f t="shared" si="106"/>
        <v>92229014.686600015</v>
      </c>
      <c r="Y404" s="68">
        <f t="shared" si="106"/>
        <v>63849892.732300006</v>
      </c>
      <c r="Z404" s="68">
        <f t="shared" ref="Z404:AC404" si="107">SUM(Z390:Z403)</f>
        <v>0</v>
      </c>
      <c r="AA404" s="68">
        <f t="shared" si="105"/>
        <v>63849892.732300006</v>
      </c>
      <c r="AB404" s="68">
        <f t="shared" si="107"/>
        <v>1816470369.0932002</v>
      </c>
      <c r="AC404" s="68">
        <f t="shared" si="107"/>
        <v>4100879034.2567</v>
      </c>
    </row>
    <row r="405" spans="1:29" ht="24.9" customHeight="1">
      <c r="A405" s="183"/>
      <c r="B405" s="185"/>
      <c r="C405" s="63">
        <v>18</v>
      </c>
      <c r="D405" s="67" t="s">
        <v>930</v>
      </c>
      <c r="E405" s="67">
        <v>96239276.314600006</v>
      </c>
      <c r="F405" s="67">
        <v>11651464.66</v>
      </c>
      <c r="G405" s="67">
        <v>60859741.382299997</v>
      </c>
      <c r="H405" s="67">
        <v>20612910.603999998</v>
      </c>
      <c r="I405" s="67">
        <v>8724060.9864000008</v>
      </c>
      <c r="J405" s="67">
        <v>5331357.8490000004</v>
      </c>
      <c r="K405" s="67">
        <v>0</v>
      </c>
      <c r="L405" s="67">
        <f t="shared" si="100"/>
        <v>5331357.8490000004</v>
      </c>
      <c r="M405" s="81">
        <v>167903949.5257</v>
      </c>
      <c r="N405" s="72">
        <f t="shared" si="103"/>
        <v>371322761.32200003</v>
      </c>
      <c r="O405" s="71"/>
      <c r="P405" s="184">
        <v>37</v>
      </c>
      <c r="Q405" s="74">
        <v>1</v>
      </c>
      <c r="R405" s="184" t="s">
        <v>931</v>
      </c>
      <c r="S405" s="67" t="s">
        <v>932</v>
      </c>
      <c r="T405" s="67">
        <v>59205200.683300003</v>
      </c>
      <c r="U405" s="67">
        <v>0</v>
      </c>
      <c r="V405" s="67">
        <v>37440152.7117</v>
      </c>
      <c r="W405" s="67">
        <v>12680805.1318</v>
      </c>
      <c r="X405" s="67">
        <v>15257064.930600001</v>
      </c>
      <c r="Y405" s="67">
        <v>3279784.7557999999</v>
      </c>
      <c r="Z405" s="67">
        <v>0</v>
      </c>
      <c r="AA405" s="67">
        <f t="shared" si="105"/>
        <v>3279784.7557999999</v>
      </c>
      <c r="AB405" s="67">
        <v>608927033.02919996</v>
      </c>
      <c r="AC405" s="72">
        <f t="shared" si="104"/>
        <v>736790041.24239993</v>
      </c>
    </row>
    <row r="406" spans="1:29" ht="24.9" customHeight="1">
      <c r="A406" s="183"/>
      <c r="B406" s="185"/>
      <c r="C406" s="63">
        <v>19</v>
      </c>
      <c r="D406" s="67" t="s">
        <v>933</v>
      </c>
      <c r="E406" s="67">
        <v>66166879.8715</v>
      </c>
      <c r="F406" s="67">
        <v>11651464.66</v>
      </c>
      <c r="G406" s="67">
        <v>41842575.622500002</v>
      </c>
      <c r="H406" s="67">
        <v>14171885.2423</v>
      </c>
      <c r="I406" s="67">
        <v>6646717.5169000002</v>
      </c>
      <c r="J406" s="67">
        <v>3665440.2220999999</v>
      </c>
      <c r="K406" s="67">
        <v>0</v>
      </c>
      <c r="L406" s="67">
        <f t="shared" si="100"/>
        <v>3665440.2220999999</v>
      </c>
      <c r="M406" s="81">
        <v>124698256.13420001</v>
      </c>
      <c r="N406" s="72">
        <f t="shared" si="103"/>
        <v>268843219.26950002</v>
      </c>
      <c r="O406" s="71"/>
      <c r="P406" s="185"/>
      <c r="Q406" s="74">
        <v>2</v>
      </c>
      <c r="R406" s="185"/>
      <c r="S406" s="67" t="s">
        <v>934</v>
      </c>
      <c r="T406" s="67">
        <v>151136863.9689</v>
      </c>
      <c r="U406" s="67">
        <v>0</v>
      </c>
      <c r="V406" s="67">
        <v>95575848.101999998</v>
      </c>
      <c r="W406" s="67">
        <v>32371094.0612</v>
      </c>
      <c r="X406" s="67">
        <v>23657839.961100001</v>
      </c>
      <c r="Y406" s="67">
        <v>8372514.1840000004</v>
      </c>
      <c r="Z406" s="67">
        <v>0</v>
      </c>
      <c r="AA406" s="67">
        <f t="shared" si="105"/>
        <v>8372514.1840000004</v>
      </c>
      <c r="AB406" s="67">
        <v>783650816.34220004</v>
      </c>
      <c r="AC406" s="72">
        <f t="shared" si="104"/>
        <v>1094764976.6194</v>
      </c>
    </row>
    <row r="407" spans="1:29" ht="24.9" customHeight="1">
      <c r="A407" s="183"/>
      <c r="B407" s="185"/>
      <c r="C407" s="63">
        <v>20</v>
      </c>
      <c r="D407" s="67" t="s">
        <v>935</v>
      </c>
      <c r="E407" s="67">
        <v>63756195.579499997</v>
      </c>
      <c r="F407" s="67">
        <v>11651464.66</v>
      </c>
      <c r="G407" s="67">
        <v>40318108.396899998</v>
      </c>
      <c r="H407" s="67">
        <v>13655555.301899999</v>
      </c>
      <c r="I407" s="67">
        <v>6294890.1567000002</v>
      </c>
      <c r="J407" s="67">
        <v>3531895.7784000002</v>
      </c>
      <c r="K407" s="67">
        <v>0</v>
      </c>
      <c r="L407" s="67">
        <f t="shared" si="100"/>
        <v>3531895.7784000002</v>
      </c>
      <c r="M407" s="81">
        <v>117380763.7323</v>
      </c>
      <c r="N407" s="72">
        <f t="shared" si="103"/>
        <v>256588873.60570002</v>
      </c>
      <c r="O407" s="71"/>
      <c r="P407" s="185"/>
      <c r="Q407" s="74">
        <v>3</v>
      </c>
      <c r="R407" s="185"/>
      <c r="S407" s="67" t="s">
        <v>936</v>
      </c>
      <c r="T407" s="67">
        <v>85131262.4146</v>
      </c>
      <c r="U407" s="67">
        <v>0</v>
      </c>
      <c r="V407" s="67">
        <v>53835261.574199997</v>
      </c>
      <c r="W407" s="67">
        <v>18233752.049600001</v>
      </c>
      <c r="X407" s="67">
        <v>17225916.9232</v>
      </c>
      <c r="Y407" s="67">
        <v>4716008.2811000003</v>
      </c>
      <c r="Z407" s="67">
        <v>0</v>
      </c>
      <c r="AA407" s="67">
        <f t="shared" si="105"/>
        <v>4716008.2811000003</v>
      </c>
      <c r="AB407" s="67">
        <v>649876263.03199995</v>
      </c>
      <c r="AC407" s="72">
        <f t="shared" si="104"/>
        <v>829018464.27469993</v>
      </c>
    </row>
    <row r="408" spans="1:29" ht="24.9" customHeight="1">
      <c r="A408" s="183"/>
      <c r="B408" s="185"/>
      <c r="C408" s="63">
        <v>21</v>
      </c>
      <c r="D408" s="67" t="s">
        <v>937</v>
      </c>
      <c r="E408" s="67">
        <v>92893435.747199997</v>
      </c>
      <c r="F408" s="67">
        <v>11651464.66</v>
      </c>
      <c r="G408" s="67">
        <v>58743900.5383</v>
      </c>
      <c r="H408" s="67">
        <v>19896285.1767</v>
      </c>
      <c r="I408" s="67">
        <v>8764494.4765000008</v>
      </c>
      <c r="J408" s="67">
        <v>5146008.6437999997</v>
      </c>
      <c r="K408" s="67">
        <v>0</v>
      </c>
      <c r="L408" s="67">
        <f t="shared" si="100"/>
        <v>5146008.6437999997</v>
      </c>
      <c r="M408" s="81">
        <v>168744906.74129999</v>
      </c>
      <c r="N408" s="72">
        <f t="shared" si="103"/>
        <v>365840495.98379993</v>
      </c>
      <c r="O408" s="71"/>
      <c r="P408" s="185"/>
      <c r="Q408" s="74">
        <v>4</v>
      </c>
      <c r="R408" s="185"/>
      <c r="S408" s="67" t="s">
        <v>938</v>
      </c>
      <c r="T408" s="67">
        <v>72958620.523900002</v>
      </c>
      <c r="U408" s="67">
        <v>0</v>
      </c>
      <c r="V408" s="67">
        <v>46137532.894400001</v>
      </c>
      <c r="W408" s="67">
        <v>15626567.241900001</v>
      </c>
      <c r="X408" s="67">
        <v>16415777.2349</v>
      </c>
      <c r="Y408" s="67">
        <v>4041681.6198</v>
      </c>
      <c r="Z408" s="67">
        <v>0</v>
      </c>
      <c r="AA408" s="67">
        <f t="shared" si="105"/>
        <v>4041681.6198</v>
      </c>
      <c r="AB408" s="67">
        <v>633026547.28069997</v>
      </c>
      <c r="AC408" s="72">
        <f t="shared" si="104"/>
        <v>788206726.79559994</v>
      </c>
    </row>
    <row r="409" spans="1:29" ht="24.9" customHeight="1">
      <c r="A409" s="183"/>
      <c r="B409" s="185"/>
      <c r="C409" s="63">
        <v>22</v>
      </c>
      <c r="D409" s="67" t="s">
        <v>939</v>
      </c>
      <c r="E409" s="67">
        <v>61824190.588500001</v>
      </c>
      <c r="F409" s="67">
        <v>11651464.66</v>
      </c>
      <c r="G409" s="67">
        <v>39096348.1281</v>
      </c>
      <c r="H409" s="67">
        <v>13241750.7962</v>
      </c>
      <c r="I409" s="67">
        <v>6149989.8733999999</v>
      </c>
      <c r="J409" s="67">
        <v>3424868.6853999998</v>
      </c>
      <c r="K409" s="67">
        <v>0</v>
      </c>
      <c r="L409" s="67">
        <f t="shared" si="100"/>
        <v>3424868.6853999998</v>
      </c>
      <c r="M409" s="81">
        <v>114367050.6409</v>
      </c>
      <c r="N409" s="72">
        <f t="shared" si="103"/>
        <v>249755663.3725</v>
      </c>
      <c r="O409" s="71"/>
      <c r="P409" s="185"/>
      <c r="Q409" s="74">
        <v>5</v>
      </c>
      <c r="R409" s="185"/>
      <c r="S409" s="67" t="s">
        <v>940</v>
      </c>
      <c r="T409" s="67">
        <v>69323095.199699998</v>
      </c>
      <c r="U409" s="67">
        <v>0</v>
      </c>
      <c r="V409" s="67">
        <v>43838501.360799998</v>
      </c>
      <c r="W409" s="67">
        <v>14847895.9824</v>
      </c>
      <c r="X409" s="67">
        <v>15711130.9256</v>
      </c>
      <c r="Y409" s="67">
        <v>3840284.7763</v>
      </c>
      <c r="Z409" s="67">
        <v>0</v>
      </c>
      <c r="AA409" s="67">
        <f t="shared" si="105"/>
        <v>3840284.7763</v>
      </c>
      <c r="AB409" s="67">
        <v>618370938.88680005</v>
      </c>
      <c r="AC409" s="72">
        <f t="shared" si="104"/>
        <v>765931847.13160002</v>
      </c>
    </row>
    <row r="410" spans="1:29" ht="24.9" customHeight="1">
      <c r="A410" s="183"/>
      <c r="B410" s="185"/>
      <c r="C410" s="63">
        <v>23</v>
      </c>
      <c r="D410" s="67" t="s">
        <v>941</v>
      </c>
      <c r="E410" s="67">
        <v>62393272.769599997</v>
      </c>
      <c r="F410" s="67">
        <v>11651464.66</v>
      </c>
      <c r="G410" s="67">
        <v>39456224.009300001</v>
      </c>
      <c r="H410" s="67">
        <v>13363639.079</v>
      </c>
      <c r="I410" s="67">
        <v>6095499.1542999996</v>
      </c>
      <c r="J410" s="67">
        <v>3456394.0758000002</v>
      </c>
      <c r="K410" s="67">
        <v>0</v>
      </c>
      <c r="L410" s="67">
        <f t="shared" si="100"/>
        <v>3456394.0758000002</v>
      </c>
      <c r="M410" s="81">
        <v>113233723.7067</v>
      </c>
      <c r="N410" s="72">
        <f t="shared" si="103"/>
        <v>249650217.45469999</v>
      </c>
      <c r="O410" s="71"/>
      <c r="P410" s="186"/>
      <c r="Q410" s="74">
        <v>6</v>
      </c>
      <c r="R410" s="186"/>
      <c r="S410" s="67" t="s">
        <v>942</v>
      </c>
      <c r="T410" s="67">
        <v>71308366.631300002</v>
      </c>
      <c r="U410" s="67">
        <v>0</v>
      </c>
      <c r="V410" s="67">
        <v>45093946.2324</v>
      </c>
      <c r="W410" s="67">
        <v>15273109.306</v>
      </c>
      <c r="X410" s="67">
        <v>15576624.8258</v>
      </c>
      <c r="Y410" s="67">
        <v>3950262.6650999999</v>
      </c>
      <c r="Z410" s="67">
        <v>0</v>
      </c>
      <c r="AA410" s="67">
        <f t="shared" si="105"/>
        <v>3950262.6650999999</v>
      </c>
      <c r="AB410" s="67">
        <v>615573409.54589999</v>
      </c>
      <c r="AC410" s="72">
        <f t="shared" si="104"/>
        <v>766775719.20650005</v>
      </c>
    </row>
    <row r="411" spans="1:29" ht="24.9" customHeight="1">
      <c r="A411" s="183"/>
      <c r="B411" s="185"/>
      <c r="C411" s="63">
        <v>24</v>
      </c>
      <c r="D411" s="67" t="s">
        <v>943</v>
      </c>
      <c r="E411" s="67">
        <v>80494829.120100006</v>
      </c>
      <c r="F411" s="67">
        <v>11651464.66</v>
      </c>
      <c r="G411" s="67">
        <v>50903276.401000001</v>
      </c>
      <c r="H411" s="67">
        <v>17240702.344000001</v>
      </c>
      <c r="I411" s="67">
        <v>7589240.1385000004</v>
      </c>
      <c r="J411" s="67">
        <v>4459164.2358999997</v>
      </c>
      <c r="K411" s="67">
        <v>0</v>
      </c>
      <c r="L411" s="67">
        <f t="shared" si="100"/>
        <v>4459164.2358999997</v>
      </c>
      <c r="M411" s="81">
        <v>144301342.4806</v>
      </c>
      <c r="N411" s="72">
        <f t="shared" si="103"/>
        <v>316640019.38010001</v>
      </c>
      <c r="O411" s="71"/>
      <c r="P411" s="69"/>
      <c r="Q411" s="187" t="s">
        <v>944</v>
      </c>
      <c r="R411" s="182"/>
      <c r="S411" s="91"/>
      <c r="T411" s="91">
        <f>SUM(T405:T410)</f>
        <v>509063409.4217</v>
      </c>
      <c r="U411" s="91">
        <f>SUM(U405:U410)</f>
        <v>0</v>
      </c>
      <c r="V411" s="91">
        <f t="shared" ref="V411:Y411" si="108">SUM(V405:V410)</f>
        <v>321921242.87550002</v>
      </c>
      <c r="W411" s="91">
        <f t="shared" si="108"/>
        <v>109033223.7729</v>
      </c>
      <c r="X411" s="91">
        <f t="shared" si="108"/>
        <v>103844354.8012</v>
      </c>
      <c r="Y411" s="91">
        <f t="shared" si="108"/>
        <v>28200536.282099999</v>
      </c>
      <c r="Z411" s="91">
        <f t="shared" ref="Z411" si="109">SUM(Z405:Z410)</f>
        <v>0</v>
      </c>
      <c r="AA411" s="68">
        <f t="shared" si="105"/>
        <v>28200536.282099999</v>
      </c>
      <c r="AB411" s="91">
        <f>SUM(AB405:AB410)</f>
        <v>3909425008.1167998</v>
      </c>
      <c r="AC411" s="91">
        <f>SUM(AC405:AC410)</f>
        <v>4981487775.2701998</v>
      </c>
    </row>
    <row r="412" spans="1:29" ht="24.9" customHeight="1">
      <c r="A412" s="183"/>
      <c r="B412" s="185"/>
      <c r="C412" s="63">
        <v>25</v>
      </c>
      <c r="D412" s="67" t="s">
        <v>945</v>
      </c>
      <c r="E412" s="67">
        <v>82247866.711700007</v>
      </c>
      <c r="F412" s="67">
        <v>11651464.66</v>
      </c>
      <c r="G412" s="67">
        <v>52011861.3627</v>
      </c>
      <c r="H412" s="67">
        <v>17616174.900899999</v>
      </c>
      <c r="I412" s="67">
        <v>7953188.2132000001</v>
      </c>
      <c r="J412" s="67">
        <v>4556277.0892000003</v>
      </c>
      <c r="K412" s="67">
        <v>0</v>
      </c>
      <c r="L412" s="67">
        <f t="shared" si="100"/>
        <v>4556277.0892000003</v>
      </c>
      <c r="M412" s="81">
        <v>151870927.94279999</v>
      </c>
      <c r="N412" s="72">
        <f t="shared" si="103"/>
        <v>327907760.88049996</v>
      </c>
      <c r="O412" s="71"/>
      <c r="P412" s="188" t="s">
        <v>946</v>
      </c>
      <c r="Q412" s="189"/>
      <c r="R412" s="190"/>
      <c r="S412" s="92"/>
      <c r="T412" s="92">
        <v>56026600898.940002</v>
      </c>
      <c r="U412" s="93">
        <f>-522379434.92</f>
        <v>-522379434.92000002</v>
      </c>
      <c r="V412" s="92">
        <v>35430071503.199997</v>
      </c>
      <c r="W412" s="92">
        <v>12000000000</v>
      </c>
      <c r="X412" s="92">
        <v>5442987918.1199999</v>
      </c>
      <c r="Y412" s="92">
        <v>3103700172.0599999</v>
      </c>
      <c r="Z412" s="92">
        <v>606463757.91999996</v>
      </c>
      <c r="AA412" s="92">
        <f t="shared" si="105"/>
        <v>2497236414.1399999</v>
      </c>
      <c r="AB412" s="92">
        <v>113206155161.28999</v>
      </c>
      <c r="AC412" s="97">
        <f>T412+U412+V412+W412+X412+AA412+AB412</f>
        <v>224080672460.76999</v>
      </c>
    </row>
    <row r="413" spans="1:29">
      <c r="A413" s="63"/>
      <c r="B413" s="64"/>
      <c r="C413" s="82"/>
      <c r="D413" s="83"/>
      <c r="E413" s="84">
        <f>SUM(E388:E412)</f>
        <v>1838503329.8205998</v>
      </c>
      <c r="F413" s="84">
        <f t="shared" ref="F413:N413" si="110">SUM(F388:F412)</f>
        <v>291286616.5</v>
      </c>
      <c r="G413" s="84">
        <f t="shared" si="110"/>
        <v>1162631739.0182998</v>
      </c>
      <c r="H413" s="84">
        <f t="shared" si="110"/>
        <v>393777948.40069991</v>
      </c>
      <c r="I413" s="84">
        <f t="shared" si="110"/>
        <v>176571045.64900002</v>
      </c>
      <c r="J413" s="84">
        <f t="shared" si="110"/>
        <v>101847390.51700002</v>
      </c>
      <c r="K413" s="84">
        <f t="shared" si="110"/>
        <v>0</v>
      </c>
      <c r="L413" s="84">
        <f t="shared" si="110"/>
        <v>101847390.51700002</v>
      </c>
      <c r="M413" s="84">
        <f t="shared" si="110"/>
        <v>3333825766.1262999</v>
      </c>
      <c r="N413" s="84">
        <f t="shared" si="110"/>
        <v>7298443836.0319014</v>
      </c>
      <c r="O413" s="90">
        <v>0</v>
      </c>
      <c r="Q413" s="191"/>
      <c r="R413" s="192"/>
      <c r="S413" s="192"/>
      <c r="T413" s="88"/>
      <c r="U413" s="88"/>
      <c r="V413" s="88"/>
      <c r="W413" s="88"/>
      <c r="X413" s="88"/>
      <c r="Y413" s="88"/>
      <c r="Z413" s="88"/>
      <c r="AA413" s="88"/>
      <c r="AB413" s="88"/>
      <c r="AC413" s="90"/>
    </row>
    <row r="414" spans="1:29" ht="16.8">
      <c r="D414" s="85"/>
      <c r="E414" s="86"/>
      <c r="F414" s="86"/>
      <c r="G414" s="86"/>
      <c r="H414" s="86"/>
      <c r="I414" s="86"/>
      <c r="J414" s="86"/>
      <c r="K414" s="86"/>
      <c r="L414" s="86"/>
      <c r="M414" s="86"/>
      <c r="N414" s="72"/>
      <c r="S414" s="90"/>
      <c r="T414" s="94"/>
      <c r="U414" s="95"/>
      <c r="V414" s="95"/>
      <c r="W414" s="95"/>
      <c r="X414" s="95"/>
      <c r="Y414" s="94"/>
      <c r="Z414" s="94"/>
      <c r="AA414" s="94"/>
      <c r="AB414" s="96"/>
    </row>
    <row r="415" spans="1:29">
      <c r="C415" s="87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T415" s="96"/>
      <c r="Y415" s="96"/>
      <c r="Z415" s="96"/>
      <c r="AA415" s="96"/>
      <c r="AB415" s="96"/>
    </row>
    <row r="419" spans="13:13">
      <c r="M419" s="90"/>
    </row>
  </sheetData>
  <mergeCells count="118">
    <mergeCell ref="P372:P388"/>
    <mergeCell ref="P390:P403"/>
    <mergeCell ref="P405:P410"/>
    <mergeCell ref="R7:R25"/>
    <mergeCell ref="R27:R60"/>
    <mergeCell ref="R62:R82"/>
    <mergeCell ref="R84:R104"/>
    <mergeCell ref="R106:R121"/>
    <mergeCell ref="R123:R142"/>
    <mergeCell ref="R144:R156"/>
    <mergeCell ref="R158:R182"/>
    <mergeCell ref="R184:R203"/>
    <mergeCell ref="R205:R222"/>
    <mergeCell ref="R224:R253"/>
    <mergeCell ref="R255:R287"/>
    <mergeCell ref="R289:R305"/>
    <mergeCell ref="R307:R329"/>
    <mergeCell ref="R331:R353"/>
    <mergeCell ref="R355:R370"/>
    <mergeCell ref="R373:R388"/>
    <mergeCell ref="R390:R403"/>
    <mergeCell ref="R405:R410"/>
    <mergeCell ref="Q389:R389"/>
    <mergeCell ref="Q404:R404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Q288:R288"/>
    <mergeCell ref="B295:C295"/>
    <mergeCell ref="Q306:R306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A1:AB1"/>
    <mergeCell ref="A2:AC2"/>
    <mergeCell ref="A3:AC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2"/>
  <sheetViews>
    <sheetView topLeftCell="A33" workbookViewId="0">
      <selection activeCell="F48" sqref="F48"/>
    </sheetView>
  </sheetViews>
  <sheetFormatPr defaultColWidth="8.88671875" defaultRowHeight="18"/>
  <cols>
    <col min="1" max="1" width="8.88671875" style="28"/>
    <col min="2" max="2" width="20.109375" style="28" customWidth="1"/>
    <col min="3" max="3" width="26.33203125" style="28" customWidth="1"/>
    <col min="4" max="5" width="28.6640625" style="28" customWidth="1"/>
    <col min="6" max="6" width="24.88671875" style="28" customWidth="1"/>
    <col min="7" max="16384" width="8.88671875" style="28"/>
  </cols>
  <sheetData>
    <row r="1" spans="1:6" ht="20.399999999999999">
      <c r="A1" s="203" t="s">
        <v>124</v>
      </c>
      <c r="B1" s="166"/>
      <c r="C1" s="166"/>
      <c r="D1" s="166"/>
      <c r="E1" s="166"/>
      <c r="F1" s="166"/>
    </row>
    <row r="2" spans="1:6" ht="20.399999999999999">
      <c r="A2" s="203" t="s">
        <v>64</v>
      </c>
      <c r="B2" s="166"/>
      <c r="C2" s="166"/>
      <c r="D2" s="166"/>
      <c r="E2" s="166"/>
      <c r="F2" s="166"/>
    </row>
    <row r="3" spans="1:6" ht="45.75" customHeight="1">
      <c r="A3" s="204" t="s">
        <v>947</v>
      </c>
      <c r="B3" s="205"/>
      <c r="C3" s="205"/>
      <c r="D3" s="205"/>
      <c r="E3" s="205"/>
      <c r="F3" s="205"/>
    </row>
    <row r="4" spans="1:6" ht="62.25" customHeight="1">
      <c r="A4" s="52" t="s">
        <v>948</v>
      </c>
      <c r="B4" s="52" t="s">
        <v>126</v>
      </c>
      <c r="C4" s="3" t="s">
        <v>949</v>
      </c>
      <c r="D4" s="4" t="s">
        <v>950</v>
      </c>
      <c r="E4" s="5" t="s">
        <v>951</v>
      </c>
      <c r="F4" s="15" t="s">
        <v>952</v>
      </c>
    </row>
    <row r="5" spans="1:6">
      <c r="A5" s="53"/>
      <c r="B5" s="53"/>
      <c r="C5" s="151" t="s">
        <v>29</v>
      </c>
      <c r="D5" s="151" t="s">
        <v>29</v>
      </c>
      <c r="E5" s="151" t="s">
        <v>29</v>
      </c>
      <c r="F5" s="151" t="s">
        <v>29</v>
      </c>
    </row>
    <row r="6" spans="1:6">
      <c r="A6" s="54">
        <v>1</v>
      </c>
      <c r="B6" s="55" t="s">
        <v>87</v>
      </c>
      <c r="C6" s="56">
        <v>49805411.014200002</v>
      </c>
      <c r="D6" s="56">
        <v>31495918.816599999</v>
      </c>
      <c r="E6" s="56">
        <v>10667520.830800001</v>
      </c>
      <c r="F6" s="57">
        <f>C6+D6+E6</f>
        <v>91968850.661599994</v>
      </c>
    </row>
    <row r="7" spans="1:6">
      <c r="A7" s="54">
        <v>2</v>
      </c>
      <c r="B7" s="55" t="s">
        <v>88</v>
      </c>
      <c r="C7" s="56">
        <v>52984392.462700002</v>
      </c>
      <c r="D7" s="56">
        <v>33506241.3816</v>
      </c>
      <c r="E7" s="56">
        <v>11348407.709000001</v>
      </c>
      <c r="F7" s="57">
        <f t="shared" ref="F7:F41" si="0">C7+D7+E7</f>
        <v>97839041.553300008</v>
      </c>
    </row>
    <row r="8" spans="1:6">
      <c r="A8" s="54">
        <v>3</v>
      </c>
      <c r="B8" s="55" t="s">
        <v>89</v>
      </c>
      <c r="C8" s="56">
        <v>53476772.257799998</v>
      </c>
      <c r="D8" s="56">
        <v>33817612.249399997</v>
      </c>
      <c r="E8" s="56">
        <v>11453867.57</v>
      </c>
      <c r="F8" s="57">
        <f t="shared" si="0"/>
        <v>98748252.077199996</v>
      </c>
    </row>
    <row r="9" spans="1:6">
      <c r="A9" s="54">
        <v>4</v>
      </c>
      <c r="B9" s="55" t="s">
        <v>90</v>
      </c>
      <c r="C9" s="56">
        <v>52885132.441200003</v>
      </c>
      <c r="D9" s="56">
        <v>33443471.382800002</v>
      </c>
      <c r="E9" s="56">
        <v>11327147.803200001</v>
      </c>
      <c r="F9" s="57">
        <f t="shared" si="0"/>
        <v>97655751.627200007</v>
      </c>
    </row>
    <row r="10" spans="1:6">
      <c r="A10" s="54">
        <v>5</v>
      </c>
      <c r="B10" s="55" t="s">
        <v>91</v>
      </c>
      <c r="C10" s="56">
        <v>63622586.186499998</v>
      </c>
      <c r="D10" s="56">
        <v>40233616.561300002</v>
      </c>
      <c r="E10" s="56">
        <v>13626938.3112</v>
      </c>
      <c r="F10" s="57">
        <f t="shared" si="0"/>
        <v>117483141.05899999</v>
      </c>
    </row>
    <row r="11" spans="1:6">
      <c r="A11" s="54">
        <v>6</v>
      </c>
      <c r="B11" s="55" t="s">
        <v>92</v>
      </c>
      <c r="C11" s="56">
        <v>47062630.1875</v>
      </c>
      <c r="D11" s="56">
        <v>29761440.564300001</v>
      </c>
      <c r="E11" s="56">
        <v>10080061.135</v>
      </c>
      <c r="F11" s="57">
        <f t="shared" si="0"/>
        <v>86904131.886800006</v>
      </c>
    </row>
    <row r="12" spans="1:6" ht="30" customHeight="1">
      <c r="A12" s="54">
        <v>7</v>
      </c>
      <c r="B12" s="55" t="s">
        <v>93</v>
      </c>
      <c r="C12" s="56">
        <v>59650287.370399997</v>
      </c>
      <c r="D12" s="56">
        <v>37721616.3895</v>
      </c>
      <c r="E12" s="56">
        <v>12776135.567</v>
      </c>
      <c r="F12" s="57">
        <f t="shared" si="0"/>
        <v>110148039.32690001</v>
      </c>
    </row>
    <row r="13" spans="1:6">
      <c r="A13" s="54">
        <v>8</v>
      </c>
      <c r="B13" s="55" t="s">
        <v>94</v>
      </c>
      <c r="C13" s="56">
        <v>66083969.684199996</v>
      </c>
      <c r="D13" s="56">
        <v>41790144.9234</v>
      </c>
      <c r="E13" s="56">
        <v>14154127.209000001</v>
      </c>
      <c r="F13" s="57">
        <f t="shared" si="0"/>
        <v>122028241.81660001</v>
      </c>
    </row>
    <row r="14" spans="1:6">
      <c r="A14" s="54">
        <v>9</v>
      </c>
      <c r="B14" s="55" t="s">
        <v>95</v>
      </c>
      <c r="C14" s="56">
        <v>53485892.2597</v>
      </c>
      <c r="D14" s="56">
        <v>33823379.551299997</v>
      </c>
      <c r="E14" s="56">
        <v>11455820.928200001</v>
      </c>
      <c r="F14" s="57">
        <f t="shared" si="0"/>
        <v>98765092.739199996</v>
      </c>
    </row>
    <row r="15" spans="1:6">
      <c r="A15" s="54">
        <v>10</v>
      </c>
      <c r="B15" s="55" t="s">
        <v>96</v>
      </c>
      <c r="C15" s="56">
        <v>54005826.983099997</v>
      </c>
      <c r="D15" s="56">
        <v>34152175.5898</v>
      </c>
      <c r="E15" s="56">
        <v>11567182.6132</v>
      </c>
      <c r="F15" s="57">
        <f t="shared" si="0"/>
        <v>99725185.186099991</v>
      </c>
    </row>
    <row r="16" spans="1:6">
      <c r="A16" s="54">
        <v>11</v>
      </c>
      <c r="B16" s="55" t="s">
        <v>97</v>
      </c>
      <c r="C16" s="56">
        <v>47585170.331699997</v>
      </c>
      <c r="D16" s="56">
        <v>30091884.217300002</v>
      </c>
      <c r="E16" s="56">
        <v>10191980.8594</v>
      </c>
      <c r="F16" s="57">
        <f t="shared" si="0"/>
        <v>87869035.408399999</v>
      </c>
    </row>
    <row r="17" spans="1:6">
      <c r="A17" s="54">
        <v>12</v>
      </c>
      <c r="B17" s="55" t="s">
        <v>98</v>
      </c>
      <c r="C17" s="56">
        <v>49734129.443899997</v>
      </c>
      <c r="D17" s="56">
        <v>31450841.815699998</v>
      </c>
      <c r="E17" s="56">
        <v>10652253.460899999</v>
      </c>
      <c r="F17" s="57">
        <f t="shared" si="0"/>
        <v>91837224.720499992</v>
      </c>
    </row>
    <row r="18" spans="1:6">
      <c r="A18" s="54">
        <v>13</v>
      </c>
      <c r="B18" s="55" t="s">
        <v>99</v>
      </c>
      <c r="C18" s="56">
        <v>47558318.297399998</v>
      </c>
      <c r="D18" s="56">
        <v>30074903.5425</v>
      </c>
      <c r="E18" s="56">
        <v>10186229.584000001</v>
      </c>
      <c r="F18" s="57">
        <f t="shared" si="0"/>
        <v>87819451.423900008</v>
      </c>
    </row>
    <row r="19" spans="1:6">
      <c r="A19" s="54">
        <v>14</v>
      </c>
      <c r="B19" s="55" t="s">
        <v>100</v>
      </c>
      <c r="C19" s="56">
        <v>53490508.453299999</v>
      </c>
      <c r="D19" s="56">
        <v>33826298.737400003</v>
      </c>
      <c r="E19" s="56">
        <v>11456809.642899999</v>
      </c>
      <c r="F19" s="57">
        <f t="shared" si="0"/>
        <v>98773616.8336</v>
      </c>
    </row>
    <row r="20" spans="1:6">
      <c r="A20" s="54">
        <v>15</v>
      </c>
      <c r="B20" s="55" t="s">
        <v>101</v>
      </c>
      <c r="C20" s="56">
        <v>50099735.808600001</v>
      </c>
      <c r="D20" s="56">
        <v>31682043.770399999</v>
      </c>
      <c r="E20" s="56">
        <v>10730560.4848</v>
      </c>
      <c r="F20" s="57">
        <f t="shared" si="0"/>
        <v>92512340.063799992</v>
      </c>
    </row>
    <row r="21" spans="1:6">
      <c r="A21" s="54">
        <v>16</v>
      </c>
      <c r="B21" s="55" t="s">
        <v>102</v>
      </c>
      <c r="C21" s="56">
        <v>55301310.385899998</v>
      </c>
      <c r="D21" s="56">
        <v>34971412.681599997</v>
      </c>
      <c r="E21" s="56">
        <v>11844654.396</v>
      </c>
      <c r="F21" s="57">
        <f t="shared" si="0"/>
        <v>102117377.46349999</v>
      </c>
    </row>
    <row r="22" spans="1:6">
      <c r="A22" s="54">
        <v>17</v>
      </c>
      <c r="B22" s="55" t="s">
        <v>103</v>
      </c>
      <c r="C22" s="56">
        <v>59481689.302299999</v>
      </c>
      <c r="D22" s="56">
        <v>37614998.434600003</v>
      </c>
      <c r="E22" s="56">
        <v>12740024.562899999</v>
      </c>
      <c r="F22" s="57">
        <f t="shared" si="0"/>
        <v>109836712.29980001</v>
      </c>
    </row>
    <row r="23" spans="1:6">
      <c r="A23" s="54">
        <v>18</v>
      </c>
      <c r="B23" s="55" t="s">
        <v>104</v>
      </c>
      <c r="C23" s="56">
        <v>69689717.359200001</v>
      </c>
      <c r="D23" s="56">
        <v>44070345.683399998</v>
      </c>
      <c r="E23" s="56">
        <v>14926420.5733</v>
      </c>
      <c r="F23" s="57">
        <f t="shared" si="0"/>
        <v>128686483.61590001</v>
      </c>
    </row>
    <row r="24" spans="1:6">
      <c r="A24" s="54">
        <v>19</v>
      </c>
      <c r="B24" s="55" t="s">
        <v>105</v>
      </c>
      <c r="C24" s="56">
        <v>84367161.410999998</v>
      </c>
      <c r="D24" s="56">
        <v>53352059.7958</v>
      </c>
      <c r="E24" s="56">
        <v>18070093.860599998</v>
      </c>
      <c r="F24" s="57">
        <f t="shared" si="0"/>
        <v>155789315.06739998</v>
      </c>
    </row>
    <row r="25" spans="1:6">
      <c r="A25" s="54">
        <v>20</v>
      </c>
      <c r="B25" s="55" t="s">
        <v>106</v>
      </c>
      <c r="C25" s="56">
        <v>65382149.008100003</v>
      </c>
      <c r="D25" s="56">
        <v>41346327.944600001</v>
      </c>
      <c r="E25" s="56">
        <v>14003808.467900001</v>
      </c>
      <c r="F25" s="57">
        <f t="shared" si="0"/>
        <v>120732285.4206</v>
      </c>
    </row>
    <row r="26" spans="1:6">
      <c r="A26" s="54">
        <v>21</v>
      </c>
      <c r="B26" s="55" t="s">
        <v>107</v>
      </c>
      <c r="C26" s="56">
        <v>56163592.1928</v>
      </c>
      <c r="D26" s="56">
        <v>35516701.983199999</v>
      </c>
      <c r="E26" s="56">
        <v>12029341.339600001</v>
      </c>
      <c r="F26" s="57">
        <f t="shared" si="0"/>
        <v>103709635.5156</v>
      </c>
    </row>
    <row r="27" spans="1:6">
      <c r="A27" s="54">
        <v>22</v>
      </c>
      <c r="B27" s="55" t="s">
        <v>108</v>
      </c>
      <c r="C27" s="56">
        <v>58786325.776199996</v>
      </c>
      <c r="D27" s="56">
        <v>37175264.825099997</v>
      </c>
      <c r="E27" s="56">
        <v>12591088.8399</v>
      </c>
      <c r="F27" s="57">
        <f t="shared" si="0"/>
        <v>108552679.4412</v>
      </c>
    </row>
    <row r="28" spans="1:6">
      <c r="A28" s="54">
        <v>23</v>
      </c>
      <c r="B28" s="55" t="s">
        <v>109</v>
      </c>
      <c r="C28" s="56">
        <v>47346284.934600003</v>
      </c>
      <c r="D28" s="56">
        <v>29940817.999600001</v>
      </c>
      <c r="E28" s="56">
        <v>10140815.435900001</v>
      </c>
      <c r="F28" s="57">
        <f t="shared" si="0"/>
        <v>87427918.370100006</v>
      </c>
    </row>
    <row r="29" spans="1:6">
      <c r="A29" s="54">
        <v>24</v>
      </c>
      <c r="B29" s="55" t="s">
        <v>110</v>
      </c>
      <c r="C29" s="56">
        <v>71253540.955699995</v>
      </c>
      <c r="D29" s="56">
        <v>45059275.601400003</v>
      </c>
      <c r="E29" s="56">
        <v>15261366.525</v>
      </c>
      <c r="F29" s="57">
        <f t="shared" si="0"/>
        <v>131574183.0821</v>
      </c>
    </row>
    <row r="30" spans="1:6">
      <c r="A30" s="54">
        <v>25</v>
      </c>
      <c r="B30" s="55" t="s">
        <v>111</v>
      </c>
      <c r="C30" s="56">
        <v>49050852.9278</v>
      </c>
      <c r="D30" s="56">
        <v>31018751.7828</v>
      </c>
      <c r="E30" s="56">
        <v>10505906.581700001</v>
      </c>
      <c r="F30" s="57">
        <f t="shared" si="0"/>
        <v>90575511.292300001</v>
      </c>
    </row>
    <row r="31" spans="1:6">
      <c r="A31" s="54">
        <v>26</v>
      </c>
      <c r="B31" s="55" t="s">
        <v>112</v>
      </c>
      <c r="C31" s="56">
        <v>63003636.6448</v>
      </c>
      <c r="D31" s="56">
        <v>39842205.585600004</v>
      </c>
      <c r="E31" s="56">
        <v>13494369.239</v>
      </c>
      <c r="F31" s="57">
        <f t="shared" si="0"/>
        <v>116340211.46939999</v>
      </c>
    </row>
    <row r="32" spans="1:6">
      <c r="A32" s="54">
        <v>27</v>
      </c>
      <c r="B32" s="55" t="s">
        <v>113</v>
      </c>
      <c r="C32" s="56">
        <v>49415153.699000001</v>
      </c>
      <c r="D32" s="56">
        <v>31249128.1072</v>
      </c>
      <c r="E32" s="56">
        <v>10583933.9684</v>
      </c>
      <c r="F32" s="57">
        <f t="shared" si="0"/>
        <v>91248215.774599999</v>
      </c>
    </row>
    <row r="33" spans="1:6">
      <c r="A33" s="54">
        <v>28</v>
      </c>
      <c r="B33" s="55" t="s">
        <v>114</v>
      </c>
      <c r="C33" s="56">
        <v>49513050.6527</v>
      </c>
      <c r="D33" s="56">
        <v>31311036.1296</v>
      </c>
      <c r="E33" s="56">
        <v>10604901.926899999</v>
      </c>
      <c r="F33" s="57">
        <f t="shared" si="0"/>
        <v>91428988.709199995</v>
      </c>
    </row>
    <row r="34" spans="1:6">
      <c r="A34" s="54">
        <v>29</v>
      </c>
      <c r="B34" s="55" t="s">
        <v>115</v>
      </c>
      <c r="C34" s="56">
        <v>48509275.710100003</v>
      </c>
      <c r="D34" s="56">
        <v>30676269.475499999</v>
      </c>
      <c r="E34" s="56">
        <v>10389909.4213</v>
      </c>
      <c r="F34" s="57">
        <f t="shared" si="0"/>
        <v>89575454.606899992</v>
      </c>
    </row>
    <row r="35" spans="1:6">
      <c r="A35" s="54">
        <v>30</v>
      </c>
      <c r="B35" s="55" t="s">
        <v>116</v>
      </c>
      <c r="C35" s="56">
        <v>59656878.016800001</v>
      </c>
      <c r="D35" s="56">
        <v>37725784.178999998</v>
      </c>
      <c r="E35" s="56">
        <v>12777547.1779</v>
      </c>
      <c r="F35" s="57">
        <f t="shared" si="0"/>
        <v>110160209.37370001</v>
      </c>
    </row>
    <row r="36" spans="1:6">
      <c r="A36" s="54">
        <v>31</v>
      </c>
      <c r="B36" s="55" t="s">
        <v>117</v>
      </c>
      <c r="C36" s="56">
        <v>55542519.359700002</v>
      </c>
      <c r="D36" s="56">
        <v>35123948.281900004</v>
      </c>
      <c r="E36" s="56">
        <v>11896317.4924</v>
      </c>
      <c r="F36" s="57">
        <f t="shared" si="0"/>
        <v>102562785.13400002</v>
      </c>
    </row>
    <row r="37" spans="1:6">
      <c r="A37" s="54">
        <v>32</v>
      </c>
      <c r="B37" s="55" t="s">
        <v>118</v>
      </c>
      <c r="C37" s="56">
        <v>57362279.840300001</v>
      </c>
      <c r="D37" s="56">
        <v>36274727.428099997</v>
      </c>
      <c r="E37" s="56">
        <v>12286081.0229</v>
      </c>
      <c r="F37" s="57">
        <f t="shared" si="0"/>
        <v>105923088.2913</v>
      </c>
    </row>
    <row r="38" spans="1:6">
      <c r="A38" s="54">
        <v>33</v>
      </c>
      <c r="B38" s="55" t="s">
        <v>119</v>
      </c>
      <c r="C38" s="56">
        <v>58619042.493000001</v>
      </c>
      <c r="D38" s="56">
        <v>37069478.313100003</v>
      </c>
      <c r="E38" s="56">
        <v>12555259.4416</v>
      </c>
      <c r="F38" s="57">
        <f t="shared" si="0"/>
        <v>108243780.24770001</v>
      </c>
    </row>
    <row r="39" spans="1:6">
      <c r="A39" s="54">
        <v>34</v>
      </c>
      <c r="B39" s="55" t="s">
        <v>120</v>
      </c>
      <c r="C39" s="56">
        <v>51235492.2962</v>
      </c>
      <c r="D39" s="56">
        <v>32400272.842300002</v>
      </c>
      <c r="E39" s="56">
        <v>10973821.3222</v>
      </c>
      <c r="F39" s="57">
        <f t="shared" si="0"/>
        <v>94609586.460700005</v>
      </c>
    </row>
    <row r="40" spans="1:6">
      <c r="A40" s="54">
        <v>35</v>
      </c>
      <c r="B40" s="55" t="s">
        <v>121</v>
      </c>
      <c r="C40" s="56">
        <v>52817215.483400002</v>
      </c>
      <c r="D40" s="56">
        <v>33400522.094000001</v>
      </c>
      <c r="E40" s="56">
        <v>11312601.079299999</v>
      </c>
      <c r="F40" s="57">
        <f t="shared" si="0"/>
        <v>97530338.6567</v>
      </c>
    </row>
    <row r="41" spans="1:6">
      <c r="A41" s="54">
        <v>36</v>
      </c>
      <c r="B41" s="55" t="s">
        <v>122</v>
      </c>
      <c r="C41" s="56">
        <v>52929700.729999997</v>
      </c>
      <c r="D41" s="56">
        <v>33471655.453299999</v>
      </c>
      <c r="E41" s="56">
        <v>11336693.6164</v>
      </c>
      <c r="F41" s="57">
        <f t="shared" si="0"/>
        <v>97738049.799699992</v>
      </c>
    </row>
    <row r="42" spans="1:6">
      <c r="A42" s="206" t="s">
        <v>28</v>
      </c>
      <c r="B42" s="207"/>
      <c r="C42" s="38">
        <f>SUM(C6:C41)</f>
        <v>2016957632.3618002</v>
      </c>
      <c r="D42" s="38">
        <f t="shared" ref="D42:F42" si="1">SUM(D6:D41)</f>
        <v>1275482574.1150002</v>
      </c>
      <c r="E42" s="38">
        <f t="shared" si="1"/>
        <v>431999999.99970007</v>
      </c>
      <c r="F42" s="38">
        <f t="shared" si="1"/>
        <v>3724440206.4765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8"/>
  <sheetViews>
    <sheetView topLeftCell="F2" workbookViewId="0">
      <selection activeCell="L7" sqref="L7"/>
    </sheetView>
  </sheetViews>
  <sheetFormatPr defaultColWidth="8.88671875" defaultRowHeight="18"/>
  <cols>
    <col min="1" max="1" width="8.88671875" style="28"/>
    <col min="2" max="2" width="19.6640625" style="28" customWidth="1"/>
    <col min="3" max="3" width="24.88671875" style="28" customWidth="1"/>
    <col min="4" max="4" width="23.33203125" style="28" customWidth="1"/>
    <col min="5" max="6" width="24.88671875" style="28" customWidth="1"/>
    <col min="7" max="7" width="23.88671875" style="28" customWidth="1"/>
    <col min="8" max="9" width="25.44140625" style="28" customWidth="1"/>
    <col min="10" max="10" width="24" style="28" customWidth="1"/>
    <col min="11" max="11" width="26.33203125" style="28" customWidth="1"/>
    <col min="12" max="12" width="27.33203125" style="28" customWidth="1"/>
    <col min="13" max="13" width="8.88671875" style="28"/>
    <col min="14" max="14" width="23.88671875" style="28" customWidth="1"/>
    <col min="15" max="15" width="8.88671875" style="28" customWidth="1"/>
    <col min="16" max="16384" width="8.88671875" style="28"/>
  </cols>
  <sheetData>
    <row r="1" spans="1:14">
      <c r="A1" s="206" t="s">
        <v>17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7"/>
    </row>
    <row r="2" spans="1:14">
      <c r="A2" s="206" t="s">
        <v>64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7"/>
    </row>
    <row r="3" spans="1:14" ht="33" customHeight="1">
      <c r="A3" s="209" t="s">
        <v>953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1"/>
    </row>
    <row r="4" spans="1:14" ht="55.5" customHeight="1">
      <c r="A4" s="29" t="s">
        <v>21</v>
      </c>
      <c r="B4" s="29" t="s">
        <v>130</v>
      </c>
      <c r="C4" s="30" t="s">
        <v>72</v>
      </c>
      <c r="D4" s="31" t="s">
        <v>128</v>
      </c>
      <c r="E4" s="30" t="s">
        <v>24</v>
      </c>
      <c r="F4" s="32" t="s">
        <v>25</v>
      </c>
      <c r="G4" s="30" t="s">
        <v>26</v>
      </c>
      <c r="H4" s="30" t="s">
        <v>952</v>
      </c>
      <c r="I4" s="41" t="s">
        <v>77</v>
      </c>
      <c r="J4" s="42" t="s">
        <v>78</v>
      </c>
      <c r="K4" s="43" t="s">
        <v>954</v>
      </c>
      <c r="L4" s="44" t="s">
        <v>955</v>
      </c>
      <c r="N4" s="39"/>
    </row>
    <row r="5" spans="1:14" ht="24" customHeight="1">
      <c r="A5" s="29"/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45" t="s">
        <v>956</v>
      </c>
      <c r="K5" s="29">
        <v>10</v>
      </c>
      <c r="L5" s="46" t="s">
        <v>957</v>
      </c>
      <c r="N5" s="39"/>
    </row>
    <row r="6" spans="1:14">
      <c r="A6" s="33"/>
      <c r="B6" s="33"/>
      <c r="C6" s="151" t="s">
        <v>29</v>
      </c>
      <c r="D6" s="151" t="s">
        <v>29</v>
      </c>
      <c r="E6" s="151" t="s">
        <v>29</v>
      </c>
      <c r="F6" s="151" t="s">
        <v>29</v>
      </c>
      <c r="G6" s="151" t="s">
        <v>29</v>
      </c>
      <c r="H6" s="151" t="s">
        <v>29</v>
      </c>
      <c r="I6" s="151" t="s">
        <v>29</v>
      </c>
      <c r="J6" s="151" t="s">
        <v>29</v>
      </c>
      <c r="K6" s="151" t="s">
        <v>29</v>
      </c>
      <c r="L6" s="151" t="s">
        <v>29</v>
      </c>
    </row>
    <row r="7" spans="1:14">
      <c r="A7" s="34">
        <v>1</v>
      </c>
      <c r="B7" s="35" t="s">
        <v>87</v>
      </c>
      <c r="C7" s="36">
        <v>1162897603.5543001</v>
      </c>
      <c r="D7" s="36">
        <v>0</v>
      </c>
      <c r="E7" s="36">
        <v>735392556.10259998</v>
      </c>
      <c r="F7" s="36">
        <v>249074029.45649999</v>
      </c>
      <c r="G7" s="36">
        <v>119018822.75560001</v>
      </c>
      <c r="H7" s="36">
        <v>64420925.6734</v>
      </c>
      <c r="I7" s="47">
        <f>H7/2</f>
        <v>32210462.8367</v>
      </c>
      <c r="J7" s="47">
        <f>I7</f>
        <v>32210462.8367</v>
      </c>
      <c r="K7" s="36">
        <v>1944557740.2902999</v>
      </c>
      <c r="L7" s="48">
        <f>C7+D7+E7+F7+G7+J7+K7</f>
        <v>4243151214.9959998</v>
      </c>
      <c r="N7" s="49"/>
    </row>
    <row r="8" spans="1:14">
      <c r="A8" s="34">
        <v>2</v>
      </c>
      <c r="B8" s="35" t="s">
        <v>88</v>
      </c>
      <c r="C8" s="36">
        <v>1466828423.8834</v>
      </c>
      <c r="D8" s="36">
        <v>0</v>
      </c>
      <c r="E8" s="36">
        <v>927592163.49549997</v>
      </c>
      <c r="F8" s="36">
        <v>314171140.21179998</v>
      </c>
      <c r="G8" s="36">
        <v>120707998.25660001</v>
      </c>
      <c r="H8" s="36">
        <v>81257751.827500001</v>
      </c>
      <c r="I8" s="36">
        <v>0</v>
      </c>
      <c r="J8" s="50">
        <f>H8</f>
        <v>81257751.827500001</v>
      </c>
      <c r="K8" s="36">
        <v>2527940051.6443</v>
      </c>
      <c r="L8" s="48">
        <f t="shared" ref="L8:L43" si="0">C8+D8+E8+F8+G8+J8+K8</f>
        <v>5438497529.3190994</v>
      </c>
    </row>
    <row r="9" spans="1:14">
      <c r="A9" s="34">
        <v>3</v>
      </c>
      <c r="B9" s="35" t="s">
        <v>89</v>
      </c>
      <c r="C9" s="36">
        <v>1953729265.7372999</v>
      </c>
      <c r="D9" s="36">
        <v>0</v>
      </c>
      <c r="E9" s="36">
        <v>1235498253.9070001</v>
      </c>
      <c r="F9" s="36">
        <v>418457497.2008</v>
      </c>
      <c r="G9" s="36">
        <v>167662909.70089999</v>
      </c>
      <c r="H9" s="36">
        <v>108230550.505</v>
      </c>
      <c r="I9" s="47">
        <f>H9/2</f>
        <v>54115275.252499998</v>
      </c>
      <c r="J9" s="47">
        <f t="shared" ref="J9:J38" si="1">I9</f>
        <v>54115275.252499998</v>
      </c>
      <c r="K9" s="36">
        <v>3309307163.0901999</v>
      </c>
      <c r="L9" s="48">
        <f t="shared" si="0"/>
        <v>7138770364.8887005</v>
      </c>
    </row>
    <row r="10" spans="1:14">
      <c r="A10" s="34">
        <v>4</v>
      </c>
      <c r="B10" s="35" t="s">
        <v>90</v>
      </c>
      <c r="C10" s="36">
        <v>1474755320.1991</v>
      </c>
      <c r="D10" s="36">
        <v>0</v>
      </c>
      <c r="E10" s="36">
        <v>932604969.88950002</v>
      </c>
      <c r="F10" s="36">
        <v>315868954.36150002</v>
      </c>
      <c r="G10" s="36">
        <v>171982670.74149999</v>
      </c>
      <c r="H10" s="36">
        <v>81696877.333399996</v>
      </c>
      <c r="I10" s="36">
        <v>0</v>
      </c>
      <c r="J10" s="50">
        <f>H10</f>
        <v>81696877.333399996</v>
      </c>
      <c r="K10" s="36">
        <v>2688080726.0974002</v>
      </c>
      <c r="L10" s="48">
        <f t="shared" si="0"/>
        <v>5664989518.6224003</v>
      </c>
    </row>
    <row r="11" spans="1:14">
      <c r="A11" s="34">
        <v>5</v>
      </c>
      <c r="B11" s="35" t="s">
        <v>91</v>
      </c>
      <c r="C11" s="36">
        <v>1674139124.1143</v>
      </c>
      <c r="D11" s="36">
        <v>0</v>
      </c>
      <c r="E11" s="36">
        <v>1058691191.7191</v>
      </c>
      <c r="F11" s="36">
        <v>358573769.72790003</v>
      </c>
      <c r="G11" s="36">
        <v>133095499.2376</v>
      </c>
      <c r="H11" s="36">
        <v>92742122.566799998</v>
      </c>
      <c r="I11" s="36">
        <v>0</v>
      </c>
      <c r="J11" s="50">
        <f>H11</f>
        <v>92742122.566799998</v>
      </c>
      <c r="K11" s="36">
        <v>2625403206.1027002</v>
      </c>
      <c r="L11" s="48">
        <f t="shared" si="0"/>
        <v>5942644913.4684</v>
      </c>
    </row>
    <row r="12" spans="1:14">
      <c r="A12" s="34">
        <v>6</v>
      </c>
      <c r="B12" s="35" t="s">
        <v>92</v>
      </c>
      <c r="C12" s="36">
        <v>681435902.5862</v>
      </c>
      <c r="D12" s="36">
        <v>0</v>
      </c>
      <c r="E12" s="36">
        <v>430926066.65609998</v>
      </c>
      <c r="F12" s="36">
        <v>145952649.27430001</v>
      </c>
      <c r="G12" s="36">
        <v>55193690.895199999</v>
      </c>
      <c r="H12" s="36">
        <v>37749438.555600002</v>
      </c>
      <c r="I12" s="47">
        <f>H12/2</f>
        <v>18874719.277800001</v>
      </c>
      <c r="J12" s="47">
        <f t="shared" si="1"/>
        <v>18874719.277800001</v>
      </c>
      <c r="K12" s="36">
        <v>1253662166.1210999</v>
      </c>
      <c r="L12" s="48">
        <f t="shared" si="0"/>
        <v>2586045194.8107004</v>
      </c>
    </row>
    <row r="13" spans="1:14">
      <c r="A13" s="34">
        <v>7</v>
      </c>
      <c r="B13" s="35" t="s">
        <v>93</v>
      </c>
      <c r="C13" s="36">
        <v>1821722471.4305999</v>
      </c>
      <c r="D13" s="36">
        <v>0</v>
      </c>
      <c r="E13" s="36">
        <v>1152019868.8868999</v>
      </c>
      <c r="F13" s="36">
        <v>390183757.47219998</v>
      </c>
      <c r="G13" s="36">
        <v>141114615.81</v>
      </c>
      <c r="H13" s="36">
        <v>100917782.93359999</v>
      </c>
      <c r="I13" s="47">
        <f>H13/2</f>
        <v>50458891.466799997</v>
      </c>
      <c r="J13" s="47">
        <f t="shared" si="1"/>
        <v>50458891.466799997</v>
      </c>
      <c r="K13" s="36">
        <v>2852889599.1336999</v>
      </c>
      <c r="L13" s="48">
        <f t="shared" si="0"/>
        <v>6408389204.2002001</v>
      </c>
    </row>
    <row r="14" spans="1:14">
      <c r="A14" s="34">
        <v>8</v>
      </c>
      <c r="B14" s="35" t="s">
        <v>94</v>
      </c>
      <c r="C14" s="36">
        <v>1977844677.2883</v>
      </c>
      <c r="D14" s="36">
        <v>0</v>
      </c>
      <c r="E14" s="36">
        <v>1250748344.79</v>
      </c>
      <c r="F14" s="36">
        <v>423622631.86849999</v>
      </c>
      <c r="G14" s="36">
        <v>155824239.1216</v>
      </c>
      <c r="H14" s="36">
        <v>109566469.6182</v>
      </c>
      <c r="I14" s="36">
        <v>0</v>
      </c>
      <c r="J14" s="50">
        <f>H14</f>
        <v>109566469.6182</v>
      </c>
      <c r="K14" s="36">
        <v>3130661069.5572</v>
      </c>
      <c r="L14" s="48">
        <f t="shared" si="0"/>
        <v>7048267432.2438002</v>
      </c>
    </row>
    <row r="15" spans="1:14">
      <c r="A15" s="34">
        <v>9</v>
      </c>
      <c r="B15" s="35" t="s">
        <v>95</v>
      </c>
      <c r="C15" s="36">
        <v>1275054169.438</v>
      </c>
      <c r="D15" s="36">
        <v>0</v>
      </c>
      <c r="E15" s="36">
        <v>806318064.43400002</v>
      </c>
      <c r="F15" s="36">
        <v>273096168.38700002</v>
      </c>
      <c r="G15" s="36">
        <v>108790529.7956</v>
      </c>
      <c r="H15" s="36">
        <v>70634052.067599997</v>
      </c>
      <c r="I15" s="47">
        <f>H15/2</f>
        <v>35317026.033799998</v>
      </c>
      <c r="J15" s="47">
        <f t="shared" si="1"/>
        <v>35317026.033799998</v>
      </c>
      <c r="K15" s="36">
        <v>2040726187.3812001</v>
      </c>
      <c r="L15" s="48">
        <f t="shared" si="0"/>
        <v>4539302145.4695997</v>
      </c>
    </row>
    <row r="16" spans="1:14">
      <c r="A16" s="34">
        <v>10</v>
      </c>
      <c r="B16" s="35" t="s">
        <v>96</v>
      </c>
      <c r="C16" s="36">
        <v>1633799047.3592999</v>
      </c>
      <c r="D16" s="36">
        <v>0</v>
      </c>
      <c r="E16" s="36">
        <v>1033180955.8497</v>
      </c>
      <c r="F16" s="36">
        <v>349933571.79860002</v>
      </c>
      <c r="G16" s="36">
        <v>184684344.6329</v>
      </c>
      <c r="H16" s="36">
        <v>90507407.25</v>
      </c>
      <c r="I16" s="47">
        <f>H16/2</f>
        <v>45253703.625</v>
      </c>
      <c r="J16" s="47">
        <f t="shared" si="1"/>
        <v>45253703.625</v>
      </c>
      <c r="K16" s="36">
        <v>3467444269.9308</v>
      </c>
      <c r="L16" s="48">
        <f t="shared" si="0"/>
        <v>6714295893.1963005</v>
      </c>
    </row>
    <row r="17" spans="1:12">
      <c r="A17" s="34">
        <v>11</v>
      </c>
      <c r="B17" s="35" t="s">
        <v>97</v>
      </c>
      <c r="C17" s="36">
        <v>943202900.66919994</v>
      </c>
      <c r="D17" s="37">
        <f>-9714989.877</f>
        <v>-9714989.8770000003</v>
      </c>
      <c r="E17" s="36">
        <v>596462138.99389994</v>
      </c>
      <c r="F17" s="36">
        <v>202018945.0447</v>
      </c>
      <c r="G17" s="36">
        <v>78181782.740799993</v>
      </c>
      <c r="H17" s="36">
        <v>52250519.5414</v>
      </c>
      <c r="I17" s="36">
        <v>0</v>
      </c>
      <c r="J17" s="50">
        <f>H17</f>
        <v>52250519.5414</v>
      </c>
      <c r="K17" s="36">
        <v>1583786551.6573999</v>
      </c>
      <c r="L17" s="48">
        <f t="shared" si="0"/>
        <v>3446187848.7703996</v>
      </c>
    </row>
    <row r="18" spans="1:12">
      <c r="A18" s="34">
        <v>12</v>
      </c>
      <c r="B18" s="35" t="s">
        <v>98</v>
      </c>
      <c r="C18" s="36">
        <v>1250077407.2391</v>
      </c>
      <c r="D18" s="36">
        <v>0</v>
      </c>
      <c r="E18" s="36">
        <v>790523273.09519994</v>
      </c>
      <c r="F18" s="36">
        <v>267746546.21540001</v>
      </c>
      <c r="G18" s="36">
        <v>144405231.31659999</v>
      </c>
      <c r="H18" s="36">
        <v>69250416.796299994</v>
      </c>
      <c r="I18" s="47">
        <f>H18/2</f>
        <v>34625208.398149997</v>
      </c>
      <c r="J18" s="47">
        <f t="shared" si="1"/>
        <v>34625208.398149997</v>
      </c>
      <c r="K18" s="36">
        <v>2230803423.5228</v>
      </c>
      <c r="L18" s="48">
        <f t="shared" si="0"/>
        <v>4718181089.7872505</v>
      </c>
    </row>
    <row r="19" spans="1:12">
      <c r="A19" s="34">
        <v>13</v>
      </c>
      <c r="B19" s="35" t="s">
        <v>99</v>
      </c>
      <c r="C19" s="36">
        <v>992606794.59179997</v>
      </c>
      <c r="D19" s="36">
        <v>0</v>
      </c>
      <c r="E19" s="36">
        <v>627704146.64960003</v>
      </c>
      <c r="F19" s="36">
        <v>212600467.3493</v>
      </c>
      <c r="G19" s="36">
        <v>96226536.748899996</v>
      </c>
      <c r="H19" s="36">
        <v>54987342.257600002</v>
      </c>
      <c r="I19" s="36">
        <v>0</v>
      </c>
      <c r="J19" s="50">
        <f>H19</f>
        <v>54987342.257600002</v>
      </c>
      <c r="K19" s="36">
        <v>1811506472.1554</v>
      </c>
      <c r="L19" s="48">
        <f t="shared" si="0"/>
        <v>3795631759.7525997</v>
      </c>
    </row>
    <row r="20" spans="1:12">
      <c r="A20" s="34">
        <v>14</v>
      </c>
      <c r="B20" s="35" t="s">
        <v>100</v>
      </c>
      <c r="C20" s="36">
        <v>1270097230.6585</v>
      </c>
      <c r="D20" s="36">
        <v>0</v>
      </c>
      <c r="E20" s="36">
        <v>803183398.17569995</v>
      </c>
      <c r="F20" s="36">
        <v>272034471.54339999</v>
      </c>
      <c r="G20" s="36">
        <v>124497987.75300001</v>
      </c>
      <c r="H20" s="36">
        <v>70359453.011099994</v>
      </c>
      <c r="I20" s="36">
        <v>0</v>
      </c>
      <c r="J20" s="50">
        <f>H20</f>
        <v>70359453.011099994</v>
      </c>
      <c r="K20" s="36">
        <v>2129167390.3401</v>
      </c>
      <c r="L20" s="48">
        <f t="shared" si="0"/>
        <v>4669339931.4817991</v>
      </c>
    </row>
    <row r="21" spans="1:12">
      <c r="A21" s="34">
        <v>15</v>
      </c>
      <c r="B21" s="35" t="s">
        <v>101</v>
      </c>
      <c r="C21" s="36">
        <v>870271509.51660001</v>
      </c>
      <c r="D21" s="36">
        <v>0</v>
      </c>
      <c r="E21" s="36">
        <v>550341825.39470005</v>
      </c>
      <c r="F21" s="36">
        <v>186398209.8976</v>
      </c>
      <c r="G21" s="36">
        <v>74507618.018299997</v>
      </c>
      <c r="H21" s="36">
        <v>48210346.343999997</v>
      </c>
      <c r="I21" s="36">
        <v>0</v>
      </c>
      <c r="J21" s="50">
        <f>H21</f>
        <v>48210346.343999997</v>
      </c>
      <c r="K21" s="36">
        <v>1476717097.3496001</v>
      </c>
      <c r="L21" s="48">
        <f t="shared" si="0"/>
        <v>3206446606.5208006</v>
      </c>
    </row>
    <row r="22" spans="1:12">
      <c r="A22" s="34">
        <v>16</v>
      </c>
      <c r="B22" s="35" t="s">
        <v>102</v>
      </c>
      <c r="C22" s="36">
        <v>1702212819.8515</v>
      </c>
      <c r="D22" s="36">
        <v>0</v>
      </c>
      <c r="E22" s="36">
        <v>1076444420.2103</v>
      </c>
      <c r="F22" s="36">
        <v>364586705.43080002</v>
      </c>
      <c r="G22" s="36">
        <v>165055489.21329999</v>
      </c>
      <c r="H22" s="36">
        <v>94297318.364999995</v>
      </c>
      <c r="I22" s="47">
        <f>H22/2</f>
        <v>47148659.182499997</v>
      </c>
      <c r="J22" s="47">
        <f t="shared" si="1"/>
        <v>47148659.182499997</v>
      </c>
      <c r="K22" s="36">
        <v>2953022681.2097998</v>
      </c>
      <c r="L22" s="48">
        <f t="shared" si="0"/>
        <v>6308470775.0981998</v>
      </c>
    </row>
    <row r="23" spans="1:12">
      <c r="A23" s="34">
        <v>17</v>
      </c>
      <c r="B23" s="35" t="s">
        <v>103</v>
      </c>
      <c r="C23" s="36">
        <v>1788334836.0105</v>
      </c>
      <c r="D23" s="36">
        <v>0</v>
      </c>
      <c r="E23" s="36">
        <v>1130906214.1004</v>
      </c>
      <c r="F23" s="36">
        <v>383032661.0539</v>
      </c>
      <c r="G23" s="36">
        <v>151059301.9982</v>
      </c>
      <c r="H23" s="36">
        <v>99068211.335299999</v>
      </c>
      <c r="I23" s="36">
        <v>0</v>
      </c>
      <c r="J23" s="50">
        <f>H23</f>
        <v>99068211.335299999</v>
      </c>
      <c r="K23" s="36">
        <v>3082904923.0377002</v>
      </c>
      <c r="L23" s="48">
        <f t="shared" si="0"/>
        <v>6635306147.5359993</v>
      </c>
    </row>
    <row r="24" spans="1:12">
      <c r="A24" s="34">
        <v>18</v>
      </c>
      <c r="B24" s="35" t="s">
        <v>104</v>
      </c>
      <c r="C24" s="36">
        <v>2011151860.5855</v>
      </c>
      <c r="D24" s="36">
        <v>0</v>
      </c>
      <c r="E24" s="36">
        <v>1271811123.3067999</v>
      </c>
      <c r="F24" s="36">
        <v>430756496.73189998</v>
      </c>
      <c r="G24" s="36">
        <v>181253846.9355</v>
      </c>
      <c r="H24" s="36">
        <v>111411584.4191</v>
      </c>
      <c r="I24" s="36">
        <v>0</v>
      </c>
      <c r="J24" s="50">
        <f>H24</f>
        <v>111411584.4191</v>
      </c>
      <c r="K24" s="36">
        <v>3215419038.3603001</v>
      </c>
      <c r="L24" s="48">
        <f t="shared" si="0"/>
        <v>7221803950.3390999</v>
      </c>
    </row>
    <row r="25" spans="1:12">
      <c r="A25" s="34">
        <v>19</v>
      </c>
      <c r="B25" s="35" t="s">
        <v>105</v>
      </c>
      <c r="C25" s="36">
        <v>3201926129.2884998</v>
      </c>
      <c r="D25" s="36">
        <f>-512664445.04</f>
        <v>-512664445.04000002</v>
      </c>
      <c r="E25" s="36">
        <v>2024832309.8045001</v>
      </c>
      <c r="F25" s="36">
        <v>685801261.09720004</v>
      </c>
      <c r="G25" s="36">
        <v>307484020.1013</v>
      </c>
      <c r="H25" s="36">
        <v>177376791.00510001</v>
      </c>
      <c r="I25" s="36">
        <v>0</v>
      </c>
      <c r="J25" s="50">
        <f>H25</f>
        <v>177376791.00510001</v>
      </c>
      <c r="K25" s="36">
        <v>5799292945.8483</v>
      </c>
      <c r="L25" s="48">
        <f t="shared" si="0"/>
        <v>11684049012.1049</v>
      </c>
    </row>
    <row r="26" spans="1:12">
      <c r="A26" s="34">
        <v>20</v>
      </c>
      <c r="B26" s="35" t="s">
        <v>106</v>
      </c>
      <c r="C26" s="36">
        <v>2437680863.5939002</v>
      </c>
      <c r="D26" s="36">
        <v>0</v>
      </c>
      <c r="E26" s="36">
        <v>1541539302.9981</v>
      </c>
      <c r="F26" s="36">
        <v>522112173.39230001</v>
      </c>
      <c r="G26" s="36">
        <v>198941101.23899999</v>
      </c>
      <c r="H26" s="36">
        <v>135039970.19980001</v>
      </c>
      <c r="I26" s="36">
        <v>0</v>
      </c>
      <c r="J26" s="50">
        <f>H26</f>
        <v>135039970.19980001</v>
      </c>
      <c r="K26" s="36">
        <v>3940097159.8270001</v>
      </c>
      <c r="L26" s="48">
        <f t="shared" si="0"/>
        <v>8775410571.2500992</v>
      </c>
    </row>
    <row r="27" spans="1:12">
      <c r="A27" s="34">
        <v>21</v>
      </c>
      <c r="B27" s="35" t="s">
        <v>107</v>
      </c>
      <c r="C27" s="36">
        <v>1538438283.4856</v>
      </c>
      <c r="D27" s="36">
        <v>0</v>
      </c>
      <c r="E27" s="36">
        <v>972876767.68879998</v>
      </c>
      <c r="F27" s="36">
        <v>329508824.48000002</v>
      </c>
      <c r="G27" s="36">
        <v>118197272.46089999</v>
      </c>
      <c r="H27" s="36">
        <v>85224716.269500002</v>
      </c>
      <c r="I27" s="47">
        <f>H27/2</f>
        <v>42612358.134750001</v>
      </c>
      <c r="J27" s="47">
        <f t="shared" si="1"/>
        <v>42612358.134750001</v>
      </c>
      <c r="K27" s="36">
        <v>2383314857.1156998</v>
      </c>
      <c r="L27" s="48">
        <f t="shared" si="0"/>
        <v>5384948363.3657494</v>
      </c>
    </row>
    <row r="28" spans="1:12">
      <c r="A28" s="34">
        <v>22</v>
      </c>
      <c r="B28" s="35" t="s">
        <v>108</v>
      </c>
      <c r="C28" s="36">
        <v>1590088654.3017001</v>
      </c>
      <c r="D28" s="36">
        <v>0</v>
      </c>
      <c r="E28" s="36">
        <v>1005539401.1846</v>
      </c>
      <c r="F28" s="36">
        <v>340571506.13209999</v>
      </c>
      <c r="G28" s="36">
        <v>123604320.31810001</v>
      </c>
      <c r="H28" s="36">
        <v>88085986.848399997</v>
      </c>
      <c r="I28" s="47">
        <f>H28/2</f>
        <v>44042993.424199998</v>
      </c>
      <c r="J28" s="47">
        <f t="shared" si="1"/>
        <v>44042993.424199998</v>
      </c>
      <c r="K28" s="36">
        <v>2419382590.3126998</v>
      </c>
      <c r="L28" s="48">
        <f t="shared" si="0"/>
        <v>5523229465.6733999</v>
      </c>
    </row>
    <row r="29" spans="1:12">
      <c r="A29" s="34">
        <v>23</v>
      </c>
      <c r="B29" s="35" t="s">
        <v>109</v>
      </c>
      <c r="C29" s="36">
        <v>1125154276.6273999</v>
      </c>
      <c r="D29" s="36">
        <v>0</v>
      </c>
      <c r="E29" s="36">
        <v>711524451.48230004</v>
      </c>
      <c r="F29" s="36">
        <v>240990013.7238</v>
      </c>
      <c r="G29" s="36">
        <v>101885605.34909999</v>
      </c>
      <c r="H29" s="36">
        <v>62330062.2553</v>
      </c>
      <c r="I29" s="47">
        <f>H29/2</f>
        <v>31165031.12765</v>
      </c>
      <c r="J29" s="47">
        <f t="shared" si="1"/>
        <v>31165031.12765</v>
      </c>
      <c r="K29" s="36">
        <v>1859296095.3738</v>
      </c>
      <c r="L29" s="48">
        <f t="shared" si="0"/>
        <v>4070015473.6840496</v>
      </c>
    </row>
    <row r="30" spans="1:12">
      <c r="A30" s="34">
        <v>24</v>
      </c>
      <c r="B30" s="35" t="s">
        <v>110</v>
      </c>
      <c r="C30" s="36">
        <v>1916696021.2781</v>
      </c>
      <c r="D30" s="36">
        <v>0</v>
      </c>
      <c r="E30" s="36">
        <v>1212079190.8519001</v>
      </c>
      <c r="F30" s="36">
        <v>410525569.75220001</v>
      </c>
      <c r="G30" s="36">
        <v>492786822.20730001</v>
      </c>
      <c r="H30" s="36">
        <v>106179023.4566</v>
      </c>
      <c r="I30" s="36">
        <v>0</v>
      </c>
      <c r="J30" s="50">
        <f>H30</f>
        <v>106179023.4566</v>
      </c>
      <c r="K30" s="36">
        <v>14885110670.923401</v>
      </c>
      <c r="L30" s="48">
        <f t="shared" si="0"/>
        <v>19023377298.469501</v>
      </c>
    </row>
    <row r="31" spans="1:12">
      <c r="A31" s="34">
        <v>25</v>
      </c>
      <c r="B31" s="35" t="s">
        <v>111</v>
      </c>
      <c r="C31" s="36">
        <v>1003831540.0122</v>
      </c>
      <c r="D31" s="36">
        <v>0</v>
      </c>
      <c r="E31" s="36">
        <v>634802445.07350004</v>
      </c>
      <c r="F31" s="36">
        <v>215004627.9244</v>
      </c>
      <c r="G31" s="36">
        <v>79140016.318399996</v>
      </c>
      <c r="H31" s="36">
        <v>55609158.390100002</v>
      </c>
      <c r="I31" s="36">
        <v>0</v>
      </c>
      <c r="J31" s="50">
        <f>H31</f>
        <v>55609158.390100002</v>
      </c>
      <c r="K31" s="36">
        <v>1506029559.4282999</v>
      </c>
      <c r="L31" s="48">
        <f t="shared" si="0"/>
        <v>3494417347.1469002</v>
      </c>
    </row>
    <row r="32" spans="1:12">
      <c r="A32" s="34">
        <v>26</v>
      </c>
      <c r="B32" s="35" t="s">
        <v>112</v>
      </c>
      <c r="C32" s="36">
        <v>1858014747.8745999</v>
      </c>
      <c r="D32" s="36">
        <v>0</v>
      </c>
      <c r="E32" s="36">
        <v>1174970358.9897001</v>
      </c>
      <c r="F32" s="36">
        <v>397956981.44739997</v>
      </c>
      <c r="G32" s="36">
        <v>148962005.54699999</v>
      </c>
      <c r="H32" s="36">
        <v>102928262.6494</v>
      </c>
      <c r="I32" s="47">
        <f>H32/2</f>
        <v>51464131.324699998</v>
      </c>
      <c r="J32" s="47">
        <f t="shared" si="1"/>
        <v>51464131.324699998</v>
      </c>
      <c r="K32" s="36">
        <v>2921701362.6897998</v>
      </c>
      <c r="L32" s="48">
        <f t="shared" si="0"/>
        <v>6553069587.8731995</v>
      </c>
    </row>
    <row r="33" spans="1:12">
      <c r="A33" s="34">
        <v>27</v>
      </c>
      <c r="B33" s="35" t="s">
        <v>113</v>
      </c>
      <c r="C33" s="36">
        <v>1325501003.2293</v>
      </c>
      <c r="D33" s="36">
        <v>0</v>
      </c>
      <c r="E33" s="36">
        <v>838219605.83829999</v>
      </c>
      <c r="F33" s="36">
        <v>283901071.69700003</v>
      </c>
      <c r="G33" s="36">
        <v>159145514.59850001</v>
      </c>
      <c r="H33" s="36">
        <v>73428650.423099995</v>
      </c>
      <c r="I33" s="36">
        <v>0</v>
      </c>
      <c r="J33" s="50">
        <f>H33</f>
        <v>73428650.423099995</v>
      </c>
      <c r="K33" s="36">
        <v>2476934736.5437999</v>
      </c>
      <c r="L33" s="48">
        <f t="shared" si="0"/>
        <v>5157130582.3299999</v>
      </c>
    </row>
    <row r="34" spans="1:12">
      <c r="A34" s="34">
        <v>28</v>
      </c>
      <c r="B34" s="35" t="s">
        <v>114</v>
      </c>
      <c r="C34" s="36">
        <v>1265937301.9047</v>
      </c>
      <c r="D34" s="36">
        <v>0</v>
      </c>
      <c r="E34" s="36">
        <v>800552744.68579996</v>
      </c>
      <c r="F34" s="36">
        <v>271143481.47320002</v>
      </c>
      <c r="G34" s="36">
        <v>124325714.1742</v>
      </c>
      <c r="H34" s="36">
        <v>70129005.841900006</v>
      </c>
      <c r="I34" s="47">
        <f>H34/2</f>
        <v>35064502.920950003</v>
      </c>
      <c r="J34" s="47">
        <f t="shared" si="1"/>
        <v>35064502.920950003</v>
      </c>
      <c r="K34" s="36">
        <v>2257396931.5724001</v>
      </c>
      <c r="L34" s="48">
        <f t="shared" si="0"/>
        <v>4754420676.7312498</v>
      </c>
    </row>
    <row r="35" spans="1:12">
      <c r="A35" s="34">
        <v>29</v>
      </c>
      <c r="B35" s="35" t="s">
        <v>115</v>
      </c>
      <c r="C35" s="36">
        <v>1714744082.3979001</v>
      </c>
      <c r="D35" s="36">
        <v>0</v>
      </c>
      <c r="E35" s="36">
        <v>1084368933.2262001</v>
      </c>
      <c r="F35" s="36">
        <v>367270701.03570002</v>
      </c>
      <c r="G35" s="36">
        <v>166756770.0864</v>
      </c>
      <c r="H35" s="36">
        <v>94991511.499699995</v>
      </c>
      <c r="I35" s="36">
        <v>0</v>
      </c>
      <c r="J35" s="50">
        <f>H35</f>
        <v>94991511.499699995</v>
      </c>
      <c r="K35" s="36">
        <v>3047117685.4239998</v>
      </c>
      <c r="L35" s="48">
        <f t="shared" si="0"/>
        <v>6475249683.6698999</v>
      </c>
    </row>
    <row r="36" spans="1:12">
      <c r="A36" s="34">
        <v>30</v>
      </c>
      <c r="B36" s="35" t="s">
        <v>116</v>
      </c>
      <c r="C36" s="36">
        <v>2163015868.1820002</v>
      </c>
      <c r="D36" s="36">
        <v>0</v>
      </c>
      <c r="E36" s="36">
        <v>1367846802.1019001</v>
      </c>
      <c r="F36" s="36">
        <v>463283333.30400002</v>
      </c>
      <c r="G36" s="36">
        <v>234872612.63249999</v>
      </c>
      <c r="H36" s="36">
        <v>119824380.1084</v>
      </c>
      <c r="I36" s="36">
        <v>0</v>
      </c>
      <c r="J36" s="50">
        <f>H36</f>
        <v>119824380.1084</v>
      </c>
      <c r="K36" s="36">
        <v>5055481743.5768003</v>
      </c>
      <c r="L36" s="48">
        <f t="shared" si="0"/>
        <v>9404324739.9056015</v>
      </c>
    </row>
    <row r="37" spans="1:12">
      <c r="A37" s="34">
        <v>31</v>
      </c>
      <c r="B37" s="35" t="s">
        <v>117</v>
      </c>
      <c r="C37" s="36">
        <v>1355921135.618</v>
      </c>
      <c r="D37" s="36">
        <v>0</v>
      </c>
      <c r="E37" s="36">
        <v>857456672.66690004</v>
      </c>
      <c r="F37" s="36">
        <v>290416576.52520001</v>
      </c>
      <c r="G37" s="36">
        <v>113166520.068</v>
      </c>
      <c r="H37" s="36">
        <v>75113831.544200003</v>
      </c>
      <c r="I37" s="47">
        <f>H37/2</f>
        <v>37556915.772100002</v>
      </c>
      <c r="J37" s="47">
        <f t="shared" si="1"/>
        <v>37556915.772100002</v>
      </c>
      <c r="K37" s="36">
        <v>2105036079.7709999</v>
      </c>
      <c r="L37" s="48">
        <f t="shared" si="0"/>
        <v>4759553900.4211998</v>
      </c>
    </row>
    <row r="38" spans="1:12">
      <c r="A38" s="34">
        <v>32</v>
      </c>
      <c r="B38" s="35" t="s">
        <v>118</v>
      </c>
      <c r="C38" s="36">
        <v>1680739415.6624999</v>
      </c>
      <c r="D38" s="36">
        <v>0</v>
      </c>
      <c r="E38" s="36">
        <v>1062865080.5104001</v>
      </c>
      <c r="F38" s="36">
        <v>359987446.3976</v>
      </c>
      <c r="G38" s="36">
        <v>188626315.47909999</v>
      </c>
      <c r="H38" s="36">
        <v>93107758.277099997</v>
      </c>
      <c r="I38" s="47">
        <f>H38/2</f>
        <v>46553879.138549998</v>
      </c>
      <c r="J38" s="47">
        <f t="shared" si="1"/>
        <v>46553879.138549998</v>
      </c>
      <c r="K38" s="36">
        <v>6147682101.8886995</v>
      </c>
      <c r="L38" s="48">
        <f t="shared" si="0"/>
        <v>9486454239.0768509</v>
      </c>
    </row>
    <row r="39" spans="1:12">
      <c r="A39" s="34">
        <v>33</v>
      </c>
      <c r="B39" s="35" t="s">
        <v>119</v>
      </c>
      <c r="C39" s="36">
        <v>1692764729.5859001</v>
      </c>
      <c r="D39" s="36">
        <v>0</v>
      </c>
      <c r="E39" s="36">
        <v>1070469642.0099</v>
      </c>
      <c r="F39" s="36">
        <v>362563075.91619998</v>
      </c>
      <c r="G39" s="36">
        <v>133019103.36499999</v>
      </c>
      <c r="H39" s="36">
        <v>93773923.4252</v>
      </c>
      <c r="I39" s="36">
        <v>0</v>
      </c>
      <c r="J39" s="50">
        <f>H39</f>
        <v>93773923.4252</v>
      </c>
      <c r="K39" s="36">
        <v>2692977974.5559001</v>
      </c>
      <c r="L39" s="48">
        <f t="shared" si="0"/>
        <v>6045568448.8580999</v>
      </c>
    </row>
    <row r="40" spans="1:12">
      <c r="A40" s="34">
        <v>34</v>
      </c>
      <c r="B40" s="35" t="s">
        <v>120</v>
      </c>
      <c r="C40" s="36">
        <v>1268732828.0727</v>
      </c>
      <c r="D40" s="36">
        <v>0</v>
      </c>
      <c r="E40" s="36">
        <v>802320578.00849998</v>
      </c>
      <c r="F40" s="36">
        <v>271742238.3761</v>
      </c>
      <c r="G40" s="36">
        <v>89064402.905300006</v>
      </c>
      <c r="H40" s="36">
        <v>70283869.3336</v>
      </c>
      <c r="I40" s="36">
        <v>0</v>
      </c>
      <c r="J40" s="50">
        <f>H40</f>
        <v>70283869.3336</v>
      </c>
      <c r="K40" s="36">
        <v>1807280623.6967001</v>
      </c>
      <c r="L40" s="48">
        <f t="shared" si="0"/>
        <v>4309424540.3929005</v>
      </c>
    </row>
    <row r="41" spans="1:12">
      <c r="A41" s="34">
        <v>35</v>
      </c>
      <c r="B41" s="35" t="s">
        <v>121</v>
      </c>
      <c r="C41" s="36">
        <v>1275599670.2014999</v>
      </c>
      <c r="D41" s="36">
        <v>0</v>
      </c>
      <c r="E41" s="36">
        <v>806663027.9109</v>
      </c>
      <c r="F41" s="36">
        <v>273213005.9084</v>
      </c>
      <c r="G41" s="36">
        <v>93673316.111599997</v>
      </c>
      <c r="H41" s="36">
        <v>70664271.1206</v>
      </c>
      <c r="I41" s="36">
        <v>0</v>
      </c>
      <c r="J41" s="50">
        <f>H41</f>
        <v>70664271.1206</v>
      </c>
      <c r="K41" s="36">
        <v>1852126908.5465</v>
      </c>
      <c r="L41" s="48">
        <f t="shared" si="0"/>
        <v>4371940199.7995005</v>
      </c>
    </row>
    <row r="42" spans="1:12">
      <c r="A42" s="34">
        <v>36</v>
      </c>
      <c r="B42" s="35" t="s">
        <v>122</v>
      </c>
      <c r="C42" s="36">
        <v>1152589573.4881999</v>
      </c>
      <c r="D42" s="36">
        <v>0</v>
      </c>
      <c r="E42" s="36">
        <v>728873969.63779998</v>
      </c>
      <c r="F42" s="36">
        <v>246866214.61860001</v>
      </c>
      <c r="G42" s="36">
        <v>92229014.6866</v>
      </c>
      <c r="H42" s="36">
        <v>63849892.732299998</v>
      </c>
      <c r="I42" s="36">
        <v>0</v>
      </c>
      <c r="J42" s="50">
        <f>H42</f>
        <v>63849892.732299998</v>
      </c>
      <c r="K42" s="36">
        <v>1816470369.0932</v>
      </c>
      <c r="L42" s="48">
        <f t="shared" si="0"/>
        <v>4100879034.2566996</v>
      </c>
    </row>
    <row r="43" spans="1:12">
      <c r="A43" s="34">
        <v>37</v>
      </c>
      <c r="B43" s="35" t="s">
        <v>931</v>
      </c>
      <c r="C43" s="36">
        <v>509063409.4217</v>
      </c>
      <c r="D43" s="36">
        <v>0</v>
      </c>
      <c r="E43" s="36">
        <v>321921242.87550002</v>
      </c>
      <c r="F43" s="36">
        <v>109033223.7729</v>
      </c>
      <c r="G43" s="36">
        <v>103844354.8012</v>
      </c>
      <c r="H43" s="36">
        <v>28200536.282099999</v>
      </c>
      <c r="I43" s="36">
        <v>0</v>
      </c>
      <c r="J43" s="50">
        <f>H43</f>
        <v>28200536.282099999</v>
      </c>
      <c r="K43" s="36">
        <v>3909425008.1167998</v>
      </c>
      <c r="L43" s="48">
        <f t="shared" si="0"/>
        <v>4981487775.2701998</v>
      </c>
    </row>
    <row r="44" spans="1:12">
      <c r="A44" s="27"/>
      <c r="B44" s="27"/>
      <c r="C44" s="38">
        <f>SUM(C7:C43)</f>
        <v>56026600898.939911</v>
      </c>
      <c r="D44" s="38">
        <f t="shared" ref="D44:L44" si="2">SUM(D7:D43)</f>
        <v>-522379434.917</v>
      </c>
      <c r="E44" s="38">
        <f t="shared" si="2"/>
        <v>35430071503.202507</v>
      </c>
      <c r="F44" s="38">
        <f t="shared" si="2"/>
        <v>12000000000.000402</v>
      </c>
      <c r="G44" s="38">
        <f t="shared" si="2"/>
        <v>5442987918.1215992</v>
      </c>
      <c r="H44" s="38">
        <f t="shared" si="2"/>
        <v>3103700172.0633001</v>
      </c>
      <c r="I44" s="38">
        <f t="shared" si="2"/>
        <v>606463757.91615009</v>
      </c>
      <c r="J44" s="38">
        <f t="shared" si="2"/>
        <v>2497236414.14715</v>
      </c>
      <c r="K44" s="38">
        <f t="shared" si="2"/>
        <v>113206155161.28679</v>
      </c>
      <c r="L44" s="38">
        <f t="shared" si="2"/>
        <v>224080672460.7814</v>
      </c>
    </row>
    <row r="46" spans="1:12">
      <c r="J46" s="39"/>
    </row>
    <row r="47" spans="1:12">
      <c r="C47" s="39"/>
      <c r="D47" s="40"/>
    </row>
    <row r="48" spans="1:12">
      <c r="L48" s="39"/>
    </row>
  </sheetData>
  <mergeCells count="3">
    <mergeCell ref="A1:L1"/>
    <mergeCell ref="A2:L2"/>
    <mergeCell ref="A3:L3"/>
  </mergeCells>
  <pageMargins left="0.70866141732283505" right="0.70866141732283505" top="0.74803149606299202" bottom="0.74803149606299202" header="0.31496062992126" footer="0.31496062992126"/>
  <pageSetup paperSize="9" scale="4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0"/>
  <sheetViews>
    <sheetView topLeftCell="A13" zoomScale="106" zoomScaleNormal="106" workbookViewId="0">
      <selection activeCell="A24" sqref="A24"/>
    </sheetView>
  </sheetViews>
  <sheetFormatPr defaultColWidth="9.109375" defaultRowHeight="13.2"/>
  <cols>
    <col min="1" max="1" width="5.88671875" style="17" customWidth="1"/>
    <col min="2" max="2" width="16" style="17" customWidth="1"/>
    <col min="3" max="3" width="22.33203125" style="17" customWidth="1"/>
    <col min="4" max="4" width="22.6640625" style="17" customWidth="1"/>
    <col min="5" max="5" width="23.5546875" style="17" customWidth="1"/>
    <col min="6" max="6" width="22.88671875" style="17" customWidth="1"/>
    <col min="7" max="7" width="24.88671875" style="17" customWidth="1"/>
    <col min="8" max="16384" width="9.109375" style="17"/>
  </cols>
  <sheetData>
    <row r="1" spans="1:7" ht="17.399999999999999">
      <c r="A1" s="212" t="s">
        <v>17</v>
      </c>
      <c r="B1" s="212"/>
      <c r="C1" s="212"/>
      <c r="D1" s="212"/>
      <c r="E1" s="212"/>
      <c r="F1" s="212"/>
      <c r="G1" s="212"/>
    </row>
    <row r="2" spans="1:7" ht="17.399999999999999">
      <c r="A2" s="212" t="s">
        <v>64</v>
      </c>
      <c r="B2" s="212"/>
      <c r="C2" s="212"/>
      <c r="D2" s="212"/>
      <c r="E2" s="212"/>
      <c r="F2" s="212"/>
      <c r="G2" s="212"/>
    </row>
    <row r="3" spans="1:7" ht="38.4" customHeight="1">
      <c r="A3" s="205" t="s">
        <v>958</v>
      </c>
      <c r="B3" s="205"/>
      <c r="C3" s="205"/>
      <c r="D3" s="205"/>
      <c r="E3" s="205"/>
      <c r="F3" s="205"/>
      <c r="G3" s="205"/>
    </row>
    <row r="4" spans="1:7" ht="69.599999999999994">
      <c r="A4" s="18" t="s">
        <v>959</v>
      </c>
      <c r="B4" s="18" t="s">
        <v>960</v>
      </c>
      <c r="C4" s="19" t="s">
        <v>961</v>
      </c>
      <c r="D4" s="3" t="s">
        <v>949</v>
      </c>
      <c r="E4" s="4" t="s">
        <v>950</v>
      </c>
      <c r="F4" s="20" t="s">
        <v>951</v>
      </c>
      <c r="G4" s="15" t="s">
        <v>28</v>
      </c>
    </row>
    <row r="5" spans="1:7" ht="15.6">
      <c r="A5" s="21"/>
      <c r="B5" s="21"/>
      <c r="C5" s="22"/>
      <c r="D5" s="151" t="s">
        <v>29</v>
      </c>
      <c r="E5" s="151" t="s">
        <v>29</v>
      </c>
      <c r="F5" s="151" t="s">
        <v>29</v>
      </c>
      <c r="G5" s="151" t="s">
        <v>29</v>
      </c>
    </row>
    <row r="6" spans="1:7" ht="18">
      <c r="A6" s="23">
        <v>1</v>
      </c>
      <c r="B6" s="24" t="s">
        <v>87</v>
      </c>
      <c r="C6" s="24" t="s">
        <v>132</v>
      </c>
      <c r="D6" s="25">
        <v>1787285.8744999999</v>
      </c>
      <c r="E6" s="25">
        <v>1130242.8724</v>
      </c>
      <c r="F6" s="26">
        <v>382807.9903</v>
      </c>
      <c r="G6" s="26">
        <f>D6+E6+F6</f>
        <v>3300336.7371999999</v>
      </c>
    </row>
    <row r="7" spans="1:7" ht="18">
      <c r="A7" s="23">
        <v>2</v>
      </c>
      <c r="B7" s="24" t="s">
        <v>87</v>
      </c>
      <c r="C7" s="24" t="s">
        <v>134</v>
      </c>
      <c r="D7" s="25">
        <v>2981853.6504000002</v>
      </c>
      <c r="E7" s="25">
        <v>1885662.9949</v>
      </c>
      <c r="F7" s="26">
        <v>638665.26309999998</v>
      </c>
      <c r="G7" s="26">
        <f t="shared" ref="G7:G70" si="0">D7+E7+F7</f>
        <v>5506181.9084000001</v>
      </c>
    </row>
    <row r="8" spans="1:7" ht="18">
      <c r="A8" s="23">
        <v>3</v>
      </c>
      <c r="B8" s="24" t="s">
        <v>87</v>
      </c>
      <c r="C8" s="24" t="s">
        <v>136</v>
      </c>
      <c r="D8" s="25">
        <v>2098062.3448000001</v>
      </c>
      <c r="E8" s="25">
        <v>1326771.5282000001</v>
      </c>
      <c r="F8" s="26">
        <v>449371.3296</v>
      </c>
      <c r="G8" s="26">
        <f t="shared" si="0"/>
        <v>3874205.2026</v>
      </c>
    </row>
    <row r="9" spans="1:7" ht="18">
      <c r="A9" s="23">
        <v>4</v>
      </c>
      <c r="B9" s="24" t="s">
        <v>87</v>
      </c>
      <c r="C9" s="24" t="s">
        <v>138</v>
      </c>
      <c r="D9" s="25">
        <v>2137698.2969</v>
      </c>
      <c r="E9" s="25">
        <v>1351836.4901000001</v>
      </c>
      <c r="F9" s="26">
        <v>457860.71529999998</v>
      </c>
      <c r="G9" s="26">
        <f t="shared" si="0"/>
        <v>3947395.5022999998</v>
      </c>
    </row>
    <row r="10" spans="1:7" ht="18">
      <c r="A10" s="23">
        <v>5</v>
      </c>
      <c r="B10" s="24" t="s">
        <v>87</v>
      </c>
      <c r="C10" s="24" t="s">
        <v>140</v>
      </c>
      <c r="D10" s="25">
        <v>1945724.1206</v>
      </c>
      <c r="E10" s="25">
        <v>1230435.9646000001</v>
      </c>
      <c r="F10" s="26">
        <v>416742.92340000003</v>
      </c>
      <c r="G10" s="26">
        <f t="shared" si="0"/>
        <v>3592903.0086000003</v>
      </c>
    </row>
    <row r="11" spans="1:7" ht="36">
      <c r="A11" s="23">
        <v>6</v>
      </c>
      <c r="B11" s="24" t="s">
        <v>87</v>
      </c>
      <c r="C11" s="24" t="s">
        <v>142</v>
      </c>
      <c r="D11" s="25">
        <v>2009430.0865</v>
      </c>
      <c r="E11" s="25">
        <v>1270722.3088</v>
      </c>
      <c r="F11" s="26">
        <v>430387.72029999999</v>
      </c>
      <c r="G11" s="26">
        <f t="shared" si="0"/>
        <v>3710540.1156000001</v>
      </c>
    </row>
    <row r="12" spans="1:7" ht="36">
      <c r="A12" s="23">
        <v>7</v>
      </c>
      <c r="B12" s="24" t="s">
        <v>87</v>
      </c>
      <c r="C12" s="24" t="s">
        <v>143</v>
      </c>
      <c r="D12" s="25">
        <v>1949685.4006000001</v>
      </c>
      <c r="E12" s="25">
        <v>1232940.9967</v>
      </c>
      <c r="F12" s="26">
        <v>417591.36609999998</v>
      </c>
      <c r="G12" s="26">
        <f t="shared" si="0"/>
        <v>3600217.7634000005</v>
      </c>
    </row>
    <row r="13" spans="1:7" ht="18">
      <c r="A13" s="23">
        <v>8</v>
      </c>
      <c r="B13" s="24" t="s">
        <v>87</v>
      </c>
      <c r="C13" s="24" t="s">
        <v>145</v>
      </c>
      <c r="D13" s="25">
        <v>1901064.84</v>
      </c>
      <c r="E13" s="25">
        <v>1202194.3529000001</v>
      </c>
      <c r="F13" s="26">
        <v>407177.62119999999</v>
      </c>
      <c r="G13" s="26">
        <f t="shared" si="0"/>
        <v>3510436.8141000001</v>
      </c>
    </row>
    <row r="14" spans="1:7" ht="18">
      <c r="A14" s="23">
        <v>9</v>
      </c>
      <c r="B14" s="24" t="s">
        <v>87</v>
      </c>
      <c r="C14" s="24" t="s">
        <v>147</v>
      </c>
      <c r="D14" s="25">
        <v>2050978.2404</v>
      </c>
      <c r="E14" s="25">
        <v>1296996.5078</v>
      </c>
      <c r="F14" s="26">
        <v>439286.66899999999</v>
      </c>
      <c r="G14" s="26">
        <f t="shared" si="0"/>
        <v>3787261.4172</v>
      </c>
    </row>
    <row r="15" spans="1:7" ht="18">
      <c r="A15" s="23">
        <v>10</v>
      </c>
      <c r="B15" s="24" t="s">
        <v>87</v>
      </c>
      <c r="C15" s="24" t="s">
        <v>149</v>
      </c>
      <c r="D15" s="25">
        <v>2081327.916</v>
      </c>
      <c r="E15" s="25">
        <v>1316189.0192</v>
      </c>
      <c r="F15" s="26">
        <v>445787.08309999999</v>
      </c>
      <c r="G15" s="26">
        <f t="shared" si="0"/>
        <v>3843304.0183000001</v>
      </c>
    </row>
    <row r="16" spans="1:7" ht="18">
      <c r="A16" s="23">
        <v>11</v>
      </c>
      <c r="B16" s="24" t="s">
        <v>87</v>
      </c>
      <c r="C16" s="24" t="s">
        <v>151</v>
      </c>
      <c r="D16" s="25">
        <v>2276098.5586000001</v>
      </c>
      <c r="E16" s="25">
        <v>1439357.9726</v>
      </c>
      <c r="F16" s="26">
        <v>487503.8333</v>
      </c>
      <c r="G16" s="26">
        <f t="shared" si="0"/>
        <v>4202960.3645000001</v>
      </c>
    </row>
    <row r="17" spans="1:7" ht="18">
      <c r="A17" s="23">
        <v>12</v>
      </c>
      <c r="B17" s="24" t="s">
        <v>87</v>
      </c>
      <c r="C17" s="24" t="s">
        <v>153</v>
      </c>
      <c r="D17" s="25">
        <v>2191478.2933</v>
      </c>
      <c r="E17" s="25">
        <v>1385845.8551</v>
      </c>
      <c r="F17" s="26">
        <v>469379.52860000002</v>
      </c>
      <c r="G17" s="26">
        <f t="shared" si="0"/>
        <v>4046703.6770000001</v>
      </c>
    </row>
    <row r="18" spans="1:7" ht="18">
      <c r="A18" s="23">
        <v>13</v>
      </c>
      <c r="B18" s="24" t="s">
        <v>87</v>
      </c>
      <c r="C18" s="24" t="s">
        <v>155</v>
      </c>
      <c r="D18" s="25">
        <v>1673461.1636000001</v>
      </c>
      <c r="E18" s="25">
        <v>1058262.4634</v>
      </c>
      <c r="F18" s="26">
        <v>358428.56150000001</v>
      </c>
      <c r="G18" s="26">
        <f t="shared" si="0"/>
        <v>3090152.1885000002</v>
      </c>
    </row>
    <row r="19" spans="1:7" ht="18">
      <c r="A19" s="23">
        <v>14</v>
      </c>
      <c r="B19" s="24" t="s">
        <v>87</v>
      </c>
      <c r="C19" s="24" t="s">
        <v>157</v>
      </c>
      <c r="D19" s="25">
        <v>1581192.2209000001</v>
      </c>
      <c r="E19" s="25">
        <v>999913.47950000002</v>
      </c>
      <c r="F19" s="26">
        <v>338666.03269999998</v>
      </c>
      <c r="G19" s="26">
        <f t="shared" si="0"/>
        <v>2919771.7330999998</v>
      </c>
    </row>
    <row r="20" spans="1:7" ht="18">
      <c r="A20" s="23">
        <v>15</v>
      </c>
      <c r="B20" s="24" t="s">
        <v>87</v>
      </c>
      <c r="C20" s="24" t="s">
        <v>159</v>
      </c>
      <c r="D20" s="25">
        <v>1646484.2559</v>
      </c>
      <c r="E20" s="25">
        <v>1041202.8212</v>
      </c>
      <c r="F20" s="26">
        <v>352650.54019999999</v>
      </c>
      <c r="G20" s="26">
        <f t="shared" si="0"/>
        <v>3040337.6173</v>
      </c>
    </row>
    <row r="21" spans="1:7" ht="18">
      <c r="A21" s="23">
        <v>16</v>
      </c>
      <c r="B21" s="24" t="s">
        <v>87</v>
      </c>
      <c r="C21" s="24" t="s">
        <v>161</v>
      </c>
      <c r="D21" s="25">
        <v>2454377.0729999999</v>
      </c>
      <c r="E21" s="25">
        <v>1552097.6429000001</v>
      </c>
      <c r="F21" s="26">
        <v>525688.23389999999</v>
      </c>
      <c r="G21" s="26">
        <f t="shared" si="0"/>
        <v>4532162.9498000005</v>
      </c>
    </row>
    <row r="22" spans="1:7" ht="18">
      <c r="A22" s="23">
        <v>17</v>
      </c>
      <c r="B22" s="24" t="s">
        <v>87</v>
      </c>
      <c r="C22" s="24" t="s">
        <v>163</v>
      </c>
      <c r="D22" s="25">
        <v>2120725.7703999998</v>
      </c>
      <c r="E22" s="25">
        <v>1341103.4129999999</v>
      </c>
      <c r="F22" s="26">
        <v>454225.47210000001</v>
      </c>
      <c r="G22" s="26">
        <f t="shared" si="0"/>
        <v>3916054.6554999994</v>
      </c>
    </row>
    <row r="23" spans="1:7" ht="18">
      <c r="A23" s="23">
        <v>18</v>
      </c>
      <c r="B23" s="24" t="s">
        <v>88</v>
      </c>
      <c r="C23" s="24" t="s">
        <v>168</v>
      </c>
      <c r="D23" s="25">
        <v>2174873.4780000001</v>
      </c>
      <c r="E23" s="25">
        <v>1375345.311</v>
      </c>
      <c r="F23" s="26">
        <v>465823.04330000002</v>
      </c>
      <c r="G23" s="26">
        <f t="shared" si="0"/>
        <v>4016041.8322999999</v>
      </c>
    </row>
    <row r="24" spans="1:7" ht="18">
      <c r="A24" s="23">
        <v>19</v>
      </c>
      <c r="B24" s="24" t="s">
        <v>88</v>
      </c>
      <c r="C24" s="24" t="s">
        <v>170</v>
      </c>
      <c r="D24" s="25">
        <v>2656928.5054000001</v>
      </c>
      <c r="E24" s="25">
        <v>1680187.0079000001</v>
      </c>
      <c r="F24" s="26">
        <v>569071.50450000004</v>
      </c>
      <c r="G24" s="26">
        <f t="shared" si="0"/>
        <v>4906187.0177999996</v>
      </c>
    </row>
    <row r="25" spans="1:7" ht="18">
      <c r="A25" s="23">
        <v>20</v>
      </c>
      <c r="B25" s="24" t="s">
        <v>88</v>
      </c>
      <c r="C25" s="24" t="s">
        <v>171</v>
      </c>
      <c r="D25" s="25">
        <v>2262375.3835</v>
      </c>
      <c r="E25" s="25">
        <v>1430679.7185</v>
      </c>
      <c r="F25" s="26">
        <v>484564.5491</v>
      </c>
      <c r="G25" s="26">
        <f t="shared" si="0"/>
        <v>4177619.6510999999</v>
      </c>
    </row>
    <row r="26" spans="1:7" ht="18">
      <c r="A26" s="23">
        <v>21</v>
      </c>
      <c r="B26" s="24" t="s">
        <v>88</v>
      </c>
      <c r="C26" s="24" t="s">
        <v>173</v>
      </c>
      <c r="D26" s="25">
        <v>1980742.2459</v>
      </c>
      <c r="E26" s="25">
        <v>1252580.7076000001</v>
      </c>
      <c r="F26" s="26">
        <v>424243.24459999998</v>
      </c>
      <c r="G26" s="26">
        <f t="shared" si="0"/>
        <v>3657566.1980999997</v>
      </c>
    </row>
    <row r="27" spans="1:7" ht="18">
      <c r="A27" s="23">
        <v>22</v>
      </c>
      <c r="B27" s="24" t="s">
        <v>88</v>
      </c>
      <c r="C27" s="24" t="s">
        <v>175</v>
      </c>
      <c r="D27" s="25">
        <v>1960015.4317000001</v>
      </c>
      <c r="E27" s="25">
        <v>1239473.4961000001</v>
      </c>
      <c r="F27" s="26">
        <v>419803.89319999999</v>
      </c>
      <c r="G27" s="26">
        <f t="shared" si="0"/>
        <v>3619292.821</v>
      </c>
    </row>
    <row r="28" spans="1:7" ht="18">
      <c r="A28" s="23">
        <v>23</v>
      </c>
      <c r="B28" s="24" t="s">
        <v>88</v>
      </c>
      <c r="C28" s="24" t="s">
        <v>177</v>
      </c>
      <c r="D28" s="25">
        <v>2095538.9364</v>
      </c>
      <c r="E28" s="25">
        <v>1325175.7766</v>
      </c>
      <c r="F28" s="26">
        <v>448830.85590000002</v>
      </c>
      <c r="G28" s="26">
        <f t="shared" si="0"/>
        <v>3869545.5688999998</v>
      </c>
    </row>
    <row r="29" spans="1:7" ht="18">
      <c r="A29" s="23">
        <v>24</v>
      </c>
      <c r="B29" s="24" t="s">
        <v>88</v>
      </c>
      <c r="C29" s="24" t="s">
        <v>179</v>
      </c>
      <c r="D29" s="25">
        <v>2282544.3292999999</v>
      </c>
      <c r="E29" s="25">
        <v>1443434.1455000001</v>
      </c>
      <c r="F29" s="26">
        <v>488884.41399999999</v>
      </c>
      <c r="G29" s="26">
        <f t="shared" si="0"/>
        <v>4214862.8887999998</v>
      </c>
    </row>
    <row r="30" spans="1:7" ht="18">
      <c r="A30" s="23">
        <v>25</v>
      </c>
      <c r="B30" s="24" t="s">
        <v>88</v>
      </c>
      <c r="C30" s="24" t="s">
        <v>181</v>
      </c>
      <c r="D30" s="25">
        <v>2387731.7766999998</v>
      </c>
      <c r="E30" s="25">
        <v>1509952.5264999999</v>
      </c>
      <c r="F30" s="26">
        <v>511413.87949999998</v>
      </c>
      <c r="G30" s="26">
        <f t="shared" si="0"/>
        <v>4409098.1826999998</v>
      </c>
    </row>
    <row r="31" spans="1:7" ht="18">
      <c r="A31" s="23">
        <v>26</v>
      </c>
      <c r="B31" s="24" t="s">
        <v>88</v>
      </c>
      <c r="C31" s="24" t="s">
        <v>183</v>
      </c>
      <c r="D31" s="25">
        <v>2076013.9789</v>
      </c>
      <c r="E31" s="25">
        <v>1312828.5946</v>
      </c>
      <c r="F31" s="26">
        <v>444648.92300000001</v>
      </c>
      <c r="G31" s="26">
        <f t="shared" si="0"/>
        <v>3833491.4964999999</v>
      </c>
    </row>
    <row r="32" spans="1:7" ht="18">
      <c r="A32" s="23">
        <v>27</v>
      </c>
      <c r="B32" s="24" t="s">
        <v>88</v>
      </c>
      <c r="C32" s="24" t="s">
        <v>185</v>
      </c>
      <c r="D32" s="25">
        <v>1858797.5034</v>
      </c>
      <c r="E32" s="25">
        <v>1175465.3574999999</v>
      </c>
      <c r="F32" s="26">
        <v>398124.63510000001</v>
      </c>
      <c r="G32" s="26">
        <f t="shared" si="0"/>
        <v>3432387.4959999998</v>
      </c>
    </row>
    <row r="33" spans="1:7" ht="18">
      <c r="A33" s="23">
        <v>28</v>
      </c>
      <c r="B33" s="24" t="s">
        <v>88</v>
      </c>
      <c r="C33" s="24" t="s">
        <v>187</v>
      </c>
      <c r="D33" s="25">
        <v>1888953.8894</v>
      </c>
      <c r="E33" s="25">
        <v>1194535.6365</v>
      </c>
      <c r="F33" s="26">
        <v>404583.64970000001</v>
      </c>
      <c r="G33" s="26">
        <f t="shared" si="0"/>
        <v>3488073.1755999997</v>
      </c>
    </row>
    <row r="34" spans="1:7" ht="18">
      <c r="A34" s="23">
        <v>29</v>
      </c>
      <c r="B34" s="24" t="s">
        <v>88</v>
      </c>
      <c r="C34" s="24" t="s">
        <v>189</v>
      </c>
      <c r="D34" s="25">
        <v>1849407.4620000001</v>
      </c>
      <c r="E34" s="25">
        <v>1169527.2882000001</v>
      </c>
      <c r="F34" s="26">
        <v>396113.4388</v>
      </c>
      <c r="G34" s="26">
        <f t="shared" si="0"/>
        <v>3415048.1890000002</v>
      </c>
    </row>
    <row r="35" spans="1:7" ht="18">
      <c r="A35" s="23">
        <v>30</v>
      </c>
      <c r="B35" s="24" t="s">
        <v>88</v>
      </c>
      <c r="C35" s="24" t="s">
        <v>191</v>
      </c>
      <c r="D35" s="25">
        <v>2144427.7122</v>
      </c>
      <c r="E35" s="25">
        <v>1356092.0341</v>
      </c>
      <c r="F35" s="26">
        <v>459302.04820000002</v>
      </c>
      <c r="G35" s="26">
        <f t="shared" si="0"/>
        <v>3959821.7944999998</v>
      </c>
    </row>
    <row r="36" spans="1:7" ht="18">
      <c r="A36" s="23">
        <v>31</v>
      </c>
      <c r="B36" s="24" t="s">
        <v>88</v>
      </c>
      <c r="C36" s="24" t="s">
        <v>193</v>
      </c>
      <c r="D36" s="25">
        <v>2078895.6669999999</v>
      </c>
      <c r="E36" s="25">
        <v>1314650.9149</v>
      </c>
      <c r="F36" s="26">
        <v>445266.13439999998</v>
      </c>
      <c r="G36" s="26">
        <f t="shared" si="0"/>
        <v>3838812.7162999995</v>
      </c>
    </row>
    <row r="37" spans="1:7" ht="18">
      <c r="A37" s="23">
        <v>32</v>
      </c>
      <c r="B37" s="24" t="s">
        <v>88</v>
      </c>
      <c r="C37" s="24" t="s">
        <v>195</v>
      </c>
      <c r="D37" s="25">
        <v>1983766.6676</v>
      </c>
      <c r="E37" s="25">
        <v>1254493.2897999999</v>
      </c>
      <c r="F37" s="26">
        <v>424891.02730000002</v>
      </c>
      <c r="G37" s="26">
        <f t="shared" si="0"/>
        <v>3663150.9846999999</v>
      </c>
    </row>
    <row r="38" spans="1:7" ht="18">
      <c r="A38" s="23">
        <v>33</v>
      </c>
      <c r="B38" s="24" t="s">
        <v>88</v>
      </c>
      <c r="C38" s="24" t="s">
        <v>197</v>
      </c>
      <c r="D38" s="25">
        <v>1848126.5762</v>
      </c>
      <c r="E38" s="25">
        <v>1168717.2823000001</v>
      </c>
      <c r="F38" s="26">
        <v>395839.09350000002</v>
      </c>
      <c r="G38" s="26">
        <f t="shared" si="0"/>
        <v>3412682.952</v>
      </c>
    </row>
    <row r="39" spans="1:7" ht="18">
      <c r="A39" s="23">
        <v>34</v>
      </c>
      <c r="B39" s="24" t="s">
        <v>88</v>
      </c>
      <c r="C39" s="24" t="s">
        <v>199</v>
      </c>
      <c r="D39" s="25">
        <v>1756380.0555</v>
      </c>
      <c r="E39" s="25">
        <v>1110698.6673000001</v>
      </c>
      <c r="F39" s="26">
        <v>376188.45919999998</v>
      </c>
      <c r="G39" s="26">
        <f t="shared" si="0"/>
        <v>3243267.182</v>
      </c>
    </row>
    <row r="40" spans="1:7" ht="18">
      <c r="A40" s="23">
        <v>35</v>
      </c>
      <c r="B40" s="24" t="s">
        <v>88</v>
      </c>
      <c r="C40" s="24" t="s">
        <v>201</v>
      </c>
      <c r="D40" s="25">
        <v>1989689.4557</v>
      </c>
      <c r="E40" s="25">
        <v>1258238.7393</v>
      </c>
      <c r="F40" s="26">
        <v>426159.59360000002</v>
      </c>
      <c r="G40" s="26">
        <f t="shared" si="0"/>
        <v>3674087.7886000006</v>
      </c>
    </row>
    <row r="41" spans="1:7" ht="18">
      <c r="A41" s="23">
        <v>36</v>
      </c>
      <c r="B41" s="24" t="s">
        <v>88</v>
      </c>
      <c r="C41" s="24" t="s">
        <v>203</v>
      </c>
      <c r="D41" s="25">
        <v>2504457.7483000001</v>
      </c>
      <c r="E41" s="25">
        <v>1583767.6331</v>
      </c>
      <c r="F41" s="26">
        <v>536414.71189999999</v>
      </c>
      <c r="G41" s="26">
        <f t="shared" si="0"/>
        <v>4624640.0932999998</v>
      </c>
    </row>
    <row r="42" spans="1:7" ht="18">
      <c r="A42" s="23">
        <v>37</v>
      </c>
      <c r="B42" s="24" t="s">
        <v>88</v>
      </c>
      <c r="C42" s="24" t="s">
        <v>205</v>
      </c>
      <c r="D42" s="25">
        <v>2145771.4696999998</v>
      </c>
      <c r="E42" s="25">
        <v>1356941.7988</v>
      </c>
      <c r="F42" s="26">
        <v>459589.85950000002</v>
      </c>
      <c r="G42" s="26">
        <f t="shared" si="0"/>
        <v>3962303.1279999996</v>
      </c>
    </row>
    <row r="43" spans="1:7" ht="18">
      <c r="A43" s="23">
        <v>38</v>
      </c>
      <c r="B43" s="24" t="s">
        <v>88</v>
      </c>
      <c r="C43" s="24" t="s">
        <v>207</v>
      </c>
      <c r="D43" s="25">
        <v>2079414.4436999999</v>
      </c>
      <c r="E43" s="25">
        <v>1314978.9786</v>
      </c>
      <c r="F43" s="26">
        <v>445377.24800000002</v>
      </c>
      <c r="G43" s="26">
        <f t="shared" si="0"/>
        <v>3839770.6702999999</v>
      </c>
    </row>
    <row r="44" spans="1:7" ht="18">
      <c r="A44" s="23">
        <v>39</v>
      </c>
      <c r="B44" s="24" t="s">
        <v>89</v>
      </c>
      <c r="C44" s="24" t="s">
        <v>212</v>
      </c>
      <c r="D44" s="25">
        <v>1996729.4447000001</v>
      </c>
      <c r="E44" s="25">
        <v>1262690.6838</v>
      </c>
      <c r="F44" s="26">
        <v>427667.44640000002</v>
      </c>
      <c r="G44" s="26">
        <f t="shared" si="0"/>
        <v>3687087.5749000004</v>
      </c>
    </row>
    <row r="45" spans="1:7" ht="18">
      <c r="A45" s="23">
        <v>40</v>
      </c>
      <c r="B45" s="24" t="s">
        <v>89</v>
      </c>
      <c r="C45" s="24" t="s">
        <v>213</v>
      </c>
      <c r="D45" s="25">
        <v>1559043.3145000001</v>
      </c>
      <c r="E45" s="25">
        <v>985906.96600000001</v>
      </c>
      <c r="F45" s="26">
        <v>333922.0919</v>
      </c>
      <c r="G45" s="26">
        <f t="shared" si="0"/>
        <v>2878872.3724000002</v>
      </c>
    </row>
    <row r="46" spans="1:7" ht="18">
      <c r="A46" s="23">
        <v>41</v>
      </c>
      <c r="B46" s="24" t="s">
        <v>89</v>
      </c>
      <c r="C46" s="24" t="s">
        <v>215</v>
      </c>
      <c r="D46" s="25">
        <v>2058378.8465</v>
      </c>
      <c r="E46" s="25">
        <v>1301676.4990000001</v>
      </c>
      <c r="F46" s="26">
        <v>440871.76020000002</v>
      </c>
      <c r="G46" s="26">
        <f t="shared" si="0"/>
        <v>3800927.1056999997</v>
      </c>
    </row>
    <row r="47" spans="1:7" ht="18">
      <c r="A47" s="23">
        <v>42</v>
      </c>
      <c r="B47" s="24" t="s">
        <v>89</v>
      </c>
      <c r="C47" s="24" t="s">
        <v>217</v>
      </c>
      <c r="D47" s="25">
        <v>1577981.1831</v>
      </c>
      <c r="E47" s="25">
        <v>997882.88509999996</v>
      </c>
      <c r="F47" s="26">
        <v>337978.27980000002</v>
      </c>
      <c r="G47" s="26">
        <f t="shared" si="0"/>
        <v>2913842.3480000002</v>
      </c>
    </row>
    <row r="48" spans="1:7" ht="18">
      <c r="A48" s="23">
        <v>43</v>
      </c>
      <c r="B48" s="24" t="s">
        <v>89</v>
      </c>
      <c r="C48" s="24" t="s">
        <v>219</v>
      </c>
      <c r="D48" s="25">
        <v>2120547.5972000002</v>
      </c>
      <c r="E48" s="25">
        <v>1340990.7398999999</v>
      </c>
      <c r="F48" s="26">
        <v>454187.31030000001</v>
      </c>
      <c r="G48" s="26">
        <f t="shared" si="0"/>
        <v>3915725.6474000001</v>
      </c>
    </row>
    <row r="49" spans="1:7" ht="18">
      <c r="A49" s="23">
        <v>44</v>
      </c>
      <c r="B49" s="24" t="s">
        <v>89</v>
      </c>
      <c r="C49" s="24" t="s">
        <v>221</v>
      </c>
      <c r="D49" s="25">
        <v>1848296.1041999999</v>
      </c>
      <c r="E49" s="25">
        <v>1168824.4883999999</v>
      </c>
      <c r="F49" s="26">
        <v>395875.40370000002</v>
      </c>
      <c r="G49" s="26">
        <f t="shared" si="0"/>
        <v>3412995.9963000002</v>
      </c>
    </row>
    <row r="50" spans="1:7" ht="18">
      <c r="A50" s="23">
        <v>45</v>
      </c>
      <c r="B50" s="24" t="s">
        <v>89</v>
      </c>
      <c r="C50" s="24" t="s">
        <v>223</v>
      </c>
      <c r="D50" s="25">
        <v>2096289.6906000001</v>
      </c>
      <c r="E50" s="25">
        <v>1325650.5381</v>
      </c>
      <c r="F50" s="26">
        <v>448991.65549999999</v>
      </c>
      <c r="G50" s="26">
        <f t="shared" si="0"/>
        <v>3870931.8841999997</v>
      </c>
    </row>
    <row r="51" spans="1:7" ht="18">
      <c r="A51" s="23">
        <v>46</v>
      </c>
      <c r="B51" s="24" t="s">
        <v>89</v>
      </c>
      <c r="C51" s="24" t="s">
        <v>225</v>
      </c>
      <c r="D51" s="25">
        <v>1679650.1405</v>
      </c>
      <c r="E51" s="25">
        <v>1062176.2453000001</v>
      </c>
      <c r="F51" s="26">
        <v>359754.14110000001</v>
      </c>
      <c r="G51" s="26">
        <f t="shared" si="0"/>
        <v>3101580.5269000004</v>
      </c>
    </row>
    <row r="52" spans="1:7" ht="36">
      <c r="A52" s="23">
        <v>47</v>
      </c>
      <c r="B52" s="24" t="s">
        <v>89</v>
      </c>
      <c r="C52" s="24" t="s">
        <v>227</v>
      </c>
      <c r="D52" s="25">
        <v>1949292.1052000001</v>
      </c>
      <c r="E52" s="25">
        <v>1232692.2847</v>
      </c>
      <c r="F52" s="26">
        <v>417507.12849999999</v>
      </c>
      <c r="G52" s="26">
        <f t="shared" si="0"/>
        <v>3599491.5183999999</v>
      </c>
    </row>
    <row r="53" spans="1:7" ht="18">
      <c r="A53" s="23">
        <v>48</v>
      </c>
      <c r="B53" s="24" t="s">
        <v>89</v>
      </c>
      <c r="C53" s="24" t="s">
        <v>229</v>
      </c>
      <c r="D53" s="25">
        <v>2120739.5682999999</v>
      </c>
      <c r="E53" s="25">
        <v>1341112.1384999999</v>
      </c>
      <c r="F53" s="26">
        <v>454228.42739999999</v>
      </c>
      <c r="G53" s="26">
        <f t="shared" si="0"/>
        <v>3916080.1341999997</v>
      </c>
    </row>
    <row r="54" spans="1:7" ht="18">
      <c r="A54" s="23">
        <v>49</v>
      </c>
      <c r="B54" s="24" t="s">
        <v>89</v>
      </c>
      <c r="C54" s="24" t="s">
        <v>231</v>
      </c>
      <c r="D54" s="25">
        <v>1632179.8965</v>
      </c>
      <c r="E54" s="25">
        <v>1032157.0381</v>
      </c>
      <c r="F54" s="26">
        <v>349586.77559999999</v>
      </c>
      <c r="G54" s="26">
        <f t="shared" si="0"/>
        <v>3013923.7102000001</v>
      </c>
    </row>
    <row r="55" spans="1:7" ht="18">
      <c r="A55" s="23">
        <v>50</v>
      </c>
      <c r="B55" s="24" t="s">
        <v>89</v>
      </c>
      <c r="C55" s="24" t="s">
        <v>233</v>
      </c>
      <c r="D55" s="25">
        <v>1930575.5253000001</v>
      </c>
      <c r="E55" s="25">
        <v>1220856.3041000001</v>
      </c>
      <c r="F55" s="26">
        <v>413498.3371</v>
      </c>
      <c r="G55" s="26">
        <f t="shared" si="0"/>
        <v>3564930.1665000003</v>
      </c>
    </row>
    <row r="56" spans="1:7" ht="18">
      <c r="A56" s="23">
        <v>51</v>
      </c>
      <c r="B56" s="24" t="s">
        <v>89</v>
      </c>
      <c r="C56" s="24" t="s">
        <v>235</v>
      </c>
      <c r="D56" s="25">
        <v>1931119.8378000001</v>
      </c>
      <c r="E56" s="25">
        <v>1221200.5160999999</v>
      </c>
      <c r="F56" s="26">
        <v>413614.92009999999</v>
      </c>
      <c r="G56" s="26">
        <f t="shared" si="0"/>
        <v>3565935.2740000002</v>
      </c>
    </row>
    <row r="57" spans="1:7" ht="18">
      <c r="A57" s="23">
        <v>52</v>
      </c>
      <c r="B57" s="24" t="s">
        <v>89</v>
      </c>
      <c r="C57" s="24" t="s">
        <v>237</v>
      </c>
      <c r="D57" s="25">
        <v>1991662.8378000001</v>
      </c>
      <c r="E57" s="25">
        <v>1259486.6655999999</v>
      </c>
      <c r="F57" s="26">
        <v>426582.26040000003</v>
      </c>
      <c r="G57" s="26">
        <f t="shared" si="0"/>
        <v>3677731.7637999998</v>
      </c>
    </row>
    <row r="58" spans="1:7" ht="18">
      <c r="A58" s="23">
        <v>53</v>
      </c>
      <c r="B58" s="24" t="s">
        <v>89</v>
      </c>
      <c r="C58" s="24" t="s">
        <v>239</v>
      </c>
      <c r="D58" s="25">
        <v>1819579.183</v>
      </c>
      <c r="E58" s="25">
        <v>1150664.4972999999</v>
      </c>
      <c r="F58" s="26">
        <v>389724.69949999999</v>
      </c>
      <c r="G58" s="26">
        <f t="shared" si="0"/>
        <v>3359968.3798000002</v>
      </c>
    </row>
    <row r="59" spans="1:7" ht="18">
      <c r="A59" s="23">
        <v>54</v>
      </c>
      <c r="B59" s="24" t="s">
        <v>89</v>
      </c>
      <c r="C59" s="24" t="s">
        <v>241</v>
      </c>
      <c r="D59" s="25">
        <v>1857882.0086000001</v>
      </c>
      <c r="E59" s="25">
        <v>1174886.4173999999</v>
      </c>
      <c r="F59" s="26">
        <v>397928.55080000003</v>
      </c>
      <c r="G59" s="26">
        <f t="shared" si="0"/>
        <v>3430696.9767999998</v>
      </c>
    </row>
    <row r="60" spans="1:7" ht="18">
      <c r="A60" s="23">
        <v>55</v>
      </c>
      <c r="B60" s="24" t="s">
        <v>89</v>
      </c>
      <c r="C60" s="24" t="s">
        <v>243</v>
      </c>
      <c r="D60" s="25">
        <v>1734222.4175</v>
      </c>
      <c r="E60" s="25">
        <v>1096686.6322000001</v>
      </c>
      <c r="F60" s="26">
        <v>371442.6483</v>
      </c>
      <c r="G60" s="26">
        <f t="shared" si="0"/>
        <v>3202351.6980000003</v>
      </c>
    </row>
    <row r="61" spans="1:7" ht="18">
      <c r="A61" s="23">
        <v>56</v>
      </c>
      <c r="B61" s="24" t="s">
        <v>89</v>
      </c>
      <c r="C61" s="24" t="s">
        <v>245</v>
      </c>
      <c r="D61" s="25">
        <v>2154605.9071</v>
      </c>
      <c r="E61" s="25">
        <v>1362528.5153999999</v>
      </c>
      <c r="F61" s="26">
        <v>461482.05440000002</v>
      </c>
      <c r="G61" s="26">
        <f t="shared" si="0"/>
        <v>3978616.4769000001</v>
      </c>
    </row>
    <row r="62" spans="1:7" ht="18">
      <c r="A62" s="23">
        <v>57</v>
      </c>
      <c r="B62" s="24" t="s">
        <v>89</v>
      </c>
      <c r="C62" s="24" t="s">
        <v>247</v>
      </c>
      <c r="D62" s="25">
        <v>1797859.1030999999</v>
      </c>
      <c r="E62" s="25">
        <v>1136929.1649</v>
      </c>
      <c r="F62" s="26">
        <v>385072.60639999999</v>
      </c>
      <c r="G62" s="26">
        <f t="shared" si="0"/>
        <v>3319860.8744000001</v>
      </c>
    </row>
    <row r="63" spans="1:7" ht="18">
      <c r="A63" s="23">
        <v>58</v>
      </c>
      <c r="B63" s="24" t="s">
        <v>89</v>
      </c>
      <c r="C63" s="24" t="s">
        <v>249</v>
      </c>
      <c r="D63" s="25">
        <v>1891647.5379999999</v>
      </c>
      <c r="E63" s="25">
        <v>1196239.0445999999</v>
      </c>
      <c r="F63" s="26">
        <v>405160.58610000001</v>
      </c>
      <c r="G63" s="26">
        <f t="shared" si="0"/>
        <v>3493047.1686999998</v>
      </c>
    </row>
    <row r="64" spans="1:7" ht="18">
      <c r="A64" s="23">
        <v>59</v>
      </c>
      <c r="B64" s="24" t="s">
        <v>89</v>
      </c>
      <c r="C64" s="24" t="s">
        <v>251</v>
      </c>
      <c r="D64" s="25">
        <v>1967588.1898000001</v>
      </c>
      <c r="E64" s="25">
        <v>1244262.3528</v>
      </c>
      <c r="F64" s="26">
        <v>421425.8566</v>
      </c>
      <c r="G64" s="26">
        <f t="shared" si="0"/>
        <v>3633276.3992000003</v>
      </c>
    </row>
    <row r="65" spans="1:7" ht="18">
      <c r="A65" s="23">
        <v>60</v>
      </c>
      <c r="B65" s="24" t="s">
        <v>89</v>
      </c>
      <c r="C65" s="24" t="s">
        <v>253</v>
      </c>
      <c r="D65" s="25">
        <v>1691193.5471000001</v>
      </c>
      <c r="E65" s="25">
        <v>1069476.0585</v>
      </c>
      <c r="F65" s="26">
        <v>362226.55379999999</v>
      </c>
      <c r="G65" s="26">
        <f t="shared" si="0"/>
        <v>3122896.1594000002</v>
      </c>
    </row>
    <row r="66" spans="1:7" ht="18">
      <c r="A66" s="23">
        <v>61</v>
      </c>
      <c r="B66" s="24" t="s">
        <v>89</v>
      </c>
      <c r="C66" s="24" t="s">
        <v>255</v>
      </c>
      <c r="D66" s="25">
        <v>1765935.0551</v>
      </c>
      <c r="E66" s="25">
        <v>1116741.0527999999</v>
      </c>
      <c r="F66" s="26">
        <v>378234.98700000002</v>
      </c>
      <c r="G66" s="26">
        <f t="shared" si="0"/>
        <v>3260911.0949000004</v>
      </c>
    </row>
    <row r="67" spans="1:7" ht="18">
      <c r="A67" s="23">
        <v>62</v>
      </c>
      <c r="B67" s="24" t="s">
        <v>89</v>
      </c>
      <c r="C67" s="24" t="s">
        <v>257</v>
      </c>
      <c r="D67" s="25">
        <v>1808814.1575</v>
      </c>
      <c r="E67" s="25">
        <v>1143856.9162999999</v>
      </c>
      <c r="F67" s="26">
        <v>387419.00349999999</v>
      </c>
      <c r="G67" s="26">
        <f t="shared" si="0"/>
        <v>3340090.0773</v>
      </c>
    </row>
    <row r="68" spans="1:7" ht="18">
      <c r="A68" s="23">
        <v>63</v>
      </c>
      <c r="B68" s="24" t="s">
        <v>89</v>
      </c>
      <c r="C68" s="24" t="s">
        <v>259</v>
      </c>
      <c r="D68" s="25">
        <v>2131183.7771999999</v>
      </c>
      <c r="E68" s="25">
        <v>1347716.8415999999</v>
      </c>
      <c r="F68" s="26">
        <v>456465.40960000001</v>
      </c>
      <c r="G68" s="26">
        <f t="shared" si="0"/>
        <v>3935366.0283999997</v>
      </c>
    </row>
    <row r="69" spans="1:7" ht="18">
      <c r="A69" s="23">
        <v>64</v>
      </c>
      <c r="B69" s="24" t="s">
        <v>89</v>
      </c>
      <c r="C69" s="24" t="s">
        <v>261</v>
      </c>
      <c r="D69" s="25">
        <v>1587533.0921</v>
      </c>
      <c r="E69" s="25">
        <v>1003923.3162</v>
      </c>
      <c r="F69" s="26">
        <v>340024.14569999999</v>
      </c>
      <c r="G69" s="26">
        <f t="shared" si="0"/>
        <v>2931480.5540000005</v>
      </c>
    </row>
    <row r="70" spans="1:7" ht="18">
      <c r="A70" s="23">
        <v>65</v>
      </c>
      <c r="B70" s="24" t="s">
        <v>89</v>
      </c>
      <c r="C70" s="24" t="s">
        <v>263</v>
      </c>
      <c r="D70" s="25">
        <v>1947916.0684</v>
      </c>
      <c r="E70" s="25">
        <v>1231822.1073</v>
      </c>
      <c r="F70" s="26">
        <v>417212.40350000001</v>
      </c>
      <c r="G70" s="26">
        <f t="shared" si="0"/>
        <v>3596950.5792</v>
      </c>
    </row>
    <row r="71" spans="1:7" ht="18">
      <c r="A71" s="23">
        <v>66</v>
      </c>
      <c r="B71" s="24" t="s">
        <v>89</v>
      </c>
      <c r="C71" s="24" t="s">
        <v>265</v>
      </c>
      <c r="D71" s="25">
        <v>1588098.4321000001</v>
      </c>
      <c r="E71" s="25">
        <v>1004280.8255</v>
      </c>
      <c r="F71" s="26">
        <v>340145.23239999998</v>
      </c>
      <c r="G71" s="26">
        <f t="shared" ref="G71:G134" si="1">D71+E71+F71</f>
        <v>2932524.49</v>
      </c>
    </row>
    <row r="72" spans="1:7" ht="18">
      <c r="A72" s="23">
        <v>67</v>
      </c>
      <c r="B72" s="24" t="s">
        <v>89</v>
      </c>
      <c r="C72" s="24" t="s">
        <v>267</v>
      </c>
      <c r="D72" s="25">
        <v>2071135.3041999999</v>
      </c>
      <c r="E72" s="25">
        <v>1309743.4208</v>
      </c>
      <c r="F72" s="26">
        <v>443603.989</v>
      </c>
      <c r="G72" s="26">
        <f t="shared" si="1"/>
        <v>3824482.7139999997</v>
      </c>
    </row>
    <row r="73" spans="1:7" ht="36">
      <c r="A73" s="23">
        <v>68</v>
      </c>
      <c r="B73" s="24" t="s">
        <v>89</v>
      </c>
      <c r="C73" s="24" t="s">
        <v>269</v>
      </c>
      <c r="D73" s="25">
        <v>1713762.5044</v>
      </c>
      <c r="E73" s="25">
        <v>1083748.2035000001</v>
      </c>
      <c r="F73" s="26">
        <v>367060.46279999998</v>
      </c>
      <c r="G73" s="26">
        <f t="shared" si="1"/>
        <v>3164571.1706999997</v>
      </c>
    </row>
    <row r="74" spans="1:7" ht="18">
      <c r="A74" s="23">
        <v>69</v>
      </c>
      <c r="B74" s="24" t="s">
        <v>89</v>
      </c>
      <c r="C74" s="24" t="s">
        <v>271</v>
      </c>
      <c r="D74" s="25">
        <v>2590435.5946999998</v>
      </c>
      <c r="E74" s="25">
        <v>1638138.257</v>
      </c>
      <c r="F74" s="26">
        <v>554829.78870000003</v>
      </c>
      <c r="G74" s="26">
        <f t="shared" si="1"/>
        <v>4783403.6403999999</v>
      </c>
    </row>
    <row r="75" spans="1:7" ht="18">
      <c r="A75" s="23">
        <v>70</v>
      </c>
      <c r="B75" s="24" t="s">
        <v>90</v>
      </c>
      <c r="C75" s="24" t="s">
        <v>276</v>
      </c>
      <c r="D75" s="25">
        <v>2913664.2278999998</v>
      </c>
      <c r="E75" s="25">
        <v>1842541.4049</v>
      </c>
      <c r="F75" s="26">
        <v>624060.18169999996</v>
      </c>
      <c r="G75" s="26">
        <f t="shared" si="1"/>
        <v>5380265.8144999994</v>
      </c>
    </row>
    <row r="76" spans="1:7" ht="18">
      <c r="A76" s="23">
        <v>71</v>
      </c>
      <c r="B76" s="24" t="s">
        <v>90</v>
      </c>
      <c r="C76" s="24" t="s">
        <v>278</v>
      </c>
      <c r="D76" s="25">
        <v>1916191.4251999999</v>
      </c>
      <c r="E76" s="25">
        <v>1211760.0947</v>
      </c>
      <c r="F76" s="26">
        <v>410417.49339999998</v>
      </c>
      <c r="G76" s="26">
        <f t="shared" si="1"/>
        <v>3538369.0132999998</v>
      </c>
    </row>
    <row r="77" spans="1:7" ht="18">
      <c r="A77" s="23">
        <v>72</v>
      </c>
      <c r="B77" s="24" t="s">
        <v>90</v>
      </c>
      <c r="C77" s="24" t="s">
        <v>280</v>
      </c>
      <c r="D77" s="25">
        <v>1971219.0929</v>
      </c>
      <c r="E77" s="25">
        <v>1246558.4613000001</v>
      </c>
      <c r="F77" s="26">
        <v>422203.5379</v>
      </c>
      <c r="G77" s="26">
        <f t="shared" si="1"/>
        <v>3639981.0921</v>
      </c>
    </row>
    <row r="78" spans="1:7" ht="18">
      <c r="A78" s="23">
        <v>73</v>
      </c>
      <c r="B78" s="24" t="s">
        <v>90</v>
      </c>
      <c r="C78" s="24" t="s">
        <v>282</v>
      </c>
      <c r="D78" s="25">
        <v>2382602.8322999999</v>
      </c>
      <c r="E78" s="25">
        <v>1506709.0874000001</v>
      </c>
      <c r="F78" s="26">
        <v>510315.34179999999</v>
      </c>
      <c r="G78" s="26">
        <f t="shared" si="1"/>
        <v>4399627.2615</v>
      </c>
    </row>
    <row r="79" spans="1:7" ht="18">
      <c r="A79" s="23">
        <v>74</v>
      </c>
      <c r="B79" s="24" t="s">
        <v>90</v>
      </c>
      <c r="C79" s="24" t="s">
        <v>284</v>
      </c>
      <c r="D79" s="25">
        <v>1809509.3363999999</v>
      </c>
      <c r="E79" s="25">
        <v>1144296.5331999999</v>
      </c>
      <c r="F79" s="26">
        <v>387567.89970000001</v>
      </c>
      <c r="G79" s="26">
        <f t="shared" si="1"/>
        <v>3341373.7692999998</v>
      </c>
    </row>
    <row r="80" spans="1:7" ht="18">
      <c r="A80" s="23">
        <v>75</v>
      </c>
      <c r="B80" s="24" t="s">
        <v>90</v>
      </c>
      <c r="C80" s="24" t="s">
        <v>286</v>
      </c>
      <c r="D80" s="25">
        <v>2083148.7453999999</v>
      </c>
      <c r="E80" s="25">
        <v>1317340.4742999999</v>
      </c>
      <c r="F80" s="26">
        <v>446177.07559999998</v>
      </c>
      <c r="G80" s="26">
        <f t="shared" si="1"/>
        <v>3846666.2952999999</v>
      </c>
    </row>
    <row r="81" spans="1:7" ht="18">
      <c r="A81" s="23">
        <v>76</v>
      </c>
      <c r="B81" s="24" t="s">
        <v>90</v>
      </c>
      <c r="C81" s="24" t="s">
        <v>288</v>
      </c>
      <c r="D81" s="25">
        <v>1930608.9543999999</v>
      </c>
      <c r="E81" s="25">
        <v>1220877.4439999999</v>
      </c>
      <c r="F81" s="26">
        <v>413505.49709999998</v>
      </c>
      <c r="G81" s="26">
        <f t="shared" si="1"/>
        <v>3564991.8954999996</v>
      </c>
    </row>
    <row r="82" spans="1:7" ht="18">
      <c r="A82" s="23">
        <v>77</v>
      </c>
      <c r="B82" s="24" t="s">
        <v>90</v>
      </c>
      <c r="C82" s="24" t="s">
        <v>290</v>
      </c>
      <c r="D82" s="25">
        <v>1726204.2903</v>
      </c>
      <c r="E82" s="25">
        <v>1091616.1333000001</v>
      </c>
      <c r="F82" s="26">
        <v>369725.29389999999</v>
      </c>
      <c r="G82" s="26">
        <f t="shared" si="1"/>
        <v>3187545.7175000003</v>
      </c>
    </row>
    <row r="83" spans="1:7" ht="18">
      <c r="A83" s="23">
        <v>78</v>
      </c>
      <c r="B83" s="24" t="s">
        <v>90</v>
      </c>
      <c r="C83" s="24" t="s">
        <v>292</v>
      </c>
      <c r="D83" s="25">
        <v>1917273.4469999999</v>
      </c>
      <c r="E83" s="25">
        <v>1212444.3430000001</v>
      </c>
      <c r="F83" s="26">
        <v>410649.2451</v>
      </c>
      <c r="G83" s="26">
        <f t="shared" si="1"/>
        <v>3540367.0351</v>
      </c>
    </row>
    <row r="84" spans="1:7" ht="18">
      <c r="A84" s="23">
        <v>79</v>
      </c>
      <c r="B84" s="24" t="s">
        <v>90</v>
      </c>
      <c r="C84" s="24" t="s">
        <v>294</v>
      </c>
      <c r="D84" s="25">
        <v>3033195.7078999998</v>
      </c>
      <c r="E84" s="25">
        <v>1918130.6573999999</v>
      </c>
      <c r="F84" s="26">
        <v>649661.90899999999</v>
      </c>
      <c r="G84" s="26">
        <f t="shared" si="1"/>
        <v>5600988.2742999997</v>
      </c>
    </row>
    <row r="85" spans="1:7" ht="18">
      <c r="A85" s="23">
        <v>80</v>
      </c>
      <c r="B85" s="24" t="s">
        <v>90</v>
      </c>
      <c r="C85" s="24" t="s">
        <v>296</v>
      </c>
      <c r="D85" s="25">
        <v>2108074.6800000002</v>
      </c>
      <c r="E85" s="25">
        <v>1333103.1233000001</v>
      </c>
      <c r="F85" s="26">
        <v>451515.8113</v>
      </c>
      <c r="G85" s="26">
        <f t="shared" si="1"/>
        <v>3892693.6146000004</v>
      </c>
    </row>
    <row r="86" spans="1:7" ht="18">
      <c r="A86" s="23">
        <v>81</v>
      </c>
      <c r="B86" s="24" t="s">
        <v>90</v>
      </c>
      <c r="C86" s="24" t="s">
        <v>298</v>
      </c>
      <c r="D86" s="25">
        <v>2577332.9495000001</v>
      </c>
      <c r="E86" s="25">
        <v>1629852.4132999999</v>
      </c>
      <c r="F86" s="26">
        <v>552023.41200000001</v>
      </c>
      <c r="G86" s="26">
        <f t="shared" si="1"/>
        <v>4759208.7748000007</v>
      </c>
    </row>
    <row r="87" spans="1:7" ht="18">
      <c r="A87" s="23">
        <v>82</v>
      </c>
      <c r="B87" s="24" t="s">
        <v>90</v>
      </c>
      <c r="C87" s="24" t="s">
        <v>300</v>
      </c>
      <c r="D87" s="25">
        <v>1893681.8707999999</v>
      </c>
      <c r="E87" s="25">
        <v>1197525.5148</v>
      </c>
      <c r="F87" s="26">
        <v>405596.3076</v>
      </c>
      <c r="G87" s="26">
        <f t="shared" si="1"/>
        <v>3496803.6931999996</v>
      </c>
    </row>
    <row r="88" spans="1:7" ht="18">
      <c r="A88" s="23">
        <v>83</v>
      </c>
      <c r="B88" s="24" t="s">
        <v>90</v>
      </c>
      <c r="C88" s="24" t="s">
        <v>302</v>
      </c>
      <c r="D88" s="25">
        <v>1877596.8430999999</v>
      </c>
      <c r="E88" s="25">
        <v>1187353.6736999999</v>
      </c>
      <c r="F88" s="26">
        <v>402151.15240000002</v>
      </c>
      <c r="G88" s="26">
        <f t="shared" si="1"/>
        <v>3467101.6691999999</v>
      </c>
    </row>
    <row r="89" spans="1:7" ht="18">
      <c r="A89" s="23">
        <v>84</v>
      </c>
      <c r="B89" s="24" t="s">
        <v>90</v>
      </c>
      <c r="C89" s="24" t="s">
        <v>304</v>
      </c>
      <c r="D89" s="25">
        <v>2253527.3511999999</v>
      </c>
      <c r="E89" s="25">
        <v>1425084.4047000001</v>
      </c>
      <c r="F89" s="26">
        <v>482669.4424</v>
      </c>
      <c r="G89" s="26">
        <f t="shared" si="1"/>
        <v>4161281.1983000003</v>
      </c>
    </row>
    <row r="90" spans="1:7" ht="18">
      <c r="A90" s="23">
        <v>85</v>
      </c>
      <c r="B90" s="24" t="s">
        <v>90</v>
      </c>
      <c r="C90" s="24" t="s">
        <v>306</v>
      </c>
      <c r="D90" s="25">
        <v>2153309.1529000001</v>
      </c>
      <c r="E90" s="25">
        <v>1361708.4748</v>
      </c>
      <c r="F90" s="26">
        <v>461204.31050000002</v>
      </c>
      <c r="G90" s="26">
        <f t="shared" si="1"/>
        <v>3976221.9382000002</v>
      </c>
    </row>
    <row r="91" spans="1:7" ht="18">
      <c r="A91" s="23">
        <v>86</v>
      </c>
      <c r="B91" s="24" t="s">
        <v>90</v>
      </c>
      <c r="C91" s="24" t="s">
        <v>307</v>
      </c>
      <c r="D91" s="25">
        <v>1803878.2929</v>
      </c>
      <c r="E91" s="25">
        <v>1140735.577</v>
      </c>
      <c r="F91" s="26">
        <v>386361.82040000003</v>
      </c>
      <c r="G91" s="26">
        <f t="shared" si="1"/>
        <v>3330975.6903000004</v>
      </c>
    </row>
    <row r="92" spans="1:7" ht="18">
      <c r="A92" s="23">
        <v>87</v>
      </c>
      <c r="B92" s="24" t="s">
        <v>90</v>
      </c>
      <c r="C92" s="24" t="s">
        <v>309</v>
      </c>
      <c r="D92" s="25">
        <v>1869146.4509999999</v>
      </c>
      <c r="E92" s="25">
        <v>1182009.8193999999</v>
      </c>
      <c r="F92" s="26">
        <v>400341.21389999997</v>
      </c>
      <c r="G92" s="26">
        <f t="shared" si="1"/>
        <v>3451497.4842999997</v>
      </c>
    </row>
    <row r="93" spans="1:7" ht="18">
      <c r="A93" s="23">
        <v>88</v>
      </c>
      <c r="B93" s="24" t="s">
        <v>90</v>
      </c>
      <c r="C93" s="24" t="s">
        <v>311</v>
      </c>
      <c r="D93" s="25">
        <v>2018519.4609000001</v>
      </c>
      <c r="E93" s="25">
        <v>1276470.2424000001</v>
      </c>
      <c r="F93" s="26">
        <v>432334.51860000001</v>
      </c>
      <c r="G93" s="26">
        <f t="shared" si="1"/>
        <v>3727324.2219000002</v>
      </c>
    </row>
    <row r="94" spans="1:7" ht="18">
      <c r="A94" s="23">
        <v>89</v>
      </c>
      <c r="B94" s="24" t="s">
        <v>90</v>
      </c>
      <c r="C94" s="24" t="s">
        <v>313</v>
      </c>
      <c r="D94" s="25">
        <v>2042690.6566000001</v>
      </c>
      <c r="E94" s="25">
        <v>1291755.6100000001</v>
      </c>
      <c r="F94" s="26">
        <v>437511.60139999999</v>
      </c>
      <c r="G94" s="26">
        <f t="shared" si="1"/>
        <v>3771957.8680000002</v>
      </c>
    </row>
    <row r="95" spans="1:7" ht="18">
      <c r="A95" s="23">
        <v>90</v>
      </c>
      <c r="B95" s="24" t="s">
        <v>90</v>
      </c>
      <c r="C95" s="24" t="s">
        <v>315</v>
      </c>
      <c r="D95" s="25">
        <v>1961283.8372</v>
      </c>
      <c r="E95" s="25">
        <v>1240275.6096999999</v>
      </c>
      <c r="F95" s="26">
        <v>420075.56530000002</v>
      </c>
      <c r="G95" s="26">
        <f t="shared" si="1"/>
        <v>3621635.0121999998</v>
      </c>
    </row>
    <row r="96" spans="1:7" ht="18">
      <c r="A96" s="23">
        <v>91</v>
      </c>
      <c r="B96" s="24" t="s">
        <v>91</v>
      </c>
      <c r="C96" s="24" t="s">
        <v>320</v>
      </c>
      <c r="D96" s="25">
        <v>3306936.5839</v>
      </c>
      <c r="E96" s="25">
        <v>2091238.7642000001</v>
      </c>
      <c r="F96" s="26">
        <v>708292.8175</v>
      </c>
      <c r="G96" s="26">
        <f t="shared" si="1"/>
        <v>6106468.1655999999</v>
      </c>
    </row>
    <row r="97" spans="1:7" ht="18">
      <c r="A97" s="23">
        <v>92</v>
      </c>
      <c r="B97" s="24" t="s">
        <v>91</v>
      </c>
      <c r="C97" s="24" t="s">
        <v>91</v>
      </c>
      <c r="D97" s="25">
        <v>3993474.2162000001</v>
      </c>
      <c r="E97" s="25">
        <v>2525391.0599000002</v>
      </c>
      <c r="F97" s="26">
        <v>855338.17550000001</v>
      </c>
      <c r="G97" s="26">
        <f t="shared" si="1"/>
        <v>7374203.4516000003</v>
      </c>
    </row>
    <row r="98" spans="1:7" ht="18">
      <c r="A98" s="23">
        <v>93</v>
      </c>
      <c r="B98" s="24" t="s">
        <v>91</v>
      </c>
      <c r="C98" s="24" t="s">
        <v>323</v>
      </c>
      <c r="D98" s="25">
        <v>1746531.8377</v>
      </c>
      <c r="E98" s="25">
        <v>1104470.8566999999</v>
      </c>
      <c r="F98" s="26">
        <v>374079.12880000001</v>
      </c>
      <c r="G98" s="26">
        <f t="shared" si="1"/>
        <v>3225081.8232</v>
      </c>
    </row>
    <row r="99" spans="1:7" ht="18">
      <c r="A99" s="23">
        <v>94</v>
      </c>
      <c r="B99" s="24" t="s">
        <v>91</v>
      </c>
      <c r="C99" s="24" t="s">
        <v>325</v>
      </c>
      <c r="D99" s="25">
        <v>2064115.2726</v>
      </c>
      <c r="E99" s="25">
        <v>1305304.0970999999</v>
      </c>
      <c r="F99" s="26">
        <v>442100.41080000001</v>
      </c>
      <c r="G99" s="26">
        <f t="shared" si="1"/>
        <v>3811519.7804999999</v>
      </c>
    </row>
    <row r="100" spans="1:7" ht="18">
      <c r="A100" s="23">
        <v>95</v>
      </c>
      <c r="B100" s="24" t="s">
        <v>91</v>
      </c>
      <c r="C100" s="24" t="s">
        <v>327</v>
      </c>
      <c r="D100" s="25">
        <v>2618415.2296000002</v>
      </c>
      <c r="E100" s="25">
        <v>1655832.0034</v>
      </c>
      <c r="F100" s="26">
        <v>560822.57799999998</v>
      </c>
      <c r="G100" s="26">
        <f t="shared" si="1"/>
        <v>4835069.8109999998</v>
      </c>
    </row>
    <row r="101" spans="1:7" ht="18">
      <c r="A101" s="23">
        <v>96</v>
      </c>
      <c r="B101" s="24" t="s">
        <v>91</v>
      </c>
      <c r="C101" s="24" t="s">
        <v>329</v>
      </c>
      <c r="D101" s="25">
        <v>1733874.6658999999</v>
      </c>
      <c r="E101" s="25">
        <v>1096466.7213000001</v>
      </c>
      <c r="F101" s="26">
        <v>371368.1654</v>
      </c>
      <c r="G101" s="26">
        <f t="shared" si="1"/>
        <v>3201709.5525999996</v>
      </c>
    </row>
    <row r="102" spans="1:7" ht="18">
      <c r="A102" s="23">
        <v>97</v>
      </c>
      <c r="B102" s="24" t="s">
        <v>91</v>
      </c>
      <c r="C102" s="24" t="s">
        <v>331</v>
      </c>
      <c r="D102" s="25">
        <v>2766174.9545999998</v>
      </c>
      <c r="E102" s="25">
        <v>1749272.2182</v>
      </c>
      <c r="F102" s="26">
        <v>592470.34310000006</v>
      </c>
      <c r="G102" s="26">
        <f t="shared" si="1"/>
        <v>5107917.5159</v>
      </c>
    </row>
    <row r="103" spans="1:7" ht="18">
      <c r="A103" s="23">
        <v>98</v>
      </c>
      <c r="B103" s="24" t="s">
        <v>91</v>
      </c>
      <c r="C103" s="24" t="s">
        <v>333</v>
      </c>
      <c r="D103" s="25">
        <v>2792372.9988000002</v>
      </c>
      <c r="E103" s="25">
        <v>1765839.3232</v>
      </c>
      <c r="F103" s="26">
        <v>598081.54429999995</v>
      </c>
      <c r="G103" s="26">
        <f t="shared" si="1"/>
        <v>5156293.8663000008</v>
      </c>
    </row>
    <row r="104" spans="1:7" ht="18">
      <c r="A104" s="23">
        <v>99</v>
      </c>
      <c r="B104" s="24" t="s">
        <v>91</v>
      </c>
      <c r="C104" s="24" t="s">
        <v>335</v>
      </c>
      <c r="D104" s="25">
        <v>1964125.3334999999</v>
      </c>
      <c r="E104" s="25">
        <v>1242072.5135999999</v>
      </c>
      <c r="F104" s="26">
        <v>420684.16830000002</v>
      </c>
      <c r="G104" s="26">
        <f t="shared" si="1"/>
        <v>3626882.0153999999</v>
      </c>
    </row>
    <row r="105" spans="1:7" ht="18">
      <c r="A105" s="23">
        <v>100</v>
      </c>
      <c r="B105" s="24" t="s">
        <v>91</v>
      </c>
      <c r="C105" s="24" t="s">
        <v>336</v>
      </c>
      <c r="D105" s="25">
        <v>2249496.7310000001</v>
      </c>
      <c r="E105" s="25">
        <v>1422535.5233</v>
      </c>
      <c r="F105" s="26">
        <v>481806.14809999999</v>
      </c>
      <c r="G105" s="26">
        <f t="shared" si="1"/>
        <v>4153838.4024</v>
      </c>
    </row>
    <row r="106" spans="1:7" ht="18">
      <c r="A106" s="23">
        <v>101</v>
      </c>
      <c r="B106" s="24" t="s">
        <v>91</v>
      </c>
      <c r="C106" s="24" t="s">
        <v>338</v>
      </c>
      <c r="D106" s="25">
        <v>1740589.4432000001</v>
      </c>
      <c r="E106" s="25">
        <v>1100713.0085</v>
      </c>
      <c r="F106" s="26">
        <v>372806.36310000002</v>
      </c>
      <c r="G106" s="26">
        <f t="shared" si="1"/>
        <v>3214108.8148000003</v>
      </c>
    </row>
    <row r="107" spans="1:7" ht="18">
      <c r="A107" s="23">
        <v>102</v>
      </c>
      <c r="B107" s="24" t="s">
        <v>91</v>
      </c>
      <c r="C107" s="24" t="s">
        <v>340</v>
      </c>
      <c r="D107" s="25">
        <v>2695484.13</v>
      </c>
      <c r="E107" s="25">
        <v>1704568.7927999999</v>
      </c>
      <c r="F107" s="26">
        <v>577329.50139999995</v>
      </c>
      <c r="G107" s="26">
        <f t="shared" si="1"/>
        <v>4977382.4242000002</v>
      </c>
    </row>
    <row r="108" spans="1:7" ht="18">
      <c r="A108" s="23">
        <v>103</v>
      </c>
      <c r="B108" s="24" t="s">
        <v>91</v>
      </c>
      <c r="C108" s="24" t="s">
        <v>342</v>
      </c>
      <c r="D108" s="25">
        <v>2216907.0588000002</v>
      </c>
      <c r="E108" s="25">
        <v>1401926.4839999999</v>
      </c>
      <c r="F108" s="26">
        <v>474825.96260000003</v>
      </c>
      <c r="G108" s="26">
        <f t="shared" si="1"/>
        <v>4093659.5054000001</v>
      </c>
    </row>
    <row r="109" spans="1:7" ht="18">
      <c r="A109" s="23">
        <v>104</v>
      </c>
      <c r="B109" s="24" t="s">
        <v>91</v>
      </c>
      <c r="C109" s="24" t="s">
        <v>344</v>
      </c>
      <c r="D109" s="25">
        <v>2588650.3703999999</v>
      </c>
      <c r="E109" s="25">
        <v>1637009.3178999999</v>
      </c>
      <c r="F109" s="26">
        <v>554447.42220000003</v>
      </c>
      <c r="G109" s="26">
        <f t="shared" si="1"/>
        <v>4780107.1104999995</v>
      </c>
    </row>
    <row r="110" spans="1:7" ht="18">
      <c r="A110" s="23">
        <v>105</v>
      </c>
      <c r="B110" s="24" t="s">
        <v>91</v>
      </c>
      <c r="C110" s="24" t="s">
        <v>346</v>
      </c>
      <c r="D110" s="25">
        <v>3317298.1937000002</v>
      </c>
      <c r="E110" s="25">
        <v>2097791.2333999998</v>
      </c>
      <c r="F110" s="26">
        <v>710512.10829999996</v>
      </c>
      <c r="G110" s="26">
        <f t="shared" si="1"/>
        <v>6125601.5353999995</v>
      </c>
    </row>
    <row r="111" spans="1:7" ht="18">
      <c r="A111" s="23">
        <v>106</v>
      </c>
      <c r="B111" s="24" t="s">
        <v>91</v>
      </c>
      <c r="C111" s="24" t="s">
        <v>348</v>
      </c>
      <c r="D111" s="25">
        <v>2486912.5784999998</v>
      </c>
      <c r="E111" s="25">
        <v>1572672.4282</v>
      </c>
      <c r="F111" s="26">
        <v>532656.81770000001</v>
      </c>
      <c r="G111" s="26">
        <f t="shared" si="1"/>
        <v>4592241.8244000003</v>
      </c>
    </row>
    <row r="112" spans="1:7" ht="36">
      <c r="A112" s="23">
        <v>107</v>
      </c>
      <c r="B112" s="24" t="s">
        <v>91</v>
      </c>
      <c r="C112" s="24" t="s">
        <v>350</v>
      </c>
      <c r="D112" s="25">
        <v>2446069.2091999999</v>
      </c>
      <c r="E112" s="25">
        <v>1546843.9203999999</v>
      </c>
      <c r="F112" s="26">
        <v>523908.82260000001</v>
      </c>
      <c r="G112" s="26">
        <f t="shared" si="1"/>
        <v>4516821.9521999992</v>
      </c>
    </row>
    <row r="113" spans="1:7" ht="18">
      <c r="A113" s="23">
        <v>108</v>
      </c>
      <c r="B113" s="24" t="s">
        <v>91</v>
      </c>
      <c r="C113" s="24" t="s">
        <v>352</v>
      </c>
      <c r="D113" s="25">
        <v>3439930.9004000002</v>
      </c>
      <c r="E113" s="25">
        <v>2175341.6379</v>
      </c>
      <c r="F113" s="26">
        <v>736778.06869999995</v>
      </c>
      <c r="G113" s="26">
        <f t="shared" si="1"/>
        <v>6352050.6069999998</v>
      </c>
    </row>
    <row r="114" spans="1:7" ht="18">
      <c r="A114" s="23">
        <v>109</v>
      </c>
      <c r="B114" s="24" t="s">
        <v>91</v>
      </c>
      <c r="C114" s="24" t="s">
        <v>354</v>
      </c>
      <c r="D114" s="25">
        <v>1914521.0244</v>
      </c>
      <c r="E114" s="25">
        <v>1210703.7675000001</v>
      </c>
      <c r="F114" s="26">
        <v>410059.72029999999</v>
      </c>
      <c r="G114" s="26">
        <f t="shared" si="1"/>
        <v>3535284.5122000002</v>
      </c>
    </row>
    <row r="115" spans="1:7" ht="18">
      <c r="A115" s="23">
        <v>110</v>
      </c>
      <c r="B115" s="24" t="s">
        <v>91</v>
      </c>
      <c r="C115" s="24" t="s">
        <v>356</v>
      </c>
      <c r="D115" s="25">
        <v>2142292.9909000001</v>
      </c>
      <c r="E115" s="25">
        <v>1354742.0802</v>
      </c>
      <c r="F115" s="26">
        <v>458844.82510000002</v>
      </c>
      <c r="G115" s="26">
        <f t="shared" si="1"/>
        <v>3955879.8962000003</v>
      </c>
    </row>
    <row r="116" spans="1:7" ht="18">
      <c r="A116" s="23">
        <v>111</v>
      </c>
      <c r="B116" s="24" t="s">
        <v>92</v>
      </c>
      <c r="C116" s="24" t="s">
        <v>361</v>
      </c>
      <c r="D116" s="25">
        <v>2432732.7673999998</v>
      </c>
      <c r="E116" s="25">
        <v>1538410.2286</v>
      </c>
      <c r="F116" s="26">
        <v>521052.37050000002</v>
      </c>
      <c r="G116" s="26">
        <f t="shared" si="1"/>
        <v>4492195.3664999995</v>
      </c>
    </row>
    <row r="117" spans="1:7" ht="18">
      <c r="A117" s="23">
        <v>112</v>
      </c>
      <c r="B117" s="24" t="s">
        <v>92</v>
      </c>
      <c r="C117" s="24" t="s">
        <v>363</v>
      </c>
      <c r="D117" s="25">
        <v>2792789.83</v>
      </c>
      <c r="E117" s="25">
        <v>1766102.9187</v>
      </c>
      <c r="F117" s="26">
        <v>598170.82279999997</v>
      </c>
      <c r="G117" s="26">
        <f t="shared" si="1"/>
        <v>5157063.5715000005</v>
      </c>
    </row>
    <row r="118" spans="1:7" ht="36">
      <c r="A118" s="23">
        <v>113</v>
      </c>
      <c r="B118" s="24" t="s">
        <v>92</v>
      </c>
      <c r="C118" s="24" t="s">
        <v>365</v>
      </c>
      <c r="D118" s="25">
        <v>1858604.5984</v>
      </c>
      <c r="E118" s="25">
        <v>1175343.3683</v>
      </c>
      <c r="F118" s="26">
        <v>398083.31800000003</v>
      </c>
      <c r="G118" s="26">
        <f t="shared" si="1"/>
        <v>3432031.2846999997</v>
      </c>
    </row>
    <row r="119" spans="1:7" ht="18">
      <c r="A119" s="23">
        <v>114</v>
      </c>
      <c r="B119" s="24" t="s">
        <v>92</v>
      </c>
      <c r="C119" s="24" t="s">
        <v>367</v>
      </c>
      <c r="D119" s="25">
        <v>2291743.4366000001</v>
      </c>
      <c r="E119" s="25">
        <v>1449251.4720000001</v>
      </c>
      <c r="F119" s="26">
        <v>490854.71539999999</v>
      </c>
      <c r="G119" s="26">
        <f t="shared" si="1"/>
        <v>4231849.6239999998</v>
      </c>
    </row>
    <row r="120" spans="1:7" ht="18">
      <c r="A120" s="23">
        <v>115</v>
      </c>
      <c r="B120" s="24" t="s">
        <v>92</v>
      </c>
      <c r="C120" s="24" t="s">
        <v>369</v>
      </c>
      <c r="D120" s="25">
        <v>2408422.5482999999</v>
      </c>
      <c r="E120" s="25">
        <v>1523036.9454000001</v>
      </c>
      <c r="F120" s="26">
        <v>515845.51120000001</v>
      </c>
      <c r="G120" s="26">
        <f t="shared" si="1"/>
        <v>4447305.0049000001</v>
      </c>
    </row>
    <row r="121" spans="1:7" ht="18">
      <c r="A121" s="23">
        <v>116</v>
      </c>
      <c r="B121" s="24" t="s">
        <v>92</v>
      </c>
      <c r="C121" s="24" t="s">
        <v>371</v>
      </c>
      <c r="D121" s="25">
        <v>2367853.2348000002</v>
      </c>
      <c r="E121" s="25">
        <v>1497381.7449</v>
      </c>
      <c r="F121" s="26">
        <v>507156.2144</v>
      </c>
      <c r="G121" s="26">
        <f t="shared" si="1"/>
        <v>4372391.1941</v>
      </c>
    </row>
    <row r="122" spans="1:7" ht="18">
      <c r="A122" s="23">
        <v>117</v>
      </c>
      <c r="B122" s="24" t="s">
        <v>92</v>
      </c>
      <c r="C122" s="24" t="s">
        <v>373</v>
      </c>
      <c r="D122" s="25">
        <v>3271351.2105999999</v>
      </c>
      <c r="E122" s="25">
        <v>2068735.3051</v>
      </c>
      <c r="F122" s="26">
        <v>700671.00089999998</v>
      </c>
      <c r="G122" s="26">
        <f t="shared" si="1"/>
        <v>6040757.5165999997</v>
      </c>
    </row>
    <row r="123" spans="1:7" ht="18">
      <c r="A123" s="23">
        <v>118</v>
      </c>
      <c r="B123" s="24" t="s">
        <v>92</v>
      </c>
      <c r="C123" s="24" t="s">
        <v>375</v>
      </c>
      <c r="D123" s="25">
        <v>3019579.4515999998</v>
      </c>
      <c r="E123" s="25">
        <v>1909520.0166</v>
      </c>
      <c r="F123" s="26">
        <v>646745.52509999997</v>
      </c>
      <c r="G123" s="26">
        <f t="shared" si="1"/>
        <v>5575844.9933000002</v>
      </c>
    </row>
    <row r="124" spans="1:7" ht="18">
      <c r="A124" s="23">
        <v>119</v>
      </c>
      <c r="B124" s="24" t="s">
        <v>93</v>
      </c>
      <c r="C124" s="24" t="s">
        <v>380</v>
      </c>
      <c r="D124" s="25">
        <v>2406056.7124000001</v>
      </c>
      <c r="E124" s="25">
        <v>1521540.8393999999</v>
      </c>
      <c r="F124" s="26">
        <v>515338.78700000001</v>
      </c>
      <c r="G124" s="26">
        <f t="shared" si="1"/>
        <v>4442936.3388</v>
      </c>
    </row>
    <row r="125" spans="1:7" ht="18">
      <c r="A125" s="23">
        <v>120</v>
      </c>
      <c r="B125" s="24" t="s">
        <v>93</v>
      </c>
      <c r="C125" s="24" t="s">
        <v>382</v>
      </c>
      <c r="D125" s="25">
        <v>2122980.9934999999</v>
      </c>
      <c r="E125" s="25">
        <v>1342529.5697999999</v>
      </c>
      <c r="F125" s="26">
        <v>454708.5048</v>
      </c>
      <c r="G125" s="26">
        <f t="shared" si="1"/>
        <v>3920219.0680999998</v>
      </c>
    </row>
    <row r="126" spans="1:7" ht="18">
      <c r="A126" s="23">
        <v>121</v>
      </c>
      <c r="B126" s="24" t="s">
        <v>93</v>
      </c>
      <c r="C126" s="24" t="s">
        <v>384</v>
      </c>
      <c r="D126" s="25">
        <v>2055676.7790000001</v>
      </c>
      <c r="E126" s="25">
        <v>1299967.7671000001</v>
      </c>
      <c r="F126" s="26">
        <v>440293.02069999999</v>
      </c>
      <c r="G126" s="26">
        <f t="shared" si="1"/>
        <v>3795937.5668000001</v>
      </c>
    </row>
    <row r="127" spans="1:7" ht="18">
      <c r="A127" s="23">
        <v>122</v>
      </c>
      <c r="B127" s="24" t="s">
        <v>93</v>
      </c>
      <c r="C127" s="24" t="s">
        <v>386</v>
      </c>
      <c r="D127" s="25">
        <v>2436977.9514000001</v>
      </c>
      <c r="E127" s="25">
        <v>1541094.7956999999</v>
      </c>
      <c r="F127" s="26">
        <v>521961.62089999998</v>
      </c>
      <c r="G127" s="26">
        <f t="shared" si="1"/>
        <v>4500034.3680000007</v>
      </c>
    </row>
    <row r="128" spans="1:7" ht="18">
      <c r="A128" s="23">
        <v>123</v>
      </c>
      <c r="B128" s="24" t="s">
        <v>93</v>
      </c>
      <c r="C128" s="24" t="s">
        <v>388</v>
      </c>
      <c r="D128" s="25">
        <v>3162817.9547999999</v>
      </c>
      <c r="E128" s="25">
        <v>2000101.1036</v>
      </c>
      <c r="F128" s="26">
        <v>677424.91689999995</v>
      </c>
      <c r="G128" s="26">
        <f t="shared" si="1"/>
        <v>5840343.9752999991</v>
      </c>
    </row>
    <row r="129" spans="1:7" ht="18">
      <c r="A129" s="23">
        <v>124</v>
      </c>
      <c r="B129" s="24" t="s">
        <v>93</v>
      </c>
      <c r="C129" s="24" t="s">
        <v>390</v>
      </c>
      <c r="D129" s="25">
        <v>2584061.9106000001</v>
      </c>
      <c r="E129" s="25">
        <v>1634107.6702000001</v>
      </c>
      <c r="F129" s="26">
        <v>553464.64769999997</v>
      </c>
      <c r="G129" s="26">
        <f t="shared" si="1"/>
        <v>4771634.2285000002</v>
      </c>
    </row>
    <row r="130" spans="1:7" ht="18">
      <c r="A130" s="23">
        <v>125</v>
      </c>
      <c r="B130" s="24" t="s">
        <v>93</v>
      </c>
      <c r="C130" s="24" t="s">
        <v>392</v>
      </c>
      <c r="D130" s="25">
        <v>2451223.9404000002</v>
      </c>
      <c r="E130" s="25">
        <v>1550103.6666000001</v>
      </c>
      <c r="F130" s="26">
        <v>525012.88340000005</v>
      </c>
      <c r="G130" s="26">
        <f t="shared" si="1"/>
        <v>4526340.4904000005</v>
      </c>
    </row>
    <row r="131" spans="1:7" ht="18">
      <c r="A131" s="23">
        <v>126</v>
      </c>
      <c r="B131" s="24" t="s">
        <v>93</v>
      </c>
      <c r="C131" s="24" t="s">
        <v>394</v>
      </c>
      <c r="D131" s="25">
        <v>2106465.426</v>
      </c>
      <c r="E131" s="25">
        <v>1332085.4642</v>
      </c>
      <c r="F131" s="26">
        <v>451171.1349</v>
      </c>
      <c r="G131" s="26">
        <f t="shared" si="1"/>
        <v>3889722.0251000002</v>
      </c>
    </row>
    <row r="132" spans="1:7" ht="18">
      <c r="A132" s="23">
        <v>127</v>
      </c>
      <c r="B132" s="24" t="s">
        <v>93</v>
      </c>
      <c r="C132" s="24" t="s">
        <v>396</v>
      </c>
      <c r="D132" s="25">
        <v>2661009.1294999998</v>
      </c>
      <c r="E132" s="25">
        <v>1682767.5107</v>
      </c>
      <c r="F132" s="26">
        <v>569945.50879999995</v>
      </c>
      <c r="G132" s="26">
        <f t="shared" si="1"/>
        <v>4913722.1490000002</v>
      </c>
    </row>
    <row r="133" spans="1:7" ht="18">
      <c r="A133" s="23">
        <v>128</v>
      </c>
      <c r="B133" s="24" t="s">
        <v>93</v>
      </c>
      <c r="C133" s="24" t="s">
        <v>398</v>
      </c>
      <c r="D133" s="25">
        <v>2517616.3006000002</v>
      </c>
      <c r="E133" s="25">
        <v>1592088.8313</v>
      </c>
      <c r="F133" s="26">
        <v>539233.06290000002</v>
      </c>
      <c r="G133" s="26">
        <f t="shared" si="1"/>
        <v>4648938.1948000006</v>
      </c>
    </row>
    <row r="134" spans="1:7" ht="18">
      <c r="A134" s="23">
        <v>129</v>
      </c>
      <c r="B134" s="24" t="s">
        <v>93</v>
      </c>
      <c r="C134" s="24" t="s">
        <v>400</v>
      </c>
      <c r="D134" s="25">
        <v>2882502.6395</v>
      </c>
      <c r="E134" s="25">
        <v>1822835.4565000001</v>
      </c>
      <c r="F134" s="26">
        <v>617385.86880000005</v>
      </c>
      <c r="G134" s="26">
        <f t="shared" si="1"/>
        <v>5322723.9648000002</v>
      </c>
    </row>
    <row r="135" spans="1:7" ht="18">
      <c r="A135" s="23">
        <v>130</v>
      </c>
      <c r="B135" s="24" t="s">
        <v>93</v>
      </c>
      <c r="C135" s="24" t="s">
        <v>402</v>
      </c>
      <c r="D135" s="25">
        <v>2213592.2448</v>
      </c>
      <c r="E135" s="25">
        <v>1399830.2637</v>
      </c>
      <c r="F135" s="26">
        <v>474115.98259999999</v>
      </c>
      <c r="G135" s="26">
        <f t="shared" ref="G135:G198" si="2">D135+E135+F135</f>
        <v>4087538.4911000002</v>
      </c>
    </row>
    <row r="136" spans="1:7" ht="18">
      <c r="A136" s="23">
        <v>131</v>
      </c>
      <c r="B136" s="24" t="s">
        <v>93</v>
      </c>
      <c r="C136" s="24" t="s">
        <v>404</v>
      </c>
      <c r="D136" s="25">
        <v>2659044.5751999998</v>
      </c>
      <c r="E136" s="25">
        <v>1681525.1669000001</v>
      </c>
      <c r="F136" s="26">
        <v>569524.73270000005</v>
      </c>
      <c r="G136" s="26">
        <f t="shared" si="2"/>
        <v>4910094.4748</v>
      </c>
    </row>
    <row r="137" spans="1:7" ht="18">
      <c r="A137" s="23">
        <v>132</v>
      </c>
      <c r="B137" s="24" t="s">
        <v>93</v>
      </c>
      <c r="C137" s="24" t="s">
        <v>406</v>
      </c>
      <c r="D137" s="25">
        <v>1964246.8676</v>
      </c>
      <c r="E137" s="25">
        <v>1242149.3692999999</v>
      </c>
      <c r="F137" s="26">
        <v>420710.19900000002</v>
      </c>
      <c r="G137" s="26">
        <f t="shared" si="2"/>
        <v>3627106.4358999999</v>
      </c>
    </row>
    <row r="138" spans="1:7" ht="18">
      <c r="A138" s="23">
        <v>133</v>
      </c>
      <c r="B138" s="24" t="s">
        <v>93</v>
      </c>
      <c r="C138" s="24" t="s">
        <v>408</v>
      </c>
      <c r="D138" s="25">
        <v>2063482.8975</v>
      </c>
      <c r="E138" s="25">
        <v>1304904.1961000001</v>
      </c>
      <c r="F138" s="26">
        <v>441964.96620000002</v>
      </c>
      <c r="G138" s="26">
        <f t="shared" si="2"/>
        <v>3810352.0598000004</v>
      </c>
    </row>
    <row r="139" spans="1:7" ht="18">
      <c r="A139" s="23">
        <v>134</v>
      </c>
      <c r="B139" s="24" t="s">
        <v>93</v>
      </c>
      <c r="C139" s="24" t="s">
        <v>410</v>
      </c>
      <c r="D139" s="25">
        <v>1882148.0504999999</v>
      </c>
      <c r="E139" s="25">
        <v>1190231.7638000001</v>
      </c>
      <c r="F139" s="26">
        <v>403125.94809999998</v>
      </c>
      <c r="G139" s="26">
        <f t="shared" si="2"/>
        <v>3475505.7623999999</v>
      </c>
    </row>
    <row r="140" spans="1:7" ht="18">
      <c r="A140" s="23">
        <v>135</v>
      </c>
      <c r="B140" s="24" t="s">
        <v>93</v>
      </c>
      <c r="C140" s="24" t="s">
        <v>412</v>
      </c>
      <c r="D140" s="25">
        <v>2381492.2568999999</v>
      </c>
      <c r="E140" s="25">
        <v>1506006.7823999999</v>
      </c>
      <c r="F140" s="26">
        <v>510077.47440000001</v>
      </c>
      <c r="G140" s="26">
        <f t="shared" si="2"/>
        <v>4397576.5137</v>
      </c>
    </row>
    <row r="141" spans="1:7" ht="18">
      <c r="A141" s="23">
        <v>136</v>
      </c>
      <c r="B141" s="24" t="s">
        <v>93</v>
      </c>
      <c r="C141" s="24" t="s">
        <v>414</v>
      </c>
      <c r="D141" s="25">
        <v>2231700.2414000002</v>
      </c>
      <c r="E141" s="25">
        <v>1411281.3888000001</v>
      </c>
      <c r="F141" s="26">
        <v>477994.4253</v>
      </c>
      <c r="G141" s="26">
        <f t="shared" si="2"/>
        <v>4120976.0555000007</v>
      </c>
    </row>
    <row r="142" spans="1:7" ht="18">
      <c r="A142" s="23">
        <v>137</v>
      </c>
      <c r="B142" s="24" t="s">
        <v>93</v>
      </c>
      <c r="C142" s="24" t="s">
        <v>416</v>
      </c>
      <c r="D142" s="25">
        <v>2613731.7773000002</v>
      </c>
      <c r="E142" s="25">
        <v>1652870.2844</v>
      </c>
      <c r="F142" s="26">
        <v>559819.45759999997</v>
      </c>
      <c r="G142" s="26">
        <f t="shared" si="2"/>
        <v>4826421.5193000007</v>
      </c>
    </row>
    <row r="143" spans="1:7" ht="18">
      <c r="A143" s="23">
        <v>138</v>
      </c>
      <c r="B143" s="24" t="s">
        <v>93</v>
      </c>
      <c r="C143" s="24" t="s">
        <v>418</v>
      </c>
      <c r="D143" s="25">
        <v>1811519.3406</v>
      </c>
      <c r="E143" s="25">
        <v>1145567.6185000001</v>
      </c>
      <c r="F143" s="26">
        <v>387998.41039999999</v>
      </c>
      <c r="G143" s="26">
        <f t="shared" si="2"/>
        <v>3345085.3695</v>
      </c>
    </row>
    <row r="144" spans="1:7" ht="18">
      <c r="A144" s="23">
        <v>139</v>
      </c>
      <c r="B144" s="24" t="s">
        <v>93</v>
      </c>
      <c r="C144" s="24" t="s">
        <v>420</v>
      </c>
      <c r="D144" s="25">
        <v>2476932.6702999999</v>
      </c>
      <c r="E144" s="25">
        <v>1566361.3393000001</v>
      </c>
      <c r="F144" s="26">
        <v>530519.28130000003</v>
      </c>
      <c r="G144" s="26">
        <f t="shared" si="2"/>
        <v>4573813.2909000004</v>
      </c>
    </row>
    <row r="145" spans="1:7" ht="18">
      <c r="A145" s="23">
        <v>140</v>
      </c>
      <c r="B145" s="24" t="s">
        <v>93</v>
      </c>
      <c r="C145" s="24" t="s">
        <v>422</v>
      </c>
      <c r="D145" s="25">
        <v>2411834.2516000001</v>
      </c>
      <c r="E145" s="25">
        <v>1525194.4365000001</v>
      </c>
      <c r="F145" s="26">
        <v>516576.24329999997</v>
      </c>
      <c r="G145" s="26">
        <f t="shared" si="2"/>
        <v>4453604.9314000001</v>
      </c>
    </row>
    <row r="146" spans="1:7" ht="18">
      <c r="A146" s="23">
        <v>141</v>
      </c>
      <c r="B146" s="24" t="s">
        <v>93</v>
      </c>
      <c r="C146" s="24" t="s">
        <v>424</v>
      </c>
      <c r="D146" s="25">
        <v>2554559.2313000001</v>
      </c>
      <c r="E146" s="25">
        <v>1615450.7818</v>
      </c>
      <c r="F146" s="26">
        <v>547145.64659999998</v>
      </c>
      <c r="G146" s="26">
        <f t="shared" si="2"/>
        <v>4717155.6596999997</v>
      </c>
    </row>
    <row r="147" spans="1:7" ht="18">
      <c r="A147" s="23">
        <v>142</v>
      </c>
      <c r="B147" s="24" t="s">
        <v>94</v>
      </c>
      <c r="C147" s="24" t="s">
        <v>428</v>
      </c>
      <c r="D147" s="25">
        <v>2145318.1636000001</v>
      </c>
      <c r="E147" s="25">
        <v>1356655.1373000001</v>
      </c>
      <c r="F147" s="26">
        <v>459492.76860000001</v>
      </c>
      <c r="G147" s="26">
        <f t="shared" si="2"/>
        <v>3961466.0695000002</v>
      </c>
    </row>
    <row r="148" spans="1:7" ht="18">
      <c r="A148" s="23">
        <v>143</v>
      </c>
      <c r="B148" s="24" t="s">
        <v>94</v>
      </c>
      <c r="C148" s="24" t="s">
        <v>430</v>
      </c>
      <c r="D148" s="25">
        <v>2074444.2918</v>
      </c>
      <c r="E148" s="25">
        <v>1311835.9565999999</v>
      </c>
      <c r="F148" s="26">
        <v>444312.72110000002</v>
      </c>
      <c r="G148" s="26">
        <f t="shared" si="2"/>
        <v>3830592.9695000001</v>
      </c>
    </row>
    <row r="149" spans="1:7" ht="18">
      <c r="A149" s="23">
        <v>144</v>
      </c>
      <c r="B149" s="24" t="s">
        <v>94</v>
      </c>
      <c r="C149" s="24" t="s">
        <v>432</v>
      </c>
      <c r="D149" s="25">
        <v>2910355.4739000001</v>
      </c>
      <c r="E149" s="25">
        <v>1840449.0168000001</v>
      </c>
      <c r="F149" s="26">
        <v>623351.49959999998</v>
      </c>
      <c r="G149" s="26">
        <f t="shared" si="2"/>
        <v>5374155.9902999997</v>
      </c>
    </row>
    <row r="150" spans="1:7" ht="18">
      <c r="A150" s="23">
        <v>145</v>
      </c>
      <c r="B150" s="24" t="s">
        <v>94</v>
      </c>
      <c r="C150" s="24" t="s">
        <v>434</v>
      </c>
      <c r="D150" s="25">
        <v>1676452.7531999999</v>
      </c>
      <c r="E150" s="25">
        <v>1060154.2831999999</v>
      </c>
      <c r="F150" s="26">
        <v>359069.31199999998</v>
      </c>
      <c r="G150" s="26">
        <f t="shared" si="2"/>
        <v>3095676.3483999996</v>
      </c>
    </row>
    <row r="151" spans="1:7" ht="18">
      <c r="A151" s="23">
        <v>146</v>
      </c>
      <c r="B151" s="24" t="s">
        <v>94</v>
      </c>
      <c r="C151" s="24" t="s">
        <v>436</v>
      </c>
      <c r="D151" s="25">
        <v>2320346.8111999999</v>
      </c>
      <c r="E151" s="25">
        <v>1467339.6586</v>
      </c>
      <c r="F151" s="26">
        <v>496981.09980000003</v>
      </c>
      <c r="G151" s="26">
        <f t="shared" si="2"/>
        <v>4284667.5696</v>
      </c>
    </row>
    <row r="152" spans="1:7" ht="18">
      <c r="A152" s="23">
        <v>147</v>
      </c>
      <c r="B152" s="24" t="s">
        <v>94</v>
      </c>
      <c r="C152" s="24" t="s">
        <v>438</v>
      </c>
      <c r="D152" s="25">
        <v>1671567.2282</v>
      </c>
      <c r="E152" s="25">
        <v>1057064.7775999999</v>
      </c>
      <c r="F152" s="26">
        <v>358022.91080000001</v>
      </c>
      <c r="G152" s="26">
        <f t="shared" si="2"/>
        <v>3086654.9166000001</v>
      </c>
    </row>
    <row r="153" spans="1:7" ht="18">
      <c r="A153" s="23">
        <v>148</v>
      </c>
      <c r="B153" s="24" t="s">
        <v>94</v>
      </c>
      <c r="C153" s="24" t="s">
        <v>440</v>
      </c>
      <c r="D153" s="25">
        <v>2802088.9929</v>
      </c>
      <c r="E153" s="25">
        <v>1771983.5183000001</v>
      </c>
      <c r="F153" s="26">
        <v>600162.55449999997</v>
      </c>
      <c r="G153" s="26">
        <f t="shared" si="2"/>
        <v>5174235.0656999992</v>
      </c>
    </row>
    <row r="154" spans="1:7" ht="18">
      <c r="A154" s="23">
        <v>149</v>
      </c>
      <c r="B154" s="24" t="s">
        <v>94</v>
      </c>
      <c r="C154" s="24" t="s">
        <v>442</v>
      </c>
      <c r="D154" s="25">
        <v>1854325.9177000001</v>
      </c>
      <c r="E154" s="25">
        <v>1172637.6185000001</v>
      </c>
      <c r="F154" s="26">
        <v>397166.89309999999</v>
      </c>
      <c r="G154" s="26">
        <f t="shared" si="2"/>
        <v>3424130.4293</v>
      </c>
    </row>
    <row r="155" spans="1:7" ht="18">
      <c r="A155" s="23">
        <v>150</v>
      </c>
      <c r="B155" s="24" t="s">
        <v>94</v>
      </c>
      <c r="C155" s="24" t="s">
        <v>444</v>
      </c>
      <c r="D155" s="25">
        <v>2202293.21</v>
      </c>
      <c r="E155" s="25">
        <v>1392684.9861999999</v>
      </c>
      <c r="F155" s="26">
        <v>471695.91039999999</v>
      </c>
      <c r="G155" s="26">
        <f t="shared" si="2"/>
        <v>4066674.1066000001</v>
      </c>
    </row>
    <row r="156" spans="1:7" ht="18">
      <c r="A156" s="23">
        <v>151</v>
      </c>
      <c r="B156" s="24" t="s">
        <v>94</v>
      </c>
      <c r="C156" s="24" t="s">
        <v>446</v>
      </c>
      <c r="D156" s="25">
        <v>1877151.1651999999</v>
      </c>
      <c r="E156" s="25">
        <v>1187071.8362</v>
      </c>
      <c r="F156" s="26">
        <v>402055.69530000002</v>
      </c>
      <c r="G156" s="26">
        <f t="shared" si="2"/>
        <v>3466278.6967000002</v>
      </c>
    </row>
    <row r="157" spans="1:7" ht="18">
      <c r="A157" s="23">
        <v>152</v>
      </c>
      <c r="B157" s="24" t="s">
        <v>94</v>
      </c>
      <c r="C157" s="24" t="s">
        <v>448</v>
      </c>
      <c r="D157" s="25">
        <v>2704594.8365000002</v>
      </c>
      <c r="E157" s="25">
        <v>1710330.2165000001</v>
      </c>
      <c r="F157" s="26">
        <v>579280.86869999999</v>
      </c>
      <c r="G157" s="26">
        <f t="shared" si="2"/>
        <v>4994205.9217000008</v>
      </c>
    </row>
    <row r="158" spans="1:7" ht="18">
      <c r="A158" s="23">
        <v>153</v>
      </c>
      <c r="B158" s="24" t="s">
        <v>94</v>
      </c>
      <c r="C158" s="24" t="s">
        <v>450</v>
      </c>
      <c r="D158" s="25">
        <v>1915437.2549000001</v>
      </c>
      <c r="E158" s="25">
        <v>1211283.1728000001</v>
      </c>
      <c r="F158" s="26">
        <v>410255.96220000001</v>
      </c>
      <c r="G158" s="26">
        <f t="shared" si="2"/>
        <v>3536976.3898999998</v>
      </c>
    </row>
    <row r="159" spans="1:7" ht="18">
      <c r="A159" s="23">
        <v>154</v>
      </c>
      <c r="B159" s="24" t="s">
        <v>94</v>
      </c>
      <c r="C159" s="24" t="s">
        <v>452</v>
      </c>
      <c r="D159" s="25">
        <v>2209968.4509000001</v>
      </c>
      <c r="E159" s="25">
        <v>1397538.6509</v>
      </c>
      <c r="F159" s="26">
        <v>473339.82400000002</v>
      </c>
      <c r="G159" s="26">
        <f t="shared" si="2"/>
        <v>4080846.9258000003</v>
      </c>
    </row>
    <row r="160" spans="1:7" ht="18">
      <c r="A160" s="23">
        <v>155</v>
      </c>
      <c r="B160" s="24" t="s">
        <v>94</v>
      </c>
      <c r="C160" s="24" t="s">
        <v>454</v>
      </c>
      <c r="D160" s="25">
        <v>1953496.9645</v>
      </c>
      <c r="E160" s="25">
        <v>1235351.3514</v>
      </c>
      <c r="F160" s="26">
        <v>418407.74200000003</v>
      </c>
      <c r="G160" s="26">
        <f t="shared" si="2"/>
        <v>3607256.0578999999</v>
      </c>
    </row>
    <row r="161" spans="1:7" ht="18">
      <c r="A161" s="23">
        <v>156</v>
      </c>
      <c r="B161" s="24" t="s">
        <v>94</v>
      </c>
      <c r="C161" s="24" t="s">
        <v>456</v>
      </c>
      <c r="D161" s="25">
        <v>1797763.3078000001</v>
      </c>
      <c r="E161" s="25">
        <v>1136868.5859999999</v>
      </c>
      <c r="F161" s="26">
        <v>385052.08860000002</v>
      </c>
      <c r="G161" s="26">
        <f t="shared" si="2"/>
        <v>3319683.9823999996</v>
      </c>
    </row>
    <row r="162" spans="1:7" ht="18">
      <c r="A162" s="23">
        <v>157</v>
      </c>
      <c r="B162" s="24" t="s">
        <v>94</v>
      </c>
      <c r="C162" s="24" t="s">
        <v>458</v>
      </c>
      <c r="D162" s="25">
        <v>2634226.4364999998</v>
      </c>
      <c r="E162" s="25">
        <v>1665830.6858999999</v>
      </c>
      <c r="F162" s="26">
        <v>564209.08519999997</v>
      </c>
      <c r="G162" s="26">
        <f t="shared" si="2"/>
        <v>4864266.2075999994</v>
      </c>
    </row>
    <row r="163" spans="1:7" ht="18">
      <c r="A163" s="23">
        <v>158</v>
      </c>
      <c r="B163" s="24" t="s">
        <v>94</v>
      </c>
      <c r="C163" s="24" t="s">
        <v>460</v>
      </c>
      <c r="D163" s="25">
        <v>2714838.1233000001</v>
      </c>
      <c r="E163" s="25">
        <v>1716807.8607000001</v>
      </c>
      <c r="F163" s="26">
        <v>581474.81660000002</v>
      </c>
      <c r="G163" s="26">
        <f t="shared" si="2"/>
        <v>5013120.8005999997</v>
      </c>
    </row>
    <row r="164" spans="1:7" ht="18">
      <c r="A164" s="23">
        <v>159</v>
      </c>
      <c r="B164" s="24" t="s">
        <v>94</v>
      </c>
      <c r="C164" s="24" t="s">
        <v>462</v>
      </c>
      <c r="D164" s="25">
        <v>1511623.1961999999</v>
      </c>
      <c r="E164" s="25">
        <v>955919.45730000001</v>
      </c>
      <c r="F164" s="26">
        <v>323765.46250000002</v>
      </c>
      <c r="G164" s="26">
        <f t="shared" si="2"/>
        <v>2791308.1159999999</v>
      </c>
    </row>
    <row r="165" spans="1:7" ht="18">
      <c r="A165" s="23">
        <v>160</v>
      </c>
      <c r="B165" s="24" t="s">
        <v>94</v>
      </c>
      <c r="C165" s="24" t="s">
        <v>464</v>
      </c>
      <c r="D165" s="25">
        <v>2036450.4702000001</v>
      </c>
      <c r="E165" s="25">
        <v>1287809.4443000001</v>
      </c>
      <c r="F165" s="26">
        <v>436175.05349999998</v>
      </c>
      <c r="G165" s="26">
        <f t="shared" si="2"/>
        <v>3760434.9679999999</v>
      </c>
    </row>
    <row r="166" spans="1:7" ht="18">
      <c r="A166" s="23">
        <v>161</v>
      </c>
      <c r="B166" s="24" t="s">
        <v>94</v>
      </c>
      <c r="C166" s="24" t="s">
        <v>466</v>
      </c>
      <c r="D166" s="25">
        <v>2409918.4495000001</v>
      </c>
      <c r="E166" s="25">
        <v>1523982.9225999999</v>
      </c>
      <c r="F166" s="26">
        <v>516165.90919999999</v>
      </c>
      <c r="G166" s="26">
        <f t="shared" si="2"/>
        <v>4450067.2812999999</v>
      </c>
    </row>
    <row r="167" spans="1:7" ht="36">
      <c r="A167" s="23">
        <v>162</v>
      </c>
      <c r="B167" s="24" t="s">
        <v>94</v>
      </c>
      <c r="C167" s="24" t="s">
        <v>468</v>
      </c>
      <c r="D167" s="25">
        <v>3509417.1283999998</v>
      </c>
      <c r="E167" s="25">
        <v>2219283.3010999998</v>
      </c>
      <c r="F167" s="26">
        <v>751660.90509999997</v>
      </c>
      <c r="G167" s="26">
        <f t="shared" si="2"/>
        <v>6480361.3345999997</v>
      </c>
    </row>
    <row r="168" spans="1:7" ht="18">
      <c r="A168" s="23">
        <v>163</v>
      </c>
      <c r="B168" s="24" t="s">
        <v>94</v>
      </c>
      <c r="C168" s="24" t="s">
        <v>470</v>
      </c>
      <c r="D168" s="25">
        <v>2191487.4487999999</v>
      </c>
      <c r="E168" s="25">
        <v>1385851.6447999999</v>
      </c>
      <c r="F168" s="26">
        <v>469381.48959999997</v>
      </c>
      <c r="G168" s="26">
        <f t="shared" si="2"/>
        <v>4046720.5831999998</v>
      </c>
    </row>
    <row r="169" spans="1:7" ht="18">
      <c r="A169" s="23">
        <v>164</v>
      </c>
      <c r="B169" s="24" t="s">
        <v>94</v>
      </c>
      <c r="C169" s="24" t="s">
        <v>472</v>
      </c>
      <c r="D169" s="25">
        <v>2040755.3596000001</v>
      </c>
      <c r="E169" s="25">
        <v>1290531.7679999999</v>
      </c>
      <c r="F169" s="26">
        <v>437097.09179999999</v>
      </c>
      <c r="G169" s="26">
        <f t="shared" si="2"/>
        <v>3768384.2194000003</v>
      </c>
    </row>
    <row r="170" spans="1:7" ht="18">
      <c r="A170" s="23">
        <v>165</v>
      </c>
      <c r="B170" s="24" t="s">
        <v>94</v>
      </c>
      <c r="C170" s="24" t="s">
        <v>474</v>
      </c>
      <c r="D170" s="25">
        <v>1991970.7223</v>
      </c>
      <c r="E170" s="25">
        <v>1259681.3655000001</v>
      </c>
      <c r="F170" s="26">
        <v>426648.20429999998</v>
      </c>
      <c r="G170" s="26">
        <f t="shared" si="2"/>
        <v>3678300.2920999997</v>
      </c>
    </row>
    <row r="171" spans="1:7" ht="18">
      <c r="A171" s="23">
        <v>166</v>
      </c>
      <c r="B171" s="24" t="s">
        <v>94</v>
      </c>
      <c r="C171" s="24" t="s">
        <v>476</v>
      </c>
      <c r="D171" s="25">
        <v>2278154.7614000002</v>
      </c>
      <c r="E171" s="25">
        <v>1440658.2729</v>
      </c>
      <c r="F171" s="26">
        <v>487944.2389</v>
      </c>
      <c r="G171" s="26">
        <f t="shared" si="2"/>
        <v>4206757.2732000006</v>
      </c>
    </row>
    <row r="172" spans="1:7" ht="18">
      <c r="A172" s="23">
        <v>167</v>
      </c>
      <c r="B172" s="24" t="s">
        <v>94</v>
      </c>
      <c r="C172" s="24" t="s">
        <v>478</v>
      </c>
      <c r="D172" s="25">
        <v>1980283.8252000001</v>
      </c>
      <c r="E172" s="25">
        <v>1252290.8118</v>
      </c>
      <c r="F172" s="26">
        <v>424145.05829999998</v>
      </c>
      <c r="G172" s="26">
        <f t="shared" si="2"/>
        <v>3656719.6953000003</v>
      </c>
    </row>
    <row r="173" spans="1:7" ht="18">
      <c r="A173" s="23">
        <v>168</v>
      </c>
      <c r="B173" s="24" t="s">
        <v>94</v>
      </c>
      <c r="C173" s="24" t="s">
        <v>480</v>
      </c>
      <c r="D173" s="25">
        <v>1920609.575</v>
      </c>
      <c r="E173" s="25">
        <v>1214554.0418</v>
      </c>
      <c r="F173" s="26">
        <v>411363.79019999999</v>
      </c>
      <c r="G173" s="26">
        <f t="shared" si="2"/>
        <v>3546527.4070000001</v>
      </c>
    </row>
    <row r="174" spans="1:7" ht="36">
      <c r="A174" s="23">
        <v>169</v>
      </c>
      <c r="B174" s="24" t="s">
        <v>95</v>
      </c>
      <c r="C174" s="24" t="s">
        <v>485</v>
      </c>
      <c r="D174" s="25">
        <v>2036101.2359</v>
      </c>
      <c r="E174" s="25">
        <v>1287588.5958</v>
      </c>
      <c r="F174" s="26">
        <v>436100.25309999997</v>
      </c>
      <c r="G174" s="26">
        <f t="shared" si="2"/>
        <v>3759790.0847999998</v>
      </c>
    </row>
    <row r="175" spans="1:7" ht="36">
      <c r="A175" s="23">
        <v>170</v>
      </c>
      <c r="B175" s="24" t="s">
        <v>95</v>
      </c>
      <c r="C175" s="24" t="s">
        <v>487</v>
      </c>
      <c r="D175" s="25">
        <v>2559354.5526999999</v>
      </c>
      <c r="E175" s="25">
        <v>1618483.2446000001</v>
      </c>
      <c r="F175" s="26">
        <v>548172.72759999998</v>
      </c>
      <c r="G175" s="26">
        <f t="shared" si="2"/>
        <v>4726010.5248999996</v>
      </c>
    </row>
    <row r="176" spans="1:7" ht="36">
      <c r="A176" s="23">
        <v>171</v>
      </c>
      <c r="B176" s="24" t="s">
        <v>95</v>
      </c>
      <c r="C176" s="24" t="s">
        <v>489</v>
      </c>
      <c r="D176" s="25">
        <v>2450055.9589</v>
      </c>
      <c r="E176" s="25">
        <v>1549365.0591</v>
      </c>
      <c r="F176" s="26">
        <v>524762.72050000005</v>
      </c>
      <c r="G176" s="26">
        <f t="shared" si="2"/>
        <v>4524183.7385</v>
      </c>
    </row>
    <row r="177" spans="1:7" ht="36">
      <c r="A177" s="23">
        <v>172</v>
      </c>
      <c r="B177" s="24" t="s">
        <v>95</v>
      </c>
      <c r="C177" s="24" t="s">
        <v>491</v>
      </c>
      <c r="D177" s="25">
        <v>1580819.0071</v>
      </c>
      <c r="E177" s="25">
        <v>999677.46669999999</v>
      </c>
      <c r="F177" s="26">
        <v>338586.09629999998</v>
      </c>
      <c r="G177" s="26">
        <f t="shared" si="2"/>
        <v>2919082.5700999997</v>
      </c>
    </row>
    <row r="178" spans="1:7" ht="36">
      <c r="A178" s="23">
        <v>173</v>
      </c>
      <c r="B178" s="24" t="s">
        <v>95</v>
      </c>
      <c r="C178" s="24" t="s">
        <v>493</v>
      </c>
      <c r="D178" s="25">
        <v>1888401.4793</v>
      </c>
      <c r="E178" s="25">
        <v>1194186.3037</v>
      </c>
      <c r="F178" s="26">
        <v>404465.33230000001</v>
      </c>
      <c r="G178" s="26">
        <f t="shared" si="2"/>
        <v>3487053.1152999997</v>
      </c>
    </row>
    <row r="179" spans="1:7" ht="36">
      <c r="A179" s="23">
        <v>174</v>
      </c>
      <c r="B179" s="24" t="s">
        <v>95</v>
      </c>
      <c r="C179" s="24" t="s">
        <v>495</v>
      </c>
      <c r="D179" s="25">
        <v>2172465.8319000001</v>
      </c>
      <c r="E179" s="25">
        <v>1373822.7651</v>
      </c>
      <c r="F179" s="26">
        <v>465307.36410000001</v>
      </c>
      <c r="G179" s="26">
        <f t="shared" si="2"/>
        <v>4011595.9611</v>
      </c>
    </row>
    <row r="180" spans="1:7" ht="36">
      <c r="A180" s="23">
        <v>175</v>
      </c>
      <c r="B180" s="24" t="s">
        <v>95</v>
      </c>
      <c r="C180" s="24" t="s">
        <v>497</v>
      </c>
      <c r="D180" s="25">
        <v>2490617.5211999998</v>
      </c>
      <c r="E180" s="25">
        <v>1575015.3578999999</v>
      </c>
      <c r="F180" s="26">
        <v>533450.35710000002</v>
      </c>
      <c r="G180" s="26">
        <f t="shared" si="2"/>
        <v>4599083.2361999992</v>
      </c>
    </row>
    <row r="181" spans="1:7" ht="36">
      <c r="A181" s="23">
        <v>176</v>
      </c>
      <c r="B181" s="24" t="s">
        <v>95</v>
      </c>
      <c r="C181" s="24" t="s">
        <v>499</v>
      </c>
      <c r="D181" s="25">
        <v>1972952.4826</v>
      </c>
      <c r="E181" s="25">
        <v>1247654.6214000001</v>
      </c>
      <c r="F181" s="26">
        <v>422574.80219999998</v>
      </c>
      <c r="G181" s="26">
        <f t="shared" si="2"/>
        <v>3643181.9062000001</v>
      </c>
    </row>
    <row r="182" spans="1:7" ht="36">
      <c r="A182" s="23">
        <v>177</v>
      </c>
      <c r="B182" s="24" t="s">
        <v>95</v>
      </c>
      <c r="C182" s="24" t="s">
        <v>501</v>
      </c>
      <c r="D182" s="25">
        <v>2102924.1598</v>
      </c>
      <c r="E182" s="25">
        <v>1329846.0401000001</v>
      </c>
      <c r="F182" s="26">
        <v>450412.65240000002</v>
      </c>
      <c r="G182" s="26">
        <f t="shared" si="2"/>
        <v>3883182.8523000004</v>
      </c>
    </row>
    <row r="183" spans="1:7" ht="36">
      <c r="A183" s="23">
        <v>178</v>
      </c>
      <c r="B183" s="24" t="s">
        <v>95</v>
      </c>
      <c r="C183" s="24" t="s">
        <v>503</v>
      </c>
      <c r="D183" s="25">
        <v>1646671.571</v>
      </c>
      <c r="E183" s="25">
        <v>1041321.2753</v>
      </c>
      <c r="F183" s="26">
        <v>352690.66009999998</v>
      </c>
      <c r="G183" s="26">
        <f t="shared" si="2"/>
        <v>3040683.5063999998</v>
      </c>
    </row>
    <row r="184" spans="1:7" ht="36">
      <c r="A184" s="23">
        <v>179</v>
      </c>
      <c r="B184" s="24" t="s">
        <v>95</v>
      </c>
      <c r="C184" s="24" t="s">
        <v>505</v>
      </c>
      <c r="D184" s="25">
        <v>2246860.1397000002</v>
      </c>
      <c r="E184" s="25">
        <v>1420868.1971</v>
      </c>
      <c r="F184" s="26">
        <v>481241.4325</v>
      </c>
      <c r="G184" s="26">
        <f t="shared" si="2"/>
        <v>4148969.7693000003</v>
      </c>
    </row>
    <row r="185" spans="1:7" ht="36">
      <c r="A185" s="23">
        <v>180</v>
      </c>
      <c r="B185" s="24" t="s">
        <v>95</v>
      </c>
      <c r="C185" s="24" t="s">
        <v>507</v>
      </c>
      <c r="D185" s="25">
        <v>1938994.9565999999</v>
      </c>
      <c r="E185" s="25">
        <v>1226180.5795</v>
      </c>
      <c r="F185" s="26">
        <v>415301.64429999999</v>
      </c>
      <c r="G185" s="26">
        <f t="shared" si="2"/>
        <v>3580477.1804</v>
      </c>
    </row>
    <row r="186" spans="1:7" ht="36">
      <c r="A186" s="23">
        <v>181</v>
      </c>
      <c r="B186" s="24" t="s">
        <v>95</v>
      </c>
      <c r="C186" s="24" t="s">
        <v>509</v>
      </c>
      <c r="D186" s="25">
        <v>2137065.4216999998</v>
      </c>
      <c r="E186" s="25">
        <v>1351436.2727999999</v>
      </c>
      <c r="F186" s="26">
        <v>457725.16360000003</v>
      </c>
      <c r="G186" s="26">
        <f t="shared" si="2"/>
        <v>3946226.8580999998</v>
      </c>
    </row>
    <row r="187" spans="1:7" ht="36">
      <c r="A187" s="23">
        <v>182</v>
      </c>
      <c r="B187" s="24" t="s">
        <v>95</v>
      </c>
      <c r="C187" s="24" t="s">
        <v>511</v>
      </c>
      <c r="D187" s="25">
        <v>2023237.6638</v>
      </c>
      <c r="E187" s="25">
        <v>1279453.9369999999</v>
      </c>
      <c r="F187" s="26">
        <v>433345.0821</v>
      </c>
      <c r="G187" s="26">
        <f t="shared" si="2"/>
        <v>3736036.6829000004</v>
      </c>
    </row>
    <row r="188" spans="1:7" ht="36">
      <c r="A188" s="23">
        <v>183</v>
      </c>
      <c r="B188" s="24" t="s">
        <v>95</v>
      </c>
      <c r="C188" s="24" t="s">
        <v>513</v>
      </c>
      <c r="D188" s="25">
        <v>2294948.7609000001</v>
      </c>
      <c r="E188" s="25">
        <v>1451278.4532999999</v>
      </c>
      <c r="F188" s="26">
        <v>491541.24449999997</v>
      </c>
      <c r="G188" s="26">
        <f t="shared" si="2"/>
        <v>4237768.4587000003</v>
      </c>
    </row>
    <row r="189" spans="1:7" ht="36">
      <c r="A189" s="23">
        <v>184</v>
      </c>
      <c r="B189" s="24" t="s">
        <v>95</v>
      </c>
      <c r="C189" s="24" t="s">
        <v>515</v>
      </c>
      <c r="D189" s="25">
        <v>2156858.1384999999</v>
      </c>
      <c r="E189" s="25">
        <v>1363952.7803</v>
      </c>
      <c r="F189" s="26">
        <v>461964.44630000001</v>
      </c>
      <c r="G189" s="26">
        <f t="shared" si="2"/>
        <v>3982775.3651000001</v>
      </c>
    </row>
    <row r="190" spans="1:7" ht="36">
      <c r="A190" s="23">
        <v>185</v>
      </c>
      <c r="B190" s="24" t="s">
        <v>95</v>
      </c>
      <c r="C190" s="24" t="s">
        <v>517</v>
      </c>
      <c r="D190" s="25">
        <v>2165360.9621000001</v>
      </c>
      <c r="E190" s="25">
        <v>1369329.7912999999</v>
      </c>
      <c r="F190" s="26">
        <v>463785.61479999998</v>
      </c>
      <c r="G190" s="26">
        <f t="shared" si="2"/>
        <v>3998476.3681999999</v>
      </c>
    </row>
    <row r="191" spans="1:7" ht="36">
      <c r="A191" s="23">
        <v>186</v>
      </c>
      <c r="B191" s="24" t="s">
        <v>95</v>
      </c>
      <c r="C191" s="24" t="s">
        <v>519</v>
      </c>
      <c r="D191" s="25">
        <v>2387935.2392000002</v>
      </c>
      <c r="E191" s="25">
        <v>1510081.192</v>
      </c>
      <c r="F191" s="26">
        <v>511457.45789999998</v>
      </c>
      <c r="G191" s="26">
        <f t="shared" si="2"/>
        <v>4409473.8891000003</v>
      </c>
    </row>
    <row r="192" spans="1:7" ht="18">
      <c r="A192" s="23">
        <v>187</v>
      </c>
      <c r="B192" s="24" t="s">
        <v>96</v>
      </c>
      <c r="C192" s="24" t="s">
        <v>524</v>
      </c>
      <c r="D192" s="25">
        <v>1672178.3644000001</v>
      </c>
      <c r="E192" s="25">
        <v>1057451.2475000001</v>
      </c>
      <c r="F192" s="26">
        <v>358153.8064</v>
      </c>
      <c r="G192" s="26">
        <f t="shared" si="2"/>
        <v>3087783.4183</v>
      </c>
    </row>
    <row r="193" spans="1:7" ht="18">
      <c r="A193" s="23">
        <v>188</v>
      </c>
      <c r="B193" s="24" t="s">
        <v>96</v>
      </c>
      <c r="C193" s="24" t="s">
        <v>526</v>
      </c>
      <c r="D193" s="25">
        <v>1822608.07</v>
      </c>
      <c r="E193" s="25">
        <v>1152579.9032999999</v>
      </c>
      <c r="F193" s="26">
        <v>390373.43849999999</v>
      </c>
      <c r="G193" s="26">
        <f t="shared" si="2"/>
        <v>3365561.4117999999</v>
      </c>
    </row>
    <row r="194" spans="1:7" ht="18">
      <c r="A194" s="23">
        <v>189</v>
      </c>
      <c r="B194" s="24" t="s">
        <v>96</v>
      </c>
      <c r="C194" s="24" t="s">
        <v>528</v>
      </c>
      <c r="D194" s="25">
        <v>1558029.5488</v>
      </c>
      <c r="E194" s="25">
        <v>985265.88139999995</v>
      </c>
      <c r="F194" s="26">
        <v>333704.9595</v>
      </c>
      <c r="G194" s="26">
        <f t="shared" si="2"/>
        <v>2877000.3896999997</v>
      </c>
    </row>
    <row r="195" spans="1:7" ht="18">
      <c r="A195" s="23">
        <v>190</v>
      </c>
      <c r="B195" s="24" t="s">
        <v>96</v>
      </c>
      <c r="C195" s="24" t="s">
        <v>530</v>
      </c>
      <c r="D195" s="25">
        <v>2239170.1839000001</v>
      </c>
      <c r="E195" s="25">
        <v>1416005.227</v>
      </c>
      <c r="F195" s="26">
        <v>479594.36719999998</v>
      </c>
      <c r="G195" s="26">
        <f t="shared" si="2"/>
        <v>4134769.7780999998</v>
      </c>
    </row>
    <row r="196" spans="1:7" ht="18">
      <c r="A196" s="23">
        <v>191</v>
      </c>
      <c r="B196" s="24" t="s">
        <v>96</v>
      </c>
      <c r="C196" s="24" t="s">
        <v>532</v>
      </c>
      <c r="D196" s="25">
        <v>2037296.9264</v>
      </c>
      <c r="E196" s="25">
        <v>1288344.7257999999</v>
      </c>
      <c r="F196" s="26">
        <v>436356.35080000001</v>
      </c>
      <c r="G196" s="26">
        <f t="shared" si="2"/>
        <v>3761998.003</v>
      </c>
    </row>
    <row r="197" spans="1:7" ht="18">
      <c r="A197" s="23">
        <v>192</v>
      </c>
      <c r="B197" s="24" t="s">
        <v>96</v>
      </c>
      <c r="C197" s="24" t="s">
        <v>534</v>
      </c>
      <c r="D197" s="25">
        <v>2086886.2126</v>
      </c>
      <c r="E197" s="25">
        <v>1319703.9717999999</v>
      </c>
      <c r="F197" s="26">
        <v>446977.58120000002</v>
      </c>
      <c r="G197" s="26">
        <f t="shared" si="2"/>
        <v>3853567.7655999996</v>
      </c>
    </row>
    <row r="198" spans="1:7" ht="18">
      <c r="A198" s="23">
        <v>193</v>
      </c>
      <c r="B198" s="24" t="s">
        <v>96</v>
      </c>
      <c r="C198" s="24" t="s">
        <v>536</v>
      </c>
      <c r="D198" s="25">
        <v>2212484.4649999999</v>
      </c>
      <c r="E198" s="25">
        <v>1399129.7265999999</v>
      </c>
      <c r="F198" s="26">
        <v>473878.71389999997</v>
      </c>
      <c r="G198" s="26">
        <f t="shared" si="2"/>
        <v>4085492.9054999994</v>
      </c>
    </row>
    <row r="199" spans="1:7" ht="18">
      <c r="A199" s="23">
        <v>194</v>
      </c>
      <c r="B199" s="24" t="s">
        <v>96</v>
      </c>
      <c r="C199" s="24" t="s">
        <v>538</v>
      </c>
      <c r="D199" s="25">
        <v>2080874.0075999999</v>
      </c>
      <c r="E199" s="25">
        <v>1315901.9768000001</v>
      </c>
      <c r="F199" s="26">
        <v>445689.86320000002</v>
      </c>
      <c r="G199" s="26">
        <f t="shared" ref="G199:G262" si="3">D199+E199+F199</f>
        <v>3842465.8476</v>
      </c>
    </row>
    <row r="200" spans="1:7" ht="18">
      <c r="A200" s="23">
        <v>195</v>
      </c>
      <c r="B200" s="24" t="s">
        <v>96</v>
      </c>
      <c r="C200" s="24" t="s">
        <v>540</v>
      </c>
      <c r="D200" s="25">
        <v>1957949.0939</v>
      </c>
      <c r="E200" s="25">
        <v>1238166.7866</v>
      </c>
      <c r="F200" s="26">
        <v>419361.31679999997</v>
      </c>
      <c r="G200" s="26">
        <f t="shared" si="3"/>
        <v>3615477.1973000001</v>
      </c>
    </row>
    <row r="201" spans="1:7" ht="18">
      <c r="A201" s="23">
        <v>196</v>
      </c>
      <c r="B201" s="24" t="s">
        <v>96</v>
      </c>
      <c r="C201" s="24" t="s">
        <v>542</v>
      </c>
      <c r="D201" s="25">
        <v>2189424.0926000001</v>
      </c>
      <c r="E201" s="25">
        <v>1384546.8207</v>
      </c>
      <c r="F201" s="26">
        <v>468939.55170000001</v>
      </c>
      <c r="G201" s="26">
        <f t="shared" si="3"/>
        <v>4042910.4650000003</v>
      </c>
    </row>
    <row r="202" spans="1:7" ht="18">
      <c r="A202" s="23">
        <v>197</v>
      </c>
      <c r="B202" s="24" t="s">
        <v>96</v>
      </c>
      <c r="C202" s="24" t="s">
        <v>544</v>
      </c>
      <c r="D202" s="25">
        <v>1839791.0423999999</v>
      </c>
      <c r="E202" s="25">
        <v>1163446.0619999999</v>
      </c>
      <c r="F202" s="26">
        <v>394053.75579999998</v>
      </c>
      <c r="G202" s="26">
        <f t="shared" si="3"/>
        <v>3397290.8601999995</v>
      </c>
    </row>
    <row r="203" spans="1:7" ht="18">
      <c r="A203" s="23">
        <v>198</v>
      </c>
      <c r="B203" s="24" t="s">
        <v>96</v>
      </c>
      <c r="C203" s="24" t="s">
        <v>546</v>
      </c>
      <c r="D203" s="25">
        <v>1897466.219</v>
      </c>
      <c r="E203" s="25">
        <v>1199918.6588999999</v>
      </c>
      <c r="F203" s="26">
        <v>406406.85430000001</v>
      </c>
      <c r="G203" s="26">
        <f t="shared" si="3"/>
        <v>3503791.7321999995</v>
      </c>
    </row>
    <row r="204" spans="1:7" ht="18">
      <c r="A204" s="23">
        <v>199</v>
      </c>
      <c r="B204" s="24" t="s">
        <v>96</v>
      </c>
      <c r="C204" s="24" t="s">
        <v>548</v>
      </c>
      <c r="D204" s="25">
        <v>1738038.1074000001</v>
      </c>
      <c r="E204" s="25">
        <v>1099099.5961</v>
      </c>
      <c r="F204" s="26">
        <v>372259.90789999999</v>
      </c>
      <c r="G204" s="26">
        <f t="shared" si="3"/>
        <v>3209397.6113999998</v>
      </c>
    </row>
    <row r="205" spans="1:7" ht="18">
      <c r="A205" s="23">
        <v>200</v>
      </c>
      <c r="B205" s="24" t="s">
        <v>96</v>
      </c>
      <c r="C205" s="24" t="s">
        <v>550</v>
      </c>
      <c r="D205" s="25">
        <v>1702173.7781</v>
      </c>
      <c r="E205" s="25">
        <v>1076419.7309999999</v>
      </c>
      <c r="F205" s="26">
        <v>364578.34330000001</v>
      </c>
      <c r="G205" s="26">
        <f t="shared" si="3"/>
        <v>3143171.8523999997</v>
      </c>
    </row>
    <row r="206" spans="1:7" ht="18">
      <c r="A206" s="23">
        <v>201</v>
      </c>
      <c r="B206" s="24" t="s">
        <v>96</v>
      </c>
      <c r="C206" s="24" t="s">
        <v>552</v>
      </c>
      <c r="D206" s="25">
        <v>1847054.8796000001</v>
      </c>
      <c r="E206" s="25">
        <v>1168039.5634999999</v>
      </c>
      <c r="F206" s="26">
        <v>395609.55330000003</v>
      </c>
      <c r="G206" s="26">
        <f t="shared" si="3"/>
        <v>3410703.9963999996</v>
      </c>
    </row>
    <row r="207" spans="1:7" ht="18">
      <c r="A207" s="23">
        <v>202</v>
      </c>
      <c r="B207" s="24" t="s">
        <v>96</v>
      </c>
      <c r="C207" s="24" t="s">
        <v>554</v>
      </c>
      <c r="D207" s="25">
        <v>1525376.5902</v>
      </c>
      <c r="E207" s="25">
        <v>964616.82120000001</v>
      </c>
      <c r="F207" s="26">
        <v>326711.21909999999</v>
      </c>
      <c r="G207" s="26">
        <f t="shared" si="3"/>
        <v>2816704.6305</v>
      </c>
    </row>
    <row r="208" spans="1:7" ht="18">
      <c r="A208" s="23">
        <v>203</v>
      </c>
      <c r="B208" s="24" t="s">
        <v>96</v>
      </c>
      <c r="C208" s="24" t="s">
        <v>556</v>
      </c>
      <c r="D208" s="25">
        <v>1921329.7387000001</v>
      </c>
      <c r="E208" s="25">
        <v>1215009.4586</v>
      </c>
      <c r="F208" s="26">
        <v>411518.03779999999</v>
      </c>
      <c r="G208" s="26">
        <f t="shared" si="3"/>
        <v>3547857.2351000002</v>
      </c>
    </row>
    <row r="209" spans="1:7" ht="18">
      <c r="A209" s="23">
        <v>204</v>
      </c>
      <c r="B209" s="24" t="s">
        <v>96</v>
      </c>
      <c r="C209" s="24" t="s">
        <v>558</v>
      </c>
      <c r="D209" s="25">
        <v>2020079.2355</v>
      </c>
      <c r="E209" s="25">
        <v>1277456.6118000001</v>
      </c>
      <c r="F209" s="26">
        <v>432668.59740000003</v>
      </c>
      <c r="G209" s="26">
        <f t="shared" si="3"/>
        <v>3730204.4446999999</v>
      </c>
    </row>
    <row r="210" spans="1:7" ht="18">
      <c r="A210" s="23">
        <v>205</v>
      </c>
      <c r="B210" s="24" t="s">
        <v>96</v>
      </c>
      <c r="C210" s="24" t="s">
        <v>560</v>
      </c>
      <c r="D210" s="25">
        <v>2638164.6842999998</v>
      </c>
      <c r="E210" s="25">
        <v>1668321.1529000001</v>
      </c>
      <c r="F210" s="26">
        <v>565052.59470000002</v>
      </c>
      <c r="G210" s="26">
        <f t="shared" si="3"/>
        <v>4871538.4319000002</v>
      </c>
    </row>
    <row r="211" spans="1:7" ht="18">
      <c r="A211" s="23">
        <v>206</v>
      </c>
      <c r="B211" s="24" t="s">
        <v>96</v>
      </c>
      <c r="C211" s="24" t="s">
        <v>562</v>
      </c>
      <c r="D211" s="25">
        <v>2091313.9110999999</v>
      </c>
      <c r="E211" s="25">
        <v>1322503.9574</v>
      </c>
      <c r="F211" s="26">
        <v>447925.92320000002</v>
      </c>
      <c r="G211" s="26">
        <f t="shared" si="3"/>
        <v>3861743.7916999999</v>
      </c>
    </row>
    <row r="212" spans="1:7" ht="18">
      <c r="A212" s="23">
        <v>207</v>
      </c>
      <c r="B212" s="24" t="s">
        <v>96</v>
      </c>
      <c r="C212" s="24" t="s">
        <v>564</v>
      </c>
      <c r="D212" s="25">
        <v>1658597.6492000001</v>
      </c>
      <c r="E212" s="25">
        <v>1048863.0822000001</v>
      </c>
      <c r="F212" s="26">
        <v>355245.03490000003</v>
      </c>
      <c r="G212" s="26">
        <f t="shared" si="3"/>
        <v>3062705.7662999998</v>
      </c>
    </row>
    <row r="213" spans="1:7" ht="18">
      <c r="A213" s="23">
        <v>208</v>
      </c>
      <c r="B213" s="24" t="s">
        <v>96</v>
      </c>
      <c r="C213" s="24" t="s">
        <v>566</v>
      </c>
      <c r="D213" s="25">
        <v>1948830.1531</v>
      </c>
      <c r="E213" s="25">
        <v>1232400.1557</v>
      </c>
      <c r="F213" s="26">
        <v>417408.18579999998</v>
      </c>
      <c r="G213" s="26">
        <f t="shared" si="3"/>
        <v>3598638.4945999999</v>
      </c>
    </row>
    <row r="214" spans="1:7" ht="18">
      <c r="A214" s="23">
        <v>209</v>
      </c>
      <c r="B214" s="24" t="s">
        <v>96</v>
      </c>
      <c r="C214" s="24" t="s">
        <v>568</v>
      </c>
      <c r="D214" s="25">
        <v>2421835.5170999998</v>
      </c>
      <c r="E214" s="25">
        <v>1531519.0314</v>
      </c>
      <c r="F214" s="26">
        <v>518718.3541</v>
      </c>
      <c r="G214" s="26">
        <f t="shared" si="3"/>
        <v>4472072.9025999997</v>
      </c>
    </row>
    <row r="215" spans="1:7" ht="18">
      <c r="A215" s="23">
        <v>210</v>
      </c>
      <c r="B215" s="24" t="s">
        <v>96</v>
      </c>
      <c r="C215" s="24" t="s">
        <v>570</v>
      </c>
      <c r="D215" s="25">
        <v>1993028.7095999999</v>
      </c>
      <c r="E215" s="25">
        <v>1260350.4149</v>
      </c>
      <c r="F215" s="26">
        <v>426874.80829999998</v>
      </c>
      <c r="G215" s="26">
        <f t="shared" si="3"/>
        <v>3680253.9328000001</v>
      </c>
    </row>
    <row r="216" spans="1:7" ht="36">
      <c r="A216" s="23">
        <v>211</v>
      </c>
      <c r="B216" s="24" t="s">
        <v>96</v>
      </c>
      <c r="C216" s="24" t="s">
        <v>572</v>
      </c>
      <c r="D216" s="25">
        <v>1913990.2401000001</v>
      </c>
      <c r="E216" s="25">
        <v>1210368.1103999999</v>
      </c>
      <c r="F216" s="26">
        <v>409946.03480000002</v>
      </c>
      <c r="G216" s="26">
        <f t="shared" si="3"/>
        <v>3534304.3852999997</v>
      </c>
    </row>
    <row r="217" spans="1:7" ht="18">
      <c r="A217" s="23">
        <v>212</v>
      </c>
      <c r="B217" s="24" t="s">
        <v>97</v>
      </c>
      <c r="C217" s="24" t="s">
        <v>577</v>
      </c>
      <c r="D217" s="25">
        <v>2173464.1011000001</v>
      </c>
      <c r="E217" s="25">
        <v>1374454.05</v>
      </c>
      <c r="F217" s="26">
        <v>465521.17729999998</v>
      </c>
      <c r="G217" s="26">
        <f t="shared" si="3"/>
        <v>4013439.3284000005</v>
      </c>
    </row>
    <row r="218" spans="1:7" ht="18">
      <c r="A218" s="23">
        <v>213</v>
      </c>
      <c r="B218" s="24" t="s">
        <v>97</v>
      </c>
      <c r="C218" s="24" t="s">
        <v>579</v>
      </c>
      <c r="D218" s="25">
        <v>2040879.3758</v>
      </c>
      <c r="E218" s="25">
        <v>1290610.1932000001</v>
      </c>
      <c r="F218" s="26">
        <v>437123.65409999999</v>
      </c>
      <c r="G218" s="26">
        <f t="shared" si="3"/>
        <v>3768613.2231000001</v>
      </c>
    </row>
    <row r="219" spans="1:7" ht="18">
      <c r="A219" s="23">
        <v>214</v>
      </c>
      <c r="B219" s="24" t="s">
        <v>97</v>
      </c>
      <c r="C219" s="24" t="s">
        <v>581</v>
      </c>
      <c r="D219" s="25">
        <v>2058448.5171999999</v>
      </c>
      <c r="E219" s="25">
        <v>1301720.5574</v>
      </c>
      <c r="F219" s="26">
        <v>440886.6826</v>
      </c>
      <c r="G219" s="26">
        <f t="shared" si="3"/>
        <v>3801055.7571999999</v>
      </c>
    </row>
    <row r="220" spans="1:7" ht="18">
      <c r="A220" s="23">
        <v>215</v>
      </c>
      <c r="B220" s="24" t="s">
        <v>97</v>
      </c>
      <c r="C220" s="24" t="s">
        <v>97</v>
      </c>
      <c r="D220" s="25">
        <v>1984919.5569</v>
      </c>
      <c r="E220" s="25">
        <v>1255222.3533000001</v>
      </c>
      <c r="F220" s="26">
        <v>425137.95770000003</v>
      </c>
      <c r="G220" s="26">
        <f t="shared" si="3"/>
        <v>3665279.8679</v>
      </c>
    </row>
    <row r="221" spans="1:7" ht="18">
      <c r="A221" s="23">
        <v>216</v>
      </c>
      <c r="B221" s="24" t="s">
        <v>97</v>
      </c>
      <c r="C221" s="24" t="s">
        <v>584</v>
      </c>
      <c r="D221" s="25">
        <v>1978478.3836999999</v>
      </c>
      <c r="E221" s="25">
        <v>1251149.0877</v>
      </c>
      <c r="F221" s="26">
        <v>423758.3616</v>
      </c>
      <c r="G221" s="26">
        <f t="shared" si="3"/>
        <v>3653385.8330000001</v>
      </c>
    </row>
    <row r="222" spans="1:7" ht="18">
      <c r="A222" s="23">
        <v>217</v>
      </c>
      <c r="B222" s="24" t="s">
        <v>97</v>
      </c>
      <c r="C222" s="24" t="s">
        <v>586</v>
      </c>
      <c r="D222" s="25">
        <v>2056414.5563000001</v>
      </c>
      <c r="E222" s="25">
        <v>1300434.3223000001</v>
      </c>
      <c r="F222" s="26">
        <v>440451.04080000002</v>
      </c>
      <c r="G222" s="26">
        <f t="shared" si="3"/>
        <v>3797299.9194000005</v>
      </c>
    </row>
    <row r="223" spans="1:7" ht="18">
      <c r="A223" s="23">
        <v>218</v>
      </c>
      <c r="B223" s="24" t="s">
        <v>97</v>
      </c>
      <c r="C223" s="24" t="s">
        <v>588</v>
      </c>
      <c r="D223" s="25">
        <v>2402763.7518000002</v>
      </c>
      <c r="E223" s="25">
        <v>1519458.4387999999</v>
      </c>
      <c r="F223" s="26">
        <v>514633.48759999999</v>
      </c>
      <c r="G223" s="26">
        <f t="shared" si="3"/>
        <v>4436855.6782</v>
      </c>
    </row>
    <row r="224" spans="1:7" ht="18">
      <c r="A224" s="23">
        <v>219</v>
      </c>
      <c r="B224" s="24" t="s">
        <v>97</v>
      </c>
      <c r="C224" s="24" t="s">
        <v>590</v>
      </c>
      <c r="D224" s="25">
        <v>2128304.1154</v>
      </c>
      <c r="E224" s="25">
        <v>1345895.8026999999</v>
      </c>
      <c r="F224" s="26">
        <v>455848.63219999999</v>
      </c>
      <c r="G224" s="26">
        <f t="shared" si="3"/>
        <v>3930048.5502999998</v>
      </c>
    </row>
    <row r="225" spans="1:7" ht="18">
      <c r="A225" s="23">
        <v>220</v>
      </c>
      <c r="B225" s="24" t="s">
        <v>97</v>
      </c>
      <c r="C225" s="24" t="s">
        <v>592</v>
      </c>
      <c r="D225" s="25">
        <v>1925605.3202</v>
      </c>
      <c r="E225" s="25">
        <v>1217713.2485</v>
      </c>
      <c r="F225" s="26">
        <v>412433.79879999999</v>
      </c>
      <c r="G225" s="26">
        <f t="shared" si="3"/>
        <v>3555752.3674999997</v>
      </c>
    </row>
    <row r="226" spans="1:7" ht="18">
      <c r="A226" s="23">
        <v>221</v>
      </c>
      <c r="B226" s="24" t="s">
        <v>97</v>
      </c>
      <c r="C226" s="24" t="s">
        <v>594</v>
      </c>
      <c r="D226" s="25">
        <v>2674657.4597999998</v>
      </c>
      <c r="E226" s="25">
        <v>1691398.4343999999</v>
      </c>
      <c r="F226" s="26">
        <v>572868.76240000001</v>
      </c>
      <c r="G226" s="26">
        <f t="shared" si="3"/>
        <v>4938924.6566000003</v>
      </c>
    </row>
    <row r="227" spans="1:7" ht="18">
      <c r="A227" s="23">
        <v>222</v>
      </c>
      <c r="B227" s="24" t="s">
        <v>97</v>
      </c>
      <c r="C227" s="24" t="s">
        <v>596</v>
      </c>
      <c r="D227" s="25">
        <v>2074959.3178000001</v>
      </c>
      <c r="E227" s="25">
        <v>1312161.6484999999</v>
      </c>
      <c r="F227" s="26">
        <v>444423.03139999998</v>
      </c>
      <c r="G227" s="26">
        <f t="shared" si="3"/>
        <v>3831543.9977000002</v>
      </c>
    </row>
    <row r="228" spans="1:7" ht="18">
      <c r="A228" s="23">
        <v>223</v>
      </c>
      <c r="B228" s="24" t="s">
        <v>97</v>
      </c>
      <c r="C228" s="24" t="s">
        <v>598</v>
      </c>
      <c r="D228" s="25">
        <v>2289558.2185999998</v>
      </c>
      <c r="E228" s="25">
        <v>1447869.5851</v>
      </c>
      <c r="F228" s="26">
        <v>490386.67670000001</v>
      </c>
      <c r="G228" s="26">
        <f t="shared" si="3"/>
        <v>4227814.4803999998</v>
      </c>
    </row>
    <row r="229" spans="1:7" ht="18">
      <c r="A229" s="23">
        <v>224</v>
      </c>
      <c r="B229" s="24" t="s">
        <v>97</v>
      </c>
      <c r="C229" s="24" t="s">
        <v>599</v>
      </c>
      <c r="D229" s="25">
        <v>2507634.3456000001</v>
      </c>
      <c r="E229" s="25">
        <v>1585776.4480000001</v>
      </c>
      <c r="F229" s="26">
        <v>537095.08810000005</v>
      </c>
      <c r="G229" s="26">
        <f t="shared" si="3"/>
        <v>4630505.8817000007</v>
      </c>
    </row>
    <row r="230" spans="1:7" ht="18">
      <c r="A230" s="23">
        <v>225</v>
      </c>
      <c r="B230" s="24" t="s">
        <v>98</v>
      </c>
      <c r="C230" s="24" t="s">
        <v>604</v>
      </c>
      <c r="D230" s="25">
        <v>2603457.3881999999</v>
      </c>
      <c r="E230" s="25">
        <v>1646372.9717000001</v>
      </c>
      <c r="F230" s="26">
        <v>557618.84809999994</v>
      </c>
      <c r="G230" s="26">
        <f t="shared" si="3"/>
        <v>4807449.2079999996</v>
      </c>
    </row>
    <row r="231" spans="1:7" ht="18">
      <c r="A231" s="23">
        <v>226</v>
      </c>
      <c r="B231" s="24" t="s">
        <v>98</v>
      </c>
      <c r="C231" s="24" t="s">
        <v>606</v>
      </c>
      <c r="D231" s="25">
        <v>2472718.0104999999</v>
      </c>
      <c r="E231" s="25">
        <v>1563696.075</v>
      </c>
      <c r="F231" s="26">
        <v>529616.56869999995</v>
      </c>
      <c r="G231" s="26">
        <f t="shared" si="3"/>
        <v>4566030.6541999998</v>
      </c>
    </row>
    <row r="232" spans="1:7" ht="18">
      <c r="A232" s="23">
        <v>227</v>
      </c>
      <c r="B232" s="24" t="s">
        <v>98</v>
      </c>
      <c r="C232" s="24" t="s">
        <v>607</v>
      </c>
      <c r="D232" s="25">
        <v>1636242.7977</v>
      </c>
      <c r="E232" s="25">
        <v>1034726.3334</v>
      </c>
      <c r="F232" s="26">
        <v>350456.984</v>
      </c>
      <c r="G232" s="26">
        <f t="shared" si="3"/>
        <v>3021426.1151000001</v>
      </c>
    </row>
    <row r="233" spans="1:7" ht="36">
      <c r="A233" s="23">
        <v>228</v>
      </c>
      <c r="B233" s="24" t="s">
        <v>98</v>
      </c>
      <c r="C233" s="24" t="s">
        <v>609</v>
      </c>
      <c r="D233" s="25">
        <v>1684560.1695999999</v>
      </c>
      <c r="E233" s="25">
        <v>1065281.2468000001</v>
      </c>
      <c r="F233" s="26">
        <v>360805.79060000001</v>
      </c>
      <c r="G233" s="26">
        <f t="shared" si="3"/>
        <v>3110647.2069999999</v>
      </c>
    </row>
    <row r="234" spans="1:7" ht="36">
      <c r="A234" s="23">
        <v>229</v>
      </c>
      <c r="B234" s="24" t="s">
        <v>98</v>
      </c>
      <c r="C234" s="24" t="s">
        <v>611</v>
      </c>
      <c r="D234" s="25">
        <v>2016999.5338999999</v>
      </c>
      <c r="E234" s="25">
        <v>1275509.0718</v>
      </c>
      <c r="F234" s="26">
        <v>432008.97460000002</v>
      </c>
      <c r="G234" s="26">
        <f t="shared" si="3"/>
        <v>3724517.5803</v>
      </c>
    </row>
    <row r="235" spans="1:7" ht="18">
      <c r="A235" s="23">
        <v>230</v>
      </c>
      <c r="B235" s="24" t="s">
        <v>98</v>
      </c>
      <c r="C235" s="24" t="s">
        <v>613</v>
      </c>
      <c r="D235" s="25">
        <v>1714376.6850999999</v>
      </c>
      <c r="E235" s="25">
        <v>1084136.5987</v>
      </c>
      <c r="F235" s="26">
        <v>367192.01040000003</v>
      </c>
      <c r="G235" s="26">
        <f t="shared" si="3"/>
        <v>3165705.2941999999</v>
      </c>
    </row>
    <row r="236" spans="1:7" ht="36">
      <c r="A236" s="23">
        <v>231</v>
      </c>
      <c r="B236" s="24" t="s">
        <v>98</v>
      </c>
      <c r="C236" s="24" t="s">
        <v>615</v>
      </c>
      <c r="D236" s="25">
        <v>1715953.5395</v>
      </c>
      <c r="E236" s="25">
        <v>1085133.7690000001</v>
      </c>
      <c r="F236" s="26">
        <v>367529.74739999999</v>
      </c>
      <c r="G236" s="26">
        <f t="shared" si="3"/>
        <v>3168617.0559</v>
      </c>
    </row>
    <row r="237" spans="1:7" ht="18">
      <c r="A237" s="23">
        <v>232</v>
      </c>
      <c r="B237" s="24" t="s">
        <v>98</v>
      </c>
      <c r="C237" s="24" t="s">
        <v>617</v>
      </c>
      <c r="D237" s="25">
        <v>1990649.1613</v>
      </c>
      <c r="E237" s="25">
        <v>1258845.6373999999</v>
      </c>
      <c r="F237" s="26">
        <v>426365.1471</v>
      </c>
      <c r="G237" s="26">
        <f t="shared" si="3"/>
        <v>3675859.9458000003</v>
      </c>
    </row>
    <row r="238" spans="1:7" ht="18">
      <c r="A238" s="23">
        <v>233</v>
      </c>
      <c r="B238" s="24" t="s">
        <v>98</v>
      </c>
      <c r="C238" s="24" t="s">
        <v>619</v>
      </c>
      <c r="D238" s="25">
        <v>2190953.7368000001</v>
      </c>
      <c r="E238" s="25">
        <v>1385514.1362999999</v>
      </c>
      <c r="F238" s="26">
        <v>469267.17700000003</v>
      </c>
      <c r="G238" s="26">
        <f t="shared" si="3"/>
        <v>4045735.0501000001</v>
      </c>
    </row>
    <row r="239" spans="1:7" ht="18">
      <c r="A239" s="23">
        <v>234</v>
      </c>
      <c r="B239" s="24" t="s">
        <v>98</v>
      </c>
      <c r="C239" s="24" t="s">
        <v>621</v>
      </c>
      <c r="D239" s="25">
        <v>1594240.3537000001</v>
      </c>
      <c r="E239" s="25">
        <v>1008164.8506</v>
      </c>
      <c r="F239" s="26">
        <v>341460.73359999998</v>
      </c>
      <c r="G239" s="26">
        <f t="shared" si="3"/>
        <v>2943865.9379000003</v>
      </c>
    </row>
    <row r="240" spans="1:7" ht="18">
      <c r="A240" s="23">
        <v>235</v>
      </c>
      <c r="B240" s="24" t="s">
        <v>98</v>
      </c>
      <c r="C240" s="24" t="s">
        <v>623</v>
      </c>
      <c r="D240" s="25">
        <v>2735538.6521000001</v>
      </c>
      <c r="E240" s="25">
        <v>1729898.4498000001</v>
      </c>
      <c r="F240" s="26">
        <v>585908.53810000001</v>
      </c>
      <c r="G240" s="26">
        <f t="shared" si="3"/>
        <v>5051345.6400000006</v>
      </c>
    </row>
    <row r="241" spans="1:7" ht="18">
      <c r="A241" s="23">
        <v>236</v>
      </c>
      <c r="B241" s="24" t="s">
        <v>98</v>
      </c>
      <c r="C241" s="24" t="s">
        <v>625</v>
      </c>
      <c r="D241" s="25">
        <v>2815304.4789999998</v>
      </c>
      <c r="E241" s="25">
        <v>1780340.7202000001</v>
      </c>
      <c r="F241" s="26">
        <v>602993.09979999997</v>
      </c>
      <c r="G241" s="26">
        <f t="shared" si="3"/>
        <v>5198638.2989999996</v>
      </c>
    </row>
    <row r="242" spans="1:7" ht="18">
      <c r="A242" s="23">
        <v>237</v>
      </c>
      <c r="B242" s="24" t="s">
        <v>98</v>
      </c>
      <c r="C242" s="24" t="s">
        <v>627</v>
      </c>
      <c r="D242" s="25">
        <v>2206656.1165999998</v>
      </c>
      <c r="E242" s="25">
        <v>1395443.9987000001</v>
      </c>
      <c r="F242" s="26">
        <v>472630.3751</v>
      </c>
      <c r="G242" s="26">
        <f t="shared" si="3"/>
        <v>4074730.4903999995</v>
      </c>
    </row>
    <row r="243" spans="1:7" ht="36">
      <c r="A243" s="23">
        <v>238</v>
      </c>
      <c r="B243" s="24" t="s">
        <v>98</v>
      </c>
      <c r="C243" s="24" t="s">
        <v>629</v>
      </c>
      <c r="D243" s="25">
        <v>2104433.2387000001</v>
      </c>
      <c r="E243" s="25">
        <v>1330800.3506</v>
      </c>
      <c r="F243" s="26">
        <v>450735.87290000002</v>
      </c>
      <c r="G243" s="26">
        <f t="shared" si="3"/>
        <v>3885969.4622</v>
      </c>
    </row>
    <row r="244" spans="1:7" ht="36">
      <c r="A244" s="23">
        <v>239</v>
      </c>
      <c r="B244" s="24" t="s">
        <v>98</v>
      </c>
      <c r="C244" s="24" t="s">
        <v>631</v>
      </c>
      <c r="D244" s="25">
        <v>2296815.7269000001</v>
      </c>
      <c r="E244" s="25">
        <v>1452459.0841999999</v>
      </c>
      <c r="F244" s="26">
        <v>491941.11869999999</v>
      </c>
      <c r="G244" s="26">
        <f t="shared" si="3"/>
        <v>4241215.9298</v>
      </c>
    </row>
    <row r="245" spans="1:7" ht="18">
      <c r="A245" s="23">
        <v>240</v>
      </c>
      <c r="B245" s="24" t="s">
        <v>98</v>
      </c>
      <c r="C245" s="24" t="s">
        <v>633</v>
      </c>
      <c r="D245" s="25">
        <v>2014784.5186000001</v>
      </c>
      <c r="E245" s="25">
        <v>1274108.3415999999</v>
      </c>
      <c r="F245" s="26">
        <v>431534.5539</v>
      </c>
      <c r="G245" s="26">
        <f t="shared" si="3"/>
        <v>3720427.4141000002</v>
      </c>
    </row>
    <row r="246" spans="1:7" ht="18">
      <c r="A246" s="23">
        <v>241</v>
      </c>
      <c r="B246" s="24" t="s">
        <v>98</v>
      </c>
      <c r="C246" s="24" t="s">
        <v>635</v>
      </c>
      <c r="D246" s="25">
        <v>1652396.8870999999</v>
      </c>
      <c r="E246" s="25">
        <v>1044941.8477</v>
      </c>
      <c r="F246" s="26">
        <v>353916.93099999998</v>
      </c>
      <c r="G246" s="26">
        <f t="shared" si="3"/>
        <v>3051255.6657999996</v>
      </c>
    </row>
    <row r="247" spans="1:7" ht="18">
      <c r="A247" s="23">
        <v>242</v>
      </c>
      <c r="B247" s="24" t="s">
        <v>98</v>
      </c>
      <c r="C247" s="24" t="s">
        <v>637</v>
      </c>
      <c r="D247" s="25">
        <v>2056241.2220000001</v>
      </c>
      <c r="E247" s="25">
        <v>1300324.7091999999</v>
      </c>
      <c r="F247" s="26">
        <v>440413.91529999999</v>
      </c>
      <c r="G247" s="26">
        <f t="shared" si="3"/>
        <v>3796979.8465</v>
      </c>
    </row>
    <row r="248" spans="1:7" ht="18">
      <c r="A248" s="23">
        <v>243</v>
      </c>
      <c r="B248" s="24" t="s">
        <v>99</v>
      </c>
      <c r="C248" s="24" t="s">
        <v>641</v>
      </c>
      <c r="D248" s="25">
        <v>2416127.1888000001</v>
      </c>
      <c r="E248" s="25">
        <v>1527909.2017999999</v>
      </c>
      <c r="F248" s="26">
        <v>517495.72169999999</v>
      </c>
      <c r="G248" s="26">
        <f t="shared" si="3"/>
        <v>4461532.1123000002</v>
      </c>
    </row>
    <row r="249" spans="1:7" ht="18">
      <c r="A249" s="23">
        <v>244</v>
      </c>
      <c r="B249" s="24" t="s">
        <v>99</v>
      </c>
      <c r="C249" s="24" t="s">
        <v>643</v>
      </c>
      <c r="D249" s="25">
        <v>1838509.5245000001</v>
      </c>
      <c r="E249" s="25">
        <v>1162635.6564</v>
      </c>
      <c r="F249" s="26">
        <v>393779.27519999997</v>
      </c>
      <c r="G249" s="26">
        <f t="shared" si="3"/>
        <v>3394924.4561000001</v>
      </c>
    </row>
    <row r="250" spans="1:7" ht="18">
      <c r="A250" s="23">
        <v>245</v>
      </c>
      <c r="B250" s="24" t="s">
        <v>99</v>
      </c>
      <c r="C250" s="24" t="s">
        <v>645</v>
      </c>
      <c r="D250" s="25">
        <v>1752992.9811</v>
      </c>
      <c r="E250" s="25">
        <v>1108556.7509999999</v>
      </c>
      <c r="F250" s="26">
        <v>375463.00209999998</v>
      </c>
      <c r="G250" s="26">
        <f t="shared" si="3"/>
        <v>3237012.7341999998</v>
      </c>
    </row>
    <row r="251" spans="1:7" ht="18">
      <c r="A251" s="23">
        <v>246</v>
      </c>
      <c r="B251" s="24" t="s">
        <v>99</v>
      </c>
      <c r="C251" s="24" t="s">
        <v>647</v>
      </c>
      <c r="D251" s="25">
        <v>1810060.4206000001</v>
      </c>
      <c r="E251" s="25">
        <v>1144645.0275000001</v>
      </c>
      <c r="F251" s="26">
        <v>387685.93310000002</v>
      </c>
      <c r="G251" s="26">
        <f t="shared" si="3"/>
        <v>3342391.3812000002</v>
      </c>
    </row>
    <row r="252" spans="1:7" ht="36">
      <c r="A252" s="23">
        <v>247</v>
      </c>
      <c r="B252" s="24" t="s">
        <v>99</v>
      </c>
      <c r="C252" s="24" t="s">
        <v>649</v>
      </c>
      <c r="D252" s="25">
        <v>1917206.7135999999</v>
      </c>
      <c r="E252" s="25">
        <v>1212402.1421999999</v>
      </c>
      <c r="F252" s="26">
        <v>410634.95189999999</v>
      </c>
      <c r="G252" s="26">
        <f t="shared" si="3"/>
        <v>3540243.8076999998</v>
      </c>
    </row>
    <row r="253" spans="1:7" ht="18">
      <c r="A253" s="23">
        <v>248</v>
      </c>
      <c r="B253" s="24" t="s">
        <v>99</v>
      </c>
      <c r="C253" s="24" t="s">
        <v>651</v>
      </c>
      <c r="D253" s="25">
        <v>1954416.3685999999</v>
      </c>
      <c r="E253" s="25">
        <v>1235932.7635999999</v>
      </c>
      <c r="F253" s="26">
        <v>418604.66360000003</v>
      </c>
      <c r="G253" s="26">
        <f t="shared" si="3"/>
        <v>3608953.7958</v>
      </c>
    </row>
    <row r="254" spans="1:7" ht="18">
      <c r="A254" s="23">
        <v>249</v>
      </c>
      <c r="B254" s="24" t="s">
        <v>99</v>
      </c>
      <c r="C254" s="24" t="s">
        <v>653</v>
      </c>
      <c r="D254" s="25">
        <v>1610451.2238</v>
      </c>
      <c r="E254" s="25">
        <v>1018416.2718</v>
      </c>
      <c r="F254" s="26">
        <v>344932.84220000001</v>
      </c>
      <c r="G254" s="26">
        <f t="shared" si="3"/>
        <v>2973800.3377999999</v>
      </c>
    </row>
    <row r="255" spans="1:7" ht="18">
      <c r="A255" s="23">
        <v>250</v>
      </c>
      <c r="B255" s="24" t="s">
        <v>99</v>
      </c>
      <c r="C255" s="24" t="s">
        <v>655</v>
      </c>
      <c r="D255" s="25">
        <v>1983947.0777</v>
      </c>
      <c r="E255" s="25">
        <v>1254607.3774000001</v>
      </c>
      <c r="F255" s="26">
        <v>424929.66820000001</v>
      </c>
      <c r="G255" s="26">
        <f t="shared" si="3"/>
        <v>3663484.1233000001</v>
      </c>
    </row>
    <row r="256" spans="1:7" ht="18">
      <c r="A256" s="23">
        <v>251</v>
      </c>
      <c r="B256" s="24" t="s">
        <v>99</v>
      </c>
      <c r="C256" s="24" t="s">
        <v>657</v>
      </c>
      <c r="D256" s="25">
        <v>2122744.5151</v>
      </c>
      <c r="E256" s="25">
        <v>1342380.0257000001</v>
      </c>
      <c r="F256" s="26">
        <v>454657.85489999998</v>
      </c>
      <c r="G256" s="26">
        <f t="shared" si="3"/>
        <v>3919782.3957000002</v>
      </c>
    </row>
    <row r="257" spans="1:7" ht="18">
      <c r="A257" s="23">
        <v>252</v>
      </c>
      <c r="B257" s="24" t="s">
        <v>99</v>
      </c>
      <c r="C257" s="24" t="s">
        <v>659</v>
      </c>
      <c r="D257" s="25">
        <v>1853622.1196000001</v>
      </c>
      <c r="E257" s="25">
        <v>1172192.5511</v>
      </c>
      <c r="F257" s="26">
        <v>397016.15090000001</v>
      </c>
      <c r="G257" s="26">
        <f t="shared" si="3"/>
        <v>3422830.8216000004</v>
      </c>
    </row>
    <row r="258" spans="1:7" ht="18">
      <c r="A258" s="23">
        <v>253</v>
      </c>
      <c r="B258" s="24" t="s">
        <v>99</v>
      </c>
      <c r="C258" s="24" t="s">
        <v>661</v>
      </c>
      <c r="D258" s="25">
        <v>1986461.7305000001</v>
      </c>
      <c r="E258" s="25">
        <v>1256197.5922000001</v>
      </c>
      <c r="F258" s="26">
        <v>425468.26659999997</v>
      </c>
      <c r="G258" s="26">
        <f t="shared" si="3"/>
        <v>3668127.5893000001</v>
      </c>
    </row>
    <row r="259" spans="1:7" ht="18">
      <c r="A259" s="23">
        <v>254</v>
      </c>
      <c r="B259" s="24" t="s">
        <v>99</v>
      </c>
      <c r="C259" s="24" t="s">
        <v>663</v>
      </c>
      <c r="D259" s="25">
        <v>1394019.9535000001</v>
      </c>
      <c r="E259" s="25">
        <v>881549.58250000002</v>
      </c>
      <c r="F259" s="26">
        <v>298576.73269999999</v>
      </c>
      <c r="G259" s="26">
        <f t="shared" si="3"/>
        <v>2574146.2687000004</v>
      </c>
    </row>
    <row r="260" spans="1:7" ht="36">
      <c r="A260" s="23">
        <v>255</v>
      </c>
      <c r="B260" s="24" t="s">
        <v>99</v>
      </c>
      <c r="C260" s="24" t="s">
        <v>665</v>
      </c>
      <c r="D260" s="25">
        <v>1766826.2234</v>
      </c>
      <c r="E260" s="25">
        <v>1117304.6092999999</v>
      </c>
      <c r="F260" s="26">
        <v>378425.86090000003</v>
      </c>
      <c r="G260" s="26">
        <f t="shared" si="3"/>
        <v>3262556.6936000003</v>
      </c>
    </row>
    <row r="261" spans="1:7" ht="18">
      <c r="A261" s="23">
        <v>256</v>
      </c>
      <c r="B261" s="24" t="s">
        <v>99</v>
      </c>
      <c r="C261" s="24" t="s">
        <v>667</v>
      </c>
      <c r="D261" s="25">
        <v>1724134.6486</v>
      </c>
      <c r="E261" s="25">
        <v>1090307.3344000001</v>
      </c>
      <c r="F261" s="26">
        <v>369282.0098</v>
      </c>
      <c r="G261" s="26">
        <f t="shared" si="3"/>
        <v>3183723.9928000001</v>
      </c>
    </row>
    <row r="262" spans="1:7" ht="18">
      <c r="A262" s="23">
        <v>257</v>
      </c>
      <c r="B262" s="24" t="s">
        <v>99</v>
      </c>
      <c r="C262" s="24" t="s">
        <v>669</v>
      </c>
      <c r="D262" s="25">
        <v>1849157.6675</v>
      </c>
      <c r="E262" s="25">
        <v>1169369.3233</v>
      </c>
      <c r="F262" s="26">
        <v>396059.93680000002</v>
      </c>
      <c r="G262" s="26">
        <f t="shared" si="3"/>
        <v>3414586.9276000001</v>
      </c>
    </row>
    <row r="263" spans="1:7" ht="18">
      <c r="A263" s="23">
        <v>258</v>
      </c>
      <c r="B263" s="24" t="s">
        <v>99</v>
      </c>
      <c r="C263" s="24" t="s">
        <v>671</v>
      </c>
      <c r="D263" s="25">
        <v>1797525.4809000001</v>
      </c>
      <c r="E263" s="25">
        <v>1136718.1891000001</v>
      </c>
      <c r="F263" s="26">
        <v>385001.14990000002</v>
      </c>
      <c r="G263" s="26">
        <f t="shared" ref="G263:G326" si="4">D263+E263+F263</f>
        <v>3319244.8199</v>
      </c>
    </row>
    <row r="264" spans="1:7" ht="18">
      <c r="A264" s="23">
        <v>259</v>
      </c>
      <c r="B264" s="24" t="s">
        <v>100</v>
      </c>
      <c r="C264" s="24" t="s">
        <v>675</v>
      </c>
      <c r="D264" s="25">
        <v>2251710.2127</v>
      </c>
      <c r="E264" s="25">
        <v>1423935.2836</v>
      </c>
      <c r="F264" s="26">
        <v>482280.24040000001</v>
      </c>
      <c r="G264" s="26">
        <f t="shared" si="4"/>
        <v>4157925.7366999998</v>
      </c>
    </row>
    <row r="265" spans="1:7" ht="18">
      <c r="A265" s="23">
        <v>260</v>
      </c>
      <c r="B265" s="24" t="s">
        <v>100</v>
      </c>
      <c r="C265" s="24" t="s">
        <v>677</v>
      </c>
      <c r="D265" s="25">
        <v>1897227.6780999999</v>
      </c>
      <c r="E265" s="25">
        <v>1199767.8104999999</v>
      </c>
      <c r="F265" s="26">
        <v>406355.76260000002</v>
      </c>
      <c r="G265" s="26">
        <f t="shared" si="4"/>
        <v>3503351.2511999998</v>
      </c>
    </row>
    <row r="266" spans="1:7" ht="18">
      <c r="A266" s="23">
        <v>261</v>
      </c>
      <c r="B266" s="24" t="s">
        <v>100</v>
      </c>
      <c r="C266" s="24" t="s">
        <v>679</v>
      </c>
      <c r="D266" s="25">
        <v>2568098.7478999998</v>
      </c>
      <c r="E266" s="25">
        <v>1624012.8940000001</v>
      </c>
      <c r="F266" s="26">
        <v>550045.59409999999</v>
      </c>
      <c r="G266" s="26">
        <f t="shared" si="4"/>
        <v>4742157.2360000005</v>
      </c>
    </row>
    <row r="267" spans="1:7" ht="18">
      <c r="A267" s="23">
        <v>262</v>
      </c>
      <c r="B267" s="24" t="s">
        <v>100</v>
      </c>
      <c r="C267" s="24" t="s">
        <v>681</v>
      </c>
      <c r="D267" s="25">
        <v>2414107.1601</v>
      </c>
      <c r="E267" s="25">
        <v>1526631.7771999999</v>
      </c>
      <c r="F267" s="26">
        <v>517063.06390000001</v>
      </c>
      <c r="G267" s="26">
        <f t="shared" si="4"/>
        <v>4457802.0011999998</v>
      </c>
    </row>
    <row r="268" spans="1:7" ht="18">
      <c r="A268" s="23">
        <v>263</v>
      </c>
      <c r="B268" s="24" t="s">
        <v>100</v>
      </c>
      <c r="C268" s="24" t="s">
        <v>683</v>
      </c>
      <c r="D268" s="25">
        <v>2334163.6088</v>
      </c>
      <c r="E268" s="25">
        <v>1476077.1174999999</v>
      </c>
      <c r="F268" s="26">
        <v>499940.43640000001</v>
      </c>
      <c r="G268" s="26">
        <f t="shared" si="4"/>
        <v>4310181.1627000002</v>
      </c>
    </row>
    <row r="269" spans="1:7" ht="18">
      <c r="A269" s="23">
        <v>264</v>
      </c>
      <c r="B269" s="24" t="s">
        <v>100</v>
      </c>
      <c r="C269" s="24" t="s">
        <v>685</v>
      </c>
      <c r="D269" s="25">
        <v>2244224.2711999998</v>
      </c>
      <c r="E269" s="25">
        <v>1419201.328</v>
      </c>
      <c r="F269" s="26">
        <v>480676.87170000002</v>
      </c>
      <c r="G269" s="26">
        <f t="shared" si="4"/>
        <v>4144102.4709000001</v>
      </c>
    </row>
    <row r="270" spans="1:7" ht="18">
      <c r="A270" s="23">
        <v>265</v>
      </c>
      <c r="B270" s="24" t="s">
        <v>100</v>
      </c>
      <c r="C270" s="24" t="s">
        <v>687</v>
      </c>
      <c r="D270" s="25">
        <v>2265961.6373999999</v>
      </c>
      <c r="E270" s="25">
        <v>1432947.5918000001</v>
      </c>
      <c r="F270" s="26">
        <v>485332.66720000003</v>
      </c>
      <c r="G270" s="26">
        <f t="shared" si="4"/>
        <v>4184241.8964</v>
      </c>
    </row>
    <row r="271" spans="1:7" ht="18">
      <c r="A271" s="23">
        <v>266</v>
      </c>
      <c r="B271" s="24" t="s">
        <v>100</v>
      </c>
      <c r="C271" s="24" t="s">
        <v>689</v>
      </c>
      <c r="D271" s="25">
        <v>2452489.4311000002</v>
      </c>
      <c r="E271" s="25">
        <v>1550903.9369000001</v>
      </c>
      <c r="F271" s="26">
        <v>525283.93119999999</v>
      </c>
      <c r="G271" s="26">
        <f t="shared" si="4"/>
        <v>4528677.2992000002</v>
      </c>
    </row>
    <row r="272" spans="1:7" ht="18">
      <c r="A272" s="23">
        <v>267</v>
      </c>
      <c r="B272" s="24" t="s">
        <v>100</v>
      </c>
      <c r="C272" s="24" t="s">
        <v>691</v>
      </c>
      <c r="D272" s="25">
        <v>2231584.7455000002</v>
      </c>
      <c r="E272" s="25">
        <v>1411208.3515999999</v>
      </c>
      <c r="F272" s="26">
        <v>477969.68790000002</v>
      </c>
      <c r="G272" s="26">
        <f t="shared" si="4"/>
        <v>4120762.7850000001</v>
      </c>
    </row>
    <row r="273" spans="1:7" ht="18">
      <c r="A273" s="23">
        <v>268</v>
      </c>
      <c r="B273" s="24" t="s">
        <v>100</v>
      </c>
      <c r="C273" s="24" t="s">
        <v>693</v>
      </c>
      <c r="D273" s="25">
        <v>2086905.5478999999</v>
      </c>
      <c r="E273" s="25">
        <v>1319716.199</v>
      </c>
      <c r="F273" s="26">
        <v>446981.72249999997</v>
      </c>
      <c r="G273" s="26">
        <f t="shared" si="4"/>
        <v>3853603.4693999998</v>
      </c>
    </row>
    <row r="274" spans="1:7" ht="18">
      <c r="A274" s="23">
        <v>269</v>
      </c>
      <c r="B274" s="24" t="s">
        <v>100</v>
      </c>
      <c r="C274" s="24" t="s">
        <v>695</v>
      </c>
      <c r="D274" s="25">
        <v>2184849.8273</v>
      </c>
      <c r="E274" s="25">
        <v>1381654.1492999999</v>
      </c>
      <c r="F274" s="26">
        <v>467959.8174</v>
      </c>
      <c r="G274" s="26">
        <f t="shared" si="4"/>
        <v>4034463.7939999998</v>
      </c>
    </row>
    <row r="275" spans="1:7" ht="18">
      <c r="A275" s="23">
        <v>270</v>
      </c>
      <c r="B275" s="24" t="s">
        <v>100</v>
      </c>
      <c r="C275" s="24" t="s">
        <v>697</v>
      </c>
      <c r="D275" s="25">
        <v>2121336.0173999998</v>
      </c>
      <c r="E275" s="25">
        <v>1341489.3207</v>
      </c>
      <c r="F275" s="26">
        <v>454356.17729999998</v>
      </c>
      <c r="G275" s="26">
        <f t="shared" si="4"/>
        <v>3917181.5153999999</v>
      </c>
    </row>
    <row r="276" spans="1:7" ht="18">
      <c r="A276" s="23">
        <v>271</v>
      </c>
      <c r="B276" s="24" t="s">
        <v>100</v>
      </c>
      <c r="C276" s="24" t="s">
        <v>699</v>
      </c>
      <c r="D276" s="25">
        <v>2747407.6510999999</v>
      </c>
      <c r="E276" s="25">
        <v>1737404.1610000001</v>
      </c>
      <c r="F276" s="26">
        <v>588450.68740000005</v>
      </c>
      <c r="G276" s="26">
        <f t="shared" si="4"/>
        <v>5073262.4994999999</v>
      </c>
    </row>
    <row r="277" spans="1:7" ht="18">
      <c r="A277" s="23">
        <v>272</v>
      </c>
      <c r="B277" s="24" t="s">
        <v>100</v>
      </c>
      <c r="C277" s="24" t="s">
        <v>700</v>
      </c>
      <c r="D277" s="25">
        <v>1885108.0989000001</v>
      </c>
      <c r="E277" s="25">
        <v>1192103.6376</v>
      </c>
      <c r="F277" s="26">
        <v>403759.94300000003</v>
      </c>
      <c r="G277" s="26">
        <f t="shared" si="4"/>
        <v>3480971.6795000001</v>
      </c>
    </row>
    <row r="278" spans="1:7" ht="18">
      <c r="A278" s="23">
        <v>273</v>
      </c>
      <c r="B278" s="24" t="s">
        <v>100</v>
      </c>
      <c r="C278" s="24" t="s">
        <v>702</v>
      </c>
      <c r="D278" s="25">
        <v>2086509.8093999999</v>
      </c>
      <c r="E278" s="25">
        <v>1319465.9421000001</v>
      </c>
      <c r="F278" s="26">
        <v>446896.96159999998</v>
      </c>
      <c r="G278" s="26">
        <f t="shared" si="4"/>
        <v>3852872.7131000003</v>
      </c>
    </row>
    <row r="279" spans="1:7" ht="18">
      <c r="A279" s="23">
        <v>274</v>
      </c>
      <c r="B279" s="24" t="s">
        <v>100</v>
      </c>
      <c r="C279" s="24" t="s">
        <v>704</v>
      </c>
      <c r="D279" s="25">
        <v>2369204.0677</v>
      </c>
      <c r="E279" s="25">
        <v>1498235.9839000001</v>
      </c>
      <c r="F279" s="26">
        <v>507445.54119999998</v>
      </c>
      <c r="G279" s="26">
        <f t="shared" si="4"/>
        <v>4374885.5927999998</v>
      </c>
    </row>
    <row r="280" spans="1:7" ht="18">
      <c r="A280" s="23">
        <v>275</v>
      </c>
      <c r="B280" s="24" t="s">
        <v>100</v>
      </c>
      <c r="C280" s="24" t="s">
        <v>706</v>
      </c>
      <c r="D280" s="25">
        <v>1962028.4073000001</v>
      </c>
      <c r="E280" s="25">
        <v>1240746.4605</v>
      </c>
      <c r="F280" s="26">
        <v>420235.04029999999</v>
      </c>
      <c r="G280" s="26">
        <f t="shared" si="4"/>
        <v>3623009.9081000001</v>
      </c>
    </row>
    <row r="281" spans="1:7" ht="18">
      <c r="A281" s="23">
        <v>276</v>
      </c>
      <c r="B281" s="24" t="s">
        <v>101</v>
      </c>
      <c r="C281" s="24" t="s">
        <v>711</v>
      </c>
      <c r="D281" s="25">
        <v>3130450.8752000001</v>
      </c>
      <c r="E281" s="25">
        <v>1979632.8274000001</v>
      </c>
      <c r="F281" s="26">
        <v>670492.40720000002</v>
      </c>
      <c r="G281" s="26">
        <f t="shared" si="4"/>
        <v>5780576.1098000007</v>
      </c>
    </row>
    <row r="282" spans="1:7" ht="18">
      <c r="A282" s="23">
        <v>277</v>
      </c>
      <c r="B282" s="24" t="s">
        <v>101</v>
      </c>
      <c r="C282" s="24" t="s">
        <v>713</v>
      </c>
      <c r="D282" s="25">
        <v>2273435.1485000001</v>
      </c>
      <c r="E282" s="25">
        <v>1437673.6867</v>
      </c>
      <c r="F282" s="26">
        <v>486933.37349999999</v>
      </c>
      <c r="G282" s="26">
        <f t="shared" si="4"/>
        <v>4198042.2087000003</v>
      </c>
    </row>
    <row r="283" spans="1:7" ht="18">
      <c r="A283" s="23">
        <v>278</v>
      </c>
      <c r="B283" s="24" t="s">
        <v>101</v>
      </c>
      <c r="C283" s="24" t="s">
        <v>715</v>
      </c>
      <c r="D283" s="25">
        <v>2288162.5277999998</v>
      </c>
      <c r="E283" s="25">
        <v>1446986.9787999999</v>
      </c>
      <c r="F283" s="26">
        <v>490087.74209999997</v>
      </c>
      <c r="G283" s="26">
        <f t="shared" si="4"/>
        <v>4225237.2487000003</v>
      </c>
    </row>
    <row r="284" spans="1:7" ht="18">
      <c r="A284" s="23">
        <v>279</v>
      </c>
      <c r="B284" s="24" t="s">
        <v>101</v>
      </c>
      <c r="C284" s="24" t="s">
        <v>717</v>
      </c>
      <c r="D284" s="25">
        <v>2493261.835</v>
      </c>
      <c r="E284" s="25">
        <v>1576687.5676</v>
      </c>
      <c r="F284" s="26">
        <v>534016.7267</v>
      </c>
      <c r="G284" s="26">
        <f t="shared" si="4"/>
        <v>4603966.1293000001</v>
      </c>
    </row>
    <row r="285" spans="1:7" ht="18">
      <c r="A285" s="23">
        <v>280</v>
      </c>
      <c r="B285" s="24" t="s">
        <v>101</v>
      </c>
      <c r="C285" s="24" t="s">
        <v>719</v>
      </c>
      <c r="D285" s="25">
        <v>2425038.3572</v>
      </c>
      <c r="E285" s="25">
        <v>1533544.4416</v>
      </c>
      <c r="F285" s="26">
        <v>519404.35110000003</v>
      </c>
      <c r="G285" s="26">
        <f t="shared" si="4"/>
        <v>4477987.1498999996</v>
      </c>
    </row>
    <row r="286" spans="1:7" ht="18">
      <c r="A286" s="23">
        <v>281</v>
      </c>
      <c r="B286" s="24" t="s">
        <v>101</v>
      </c>
      <c r="C286" s="24" t="s">
        <v>101</v>
      </c>
      <c r="D286" s="25">
        <v>2640558.7206999999</v>
      </c>
      <c r="E286" s="25">
        <v>1669835.0922999999</v>
      </c>
      <c r="F286" s="26">
        <v>565565.35889999999</v>
      </c>
      <c r="G286" s="26">
        <f t="shared" si="4"/>
        <v>4875959.1719000004</v>
      </c>
    </row>
    <row r="287" spans="1:7" ht="18">
      <c r="A287" s="23">
        <v>282</v>
      </c>
      <c r="B287" s="24" t="s">
        <v>101</v>
      </c>
      <c r="C287" s="24" t="s">
        <v>722</v>
      </c>
      <c r="D287" s="25">
        <v>2070442.0438000001</v>
      </c>
      <c r="E287" s="25">
        <v>1309305.0171999999</v>
      </c>
      <c r="F287" s="26">
        <v>443455.5037</v>
      </c>
      <c r="G287" s="26">
        <f t="shared" si="4"/>
        <v>3823202.5647</v>
      </c>
    </row>
    <row r="288" spans="1:7" ht="18">
      <c r="A288" s="23">
        <v>283</v>
      </c>
      <c r="B288" s="24" t="s">
        <v>101</v>
      </c>
      <c r="C288" s="24" t="s">
        <v>724</v>
      </c>
      <c r="D288" s="25">
        <v>2220930.4704</v>
      </c>
      <c r="E288" s="25">
        <v>1404470.8069</v>
      </c>
      <c r="F288" s="26">
        <v>475687.71289999998</v>
      </c>
      <c r="G288" s="26">
        <f t="shared" si="4"/>
        <v>4101088.9902000003</v>
      </c>
    </row>
    <row r="289" spans="1:7" ht="18">
      <c r="A289" s="23">
        <v>284</v>
      </c>
      <c r="B289" s="24" t="s">
        <v>101</v>
      </c>
      <c r="C289" s="24" t="s">
        <v>726</v>
      </c>
      <c r="D289" s="25">
        <v>2024783.5083999999</v>
      </c>
      <c r="E289" s="25">
        <v>1280431.4974</v>
      </c>
      <c r="F289" s="26">
        <v>433676.17719999998</v>
      </c>
      <c r="G289" s="26">
        <f t="shared" si="4"/>
        <v>3738891.1829999997</v>
      </c>
    </row>
    <row r="290" spans="1:7" ht="18">
      <c r="A290" s="23">
        <v>285</v>
      </c>
      <c r="B290" s="24" t="s">
        <v>101</v>
      </c>
      <c r="C290" s="24" t="s">
        <v>728</v>
      </c>
      <c r="D290" s="25">
        <v>1920250.8329</v>
      </c>
      <c r="E290" s="25">
        <v>1214327.1806999999</v>
      </c>
      <c r="F290" s="26">
        <v>411286.9534</v>
      </c>
      <c r="G290" s="26">
        <f t="shared" si="4"/>
        <v>3545864.9670000002</v>
      </c>
    </row>
    <row r="291" spans="1:7" ht="18">
      <c r="A291" s="23">
        <v>286</v>
      </c>
      <c r="B291" s="24" t="s">
        <v>101</v>
      </c>
      <c r="C291" s="24" t="s">
        <v>730</v>
      </c>
      <c r="D291" s="25">
        <v>2620830.9656000002</v>
      </c>
      <c r="E291" s="25">
        <v>1657359.6651999999</v>
      </c>
      <c r="F291" s="26">
        <v>561339.99</v>
      </c>
      <c r="G291" s="26">
        <f t="shared" si="4"/>
        <v>4839530.6208000006</v>
      </c>
    </row>
    <row r="292" spans="1:7" ht="18">
      <c r="A292" s="23">
        <v>287</v>
      </c>
      <c r="B292" s="24" t="s">
        <v>102</v>
      </c>
      <c r="C292" s="24" t="s">
        <v>735</v>
      </c>
      <c r="D292" s="25">
        <v>2048693.5416000001</v>
      </c>
      <c r="E292" s="25">
        <v>1295551.7112</v>
      </c>
      <c r="F292" s="26">
        <v>438797.32309999998</v>
      </c>
      <c r="G292" s="26">
        <f t="shared" si="4"/>
        <v>3783042.5759000001</v>
      </c>
    </row>
    <row r="293" spans="1:7" ht="18">
      <c r="A293" s="23">
        <v>288</v>
      </c>
      <c r="B293" s="24" t="s">
        <v>102</v>
      </c>
      <c r="C293" s="24" t="s">
        <v>737</v>
      </c>
      <c r="D293" s="25">
        <v>1927923.8899000001</v>
      </c>
      <c r="E293" s="25">
        <v>1219179.4643000001</v>
      </c>
      <c r="F293" s="26">
        <v>412930.39929999999</v>
      </c>
      <c r="G293" s="26">
        <f t="shared" si="4"/>
        <v>3560033.7535000001</v>
      </c>
    </row>
    <row r="294" spans="1:7" ht="18">
      <c r="A294" s="23">
        <v>289</v>
      </c>
      <c r="B294" s="24" t="s">
        <v>102</v>
      </c>
      <c r="C294" s="24" t="s">
        <v>739</v>
      </c>
      <c r="D294" s="25">
        <v>1771163.5844000001</v>
      </c>
      <c r="E294" s="25">
        <v>1120047.4672999999</v>
      </c>
      <c r="F294" s="26">
        <v>379354.8542</v>
      </c>
      <c r="G294" s="26">
        <f t="shared" si="4"/>
        <v>3270565.9058999997</v>
      </c>
    </row>
    <row r="295" spans="1:7" ht="36">
      <c r="A295" s="23">
        <v>290</v>
      </c>
      <c r="B295" s="24" t="s">
        <v>102</v>
      </c>
      <c r="C295" s="24" t="s">
        <v>741</v>
      </c>
      <c r="D295" s="25">
        <v>1883769.1018999999</v>
      </c>
      <c r="E295" s="25">
        <v>1191256.8833999999</v>
      </c>
      <c r="F295" s="26">
        <v>403473.15130000003</v>
      </c>
      <c r="G295" s="26">
        <f t="shared" si="4"/>
        <v>3478499.1365999999</v>
      </c>
    </row>
    <row r="296" spans="1:7" ht="18">
      <c r="A296" s="23">
        <v>291</v>
      </c>
      <c r="B296" s="24" t="s">
        <v>102</v>
      </c>
      <c r="C296" s="24" t="s">
        <v>743</v>
      </c>
      <c r="D296" s="25">
        <v>2019977.4931999999</v>
      </c>
      <c r="E296" s="25">
        <v>1277392.2720000001</v>
      </c>
      <c r="F296" s="26">
        <v>432646.80579999997</v>
      </c>
      <c r="G296" s="26">
        <f t="shared" si="4"/>
        <v>3730016.5710000005</v>
      </c>
    </row>
    <row r="297" spans="1:7" ht="18">
      <c r="A297" s="23">
        <v>292</v>
      </c>
      <c r="B297" s="24" t="s">
        <v>102</v>
      </c>
      <c r="C297" s="24" t="s">
        <v>745</v>
      </c>
      <c r="D297" s="25">
        <v>2026741.3337000001</v>
      </c>
      <c r="E297" s="25">
        <v>1281669.5859000001</v>
      </c>
      <c r="F297" s="26">
        <v>434095.51199999999</v>
      </c>
      <c r="G297" s="26">
        <f t="shared" si="4"/>
        <v>3742506.4316000002</v>
      </c>
    </row>
    <row r="298" spans="1:7" ht="18">
      <c r="A298" s="23">
        <v>293</v>
      </c>
      <c r="B298" s="24" t="s">
        <v>102</v>
      </c>
      <c r="C298" s="24" t="s">
        <v>747</v>
      </c>
      <c r="D298" s="25">
        <v>1814040.3883</v>
      </c>
      <c r="E298" s="25">
        <v>1147161.8773000001</v>
      </c>
      <c r="F298" s="26">
        <v>388538.37839999999</v>
      </c>
      <c r="G298" s="26">
        <f t="shared" si="4"/>
        <v>3349740.6439999999</v>
      </c>
    </row>
    <row r="299" spans="1:7" ht="18">
      <c r="A299" s="23">
        <v>294</v>
      </c>
      <c r="B299" s="24" t="s">
        <v>102</v>
      </c>
      <c r="C299" s="24" t="s">
        <v>749</v>
      </c>
      <c r="D299" s="25">
        <v>1921444.4761999999</v>
      </c>
      <c r="E299" s="25">
        <v>1215082.0162</v>
      </c>
      <c r="F299" s="26">
        <v>411542.6127</v>
      </c>
      <c r="G299" s="26">
        <f t="shared" si="4"/>
        <v>3548069.1050999998</v>
      </c>
    </row>
    <row r="300" spans="1:7" ht="18">
      <c r="A300" s="23">
        <v>295</v>
      </c>
      <c r="B300" s="24" t="s">
        <v>102</v>
      </c>
      <c r="C300" s="24" t="s">
        <v>751</v>
      </c>
      <c r="D300" s="25">
        <v>2161780.4369999999</v>
      </c>
      <c r="E300" s="25">
        <v>1367065.5408000001</v>
      </c>
      <c r="F300" s="26">
        <v>463018.72369999997</v>
      </c>
      <c r="G300" s="26">
        <f t="shared" si="4"/>
        <v>3991864.7015</v>
      </c>
    </row>
    <row r="301" spans="1:7" ht="18">
      <c r="A301" s="23">
        <v>296</v>
      </c>
      <c r="B301" s="24" t="s">
        <v>102</v>
      </c>
      <c r="C301" s="24" t="s">
        <v>753</v>
      </c>
      <c r="D301" s="25">
        <v>1910711.352</v>
      </c>
      <c r="E301" s="25">
        <v>1208294.6089000001</v>
      </c>
      <c r="F301" s="26">
        <v>409243.74949999998</v>
      </c>
      <c r="G301" s="26">
        <f t="shared" si="4"/>
        <v>3528249.7104000002</v>
      </c>
    </row>
    <row r="302" spans="1:7" ht="18">
      <c r="A302" s="23">
        <v>297</v>
      </c>
      <c r="B302" s="24" t="s">
        <v>102</v>
      </c>
      <c r="C302" s="24" t="s">
        <v>755</v>
      </c>
      <c r="D302" s="25">
        <v>2356782.2610999998</v>
      </c>
      <c r="E302" s="25">
        <v>1490380.6886</v>
      </c>
      <c r="F302" s="26">
        <v>504784.98930000002</v>
      </c>
      <c r="G302" s="26">
        <f t="shared" si="4"/>
        <v>4351947.9389999993</v>
      </c>
    </row>
    <row r="303" spans="1:7" ht="18">
      <c r="A303" s="23">
        <v>298</v>
      </c>
      <c r="B303" s="24" t="s">
        <v>102</v>
      </c>
      <c r="C303" s="24" t="s">
        <v>757</v>
      </c>
      <c r="D303" s="25">
        <v>2001604.2929</v>
      </c>
      <c r="E303" s="25">
        <v>1265773.4376000001</v>
      </c>
      <c r="F303" s="26">
        <v>428711.56069999997</v>
      </c>
      <c r="G303" s="26">
        <f t="shared" si="4"/>
        <v>3696089.2911999999</v>
      </c>
    </row>
    <row r="304" spans="1:7" ht="18">
      <c r="A304" s="23">
        <v>299</v>
      </c>
      <c r="B304" s="24" t="s">
        <v>102</v>
      </c>
      <c r="C304" s="24" t="s">
        <v>759</v>
      </c>
      <c r="D304" s="25">
        <v>1808197.4938000001</v>
      </c>
      <c r="E304" s="25">
        <v>1143466.9508</v>
      </c>
      <c r="F304" s="26">
        <v>387286.924</v>
      </c>
      <c r="G304" s="26">
        <f t="shared" si="4"/>
        <v>3338951.3686000002</v>
      </c>
    </row>
    <row r="305" spans="1:7" ht="18">
      <c r="A305" s="23">
        <v>300</v>
      </c>
      <c r="B305" s="24" t="s">
        <v>102</v>
      </c>
      <c r="C305" s="24" t="s">
        <v>761</v>
      </c>
      <c r="D305" s="25">
        <v>1759670.6849</v>
      </c>
      <c r="E305" s="25">
        <v>1112779.5937000001</v>
      </c>
      <c r="F305" s="26">
        <v>376893.25929999998</v>
      </c>
      <c r="G305" s="26">
        <f t="shared" si="4"/>
        <v>3249343.5378999999</v>
      </c>
    </row>
    <row r="306" spans="1:7" ht="18">
      <c r="A306" s="23">
        <v>301</v>
      </c>
      <c r="B306" s="24" t="s">
        <v>102</v>
      </c>
      <c r="C306" s="24" t="s">
        <v>763</v>
      </c>
      <c r="D306" s="25">
        <v>1567587.6442</v>
      </c>
      <c r="E306" s="25">
        <v>991310.22459999996</v>
      </c>
      <c r="F306" s="26">
        <v>335752.15039999998</v>
      </c>
      <c r="G306" s="26">
        <f t="shared" si="4"/>
        <v>2894650.0192</v>
      </c>
    </row>
    <row r="307" spans="1:7" ht="18">
      <c r="A307" s="23">
        <v>302</v>
      </c>
      <c r="B307" s="24" t="s">
        <v>102</v>
      </c>
      <c r="C307" s="24" t="s">
        <v>765</v>
      </c>
      <c r="D307" s="25">
        <v>1699244.5330000001</v>
      </c>
      <c r="E307" s="25">
        <v>1074567.3366</v>
      </c>
      <c r="F307" s="26">
        <v>363950.94589999999</v>
      </c>
      <c r="G307" s="26">
        <f t="shared" si="4"/>
        <v>3137762.8155</v>
      </c>
    </row>
    <row r="308" spans="1:7" ht="18">
      <c r="A308" s="23">
        <v>303</v>
      </c>
      <c r="B308" s="24" t="s">
        <v>102</v>
      </c>
      <c r="C308" s="24" t="s">
        <v>767</v>
      </c>
      <c r="D308" s="25">
        <v>1994852.1292999999</v>
      </c>
      <c r="E308" s="25">
        <v>1261503.5081</v>
      </c>
      <c r="F308" s="26">
        <v>427265.35550000001</v>
      </c>
      <c r="G308" s="26">
        <f t="shared" si="4"/>
        <v>3683620.9929</v>
      </c>
    </row>
    <row r="309" spans="1:7" ht="18">
      <c r="A309" s="23">
        <v>304</v>
      </c>
      <c r="B309" s="24" t="s">
        <v>102</v>
      </c>
      <c r="C309" s="24" t="s">
        <v>769</v>
      </c>
      <c r="D309" s="25">
        <v>2159192.6943999999</v>
      </c>
      <c r="E309" s="25">
        <v>1365429.1055999999</v>
      </c>
      <c r="F309" s="26">
        <v>462464.47080000001</v>
      </c>
      <c r="G309" s="26">
        <f t="shared" si="4"/>
        <v>3987086.2708000001</v>
      </c>
    </row>
    <row r="310" spans="1:7" ht="18">
      <c r="A310" s="23">
        <v>305</v>
      </c>
      <c r="B310" s="24" t="s">
        <v>102</v>
      </c>
      <c r="C310" s="24" t="s">
        <v>771</v>
      </c>
      <c r="D310" s="25">
        <v>1891768.7498999999</v>
      </c>
      <c r="E310" s="25">
        <v>1196315.6965000001</v>
      </c>
      <c r="F310" s="26">
        <v>405186.5477</v>
      </c>
      <c r="G310" s="26">
        <f t="shared" si="4"/>
        <v>3493270.9940999998</v>
      </c>
    </row>
    <row r="311" spans="1:7" ht="18">
      <c r="A311" s="23">
        <v>306</v>
      </c>
      <c r="B311" s="24" t="s">
        <v>102</v>
      </c>
      <c r="C311" s="24" t="s">
        <v>773</v>
      </c>
      <c r="D311" s="25">
        <v>1680638.3818999999</v>
      </c>
      <c r="E311" s="25">
        <v>1062801.1887999999</v>
      </c>
      <c r="F311" s="26">
        <v>359965.80660000001</v>
      </c>
      <c r="G311" s="26">
        <f t="shared" si="4"/>
        <v>3103405.3772999998</v>
      </c>
    </row>
    <row r="312" spans="1:7" ht="18">
      <c r="A312" s="23">
        <v>307</v>
      </c>
      <c r="B312" s="24" t="s">
        <v>102</v>
      </c>
      <c r="C312" s="24" t="s">
        <v>775</v>
      </c>
      <c r="D312" s="25">
        <v>1848471.2804</v>
      </c>
      <c r="E312" s="25">
        <v>1168935.2662</v>
      </c>
      <c r="F312" s="26">
        <v>395912.92369999998</v>
      </c>
      <c r="G312" s="26">
        <f t="shared" si="4"/>
        <v>3413319.4703000002</v>
      </c>
    </row>
    <row r="313" spans="1:7" ht="18">
      <c r="A313" s="23">
        <v>308</v>
      </c>
      <c r="B313" s="24" t="s">
        <v>102</v>
      </c>
      <c r="C313" s="24" t="s">
        <v>777</v>
      </c>
      <c r="D313" s="25">
        <v>1798161.6442</v>
      </c>
      <c r="E313" s="25">
        <v>1137120.4857000001</v>
      </c>
      <c r="F313" s="26">
        <v>385137.40590000001</v>
      </c>
      <c r="G313" s="26">
        <f t="shared" si="4"/>
        <v>3320419.5358000002</v>
      </c>
    </row>
    <row r="314" spans="1:7" ht="18">
      <c r="A314" s="23">
        <v>309</v>
      </c>
      <c r="B314" s="24" t="s">
        <v>102</v>
      </c>
      <c r="C314" s="24" t="s">
        <v>779</v>
      </c>
      <c r="D314" s="25">
        <v>1739286.3384</v>
      </c>
      <c r="E314" s="25">
        <v>1099888.9517999999</v>
      </c>
      <c r="F314" s="26">
        <v>372527.25890000002</v>
      </c>
      <c r="G314" s="26">
        <f t="shared" si="4"/>
        <v>3211702.5490999995</v>
      </c>
    </row>
    <row r="315" spans="1:7" ht="18">
      <c r="A315" s="23">
        <v>310</v>
      </c>
      <c r="B315" s="24" t="s">
        <v>102</v>
      </c>
      <c r="C315" s="24" t="s">
        <v>781</v>
      </c>
      <c r="D315" s="25">
        <v>1799268.8169</v>
      </c>
      <c r="E315" s="25">
        <v>1137820.639</v>
      </c>
      <c r="F315" s="26">
        <v>385374.54450000002</v>
      </c>
      <c r="G315" s="26">
        <f t="shared" si="4"/>
        <v>3322464.0003999998</v>
      </c>
    </row>
    <row r="316" spans="1:7" ht="36">
      <c r="A316" s="23">
        <v>311</v>
      </c>
      <c r="B316" s="24" t="s">
        <v>102</v>
      </c>
      <c r="C316" s="24" t="s">
        <v>783</v>
      </c>
      <c r="D316" s="25">
        <v>1815746.2997999999</v>
      </c>
      <c r="E316" s="25">
        <v>1148240.6606999999</v>
      </c>
      <c r="F316" s="26">
        <v>388903.7573</v>
      </c>
      <c r="G316" s="26">
        <f t="shared" si="4"/>
        <v>3352890.7178000002</v>
      </c>
    </row>
    <row r="317" spans="1:7" ht="18">
      <c r="A317" s="23">
        <v>312</v>
      </c>
      <c r="B317" s="24" t="s">
        <v>102</v>
      </c>
      <c r="C317" s="24" t="s">
        <v>785</v>
      </c>
      <c r="D317" s="25">
        <v>1931645.4162000001</v>
      </c>
      <c r="E317" s="25">
        <v>1221532.8811000001</v>
      </c>
      <c r="F317" s="26">
        <v>413727.49060000002</v>
      </c>
      <c r="G317" s="26">
        <f t="shared" si="4"/>
        <v>3566905.7879000003</v>
      </c>
    </row>
    <row r="318" spans="1:7" ht="18">
      <c r="A318" s="23">
        <v>313</v>
      </c>
      <c r="B318" s="24" t="s">
        <v>102</v>
      </c>
      <c r="C318" s="24" t="s">
        <v>787</v>
      </c>
      <c r="D318" s="25">
        <v>1728020.3363000001</v>
      </c>
      <c r="E318" s="25">
        <v>1092764.5634999999</v>
      </c>
      <c r="F318" s="26">
        <v>370114.26189999998</v>
      </c>
      <c r="G318" s="26">
        <f t="shared" si="4"/>
        <v>3190899.1616999996</v>
      </c>
    </row>
    <row r="319" spans="1:7" ht="18">
      <c r="A319" s="23">
        <v>314</v>
      </c>
      <c r="B319" s="24" t="s">
        <v>103</v>
      </c>
      <c r="C319" s="24" t="s">
        <v>792</v>
      </c>
      <c r="D319" s="25">
        <v>1804533.9264</v>
      </c>
      <c r="E319" s="25">
        <v>1141150.1861</v>
      </c>
      <c r="F319" s="26">
        <v>386502.24660000001</v>
      </c>
      <c r="G319" s="26">
        <f t="shared" si="4"/>
        <v>3332186.3591</v>
      </c>
    </row>
    <row r="320" spans="1:7" ht="18">
      <c r="A320" s="23">
        <v>315</v>
      </c>
      <c r="B320" s="24" t="s">
        <v>103</v>
      </c>
      <c r="C320" s="24" t="s">
        <v>794</v>
      </c>
      <c r="D320" s="25">
        <v>2134242.5468000001</v>
      </c>
      <c r="E320" s="25">
        <v>1349651.1447000001</v>
      </c>
      <c r="F320" s="26">
        <v>457120.549</v>
      </c>
      <c r="G320" s="26">
        <f t="shared" si="4"/>
        <v>3941014.2405000003</v>
      </c>
    </row>
    <row r="321" spans="1:7" ht="18">
      <c r="A321" s="23">
        <v>316</v>
      </c>
      <c r="B321" s="24" t="s">
        <v>103</v>
      </c>
      <c r="C321" s="24" t="s">
        <v>796</v>
      </c>
      <c r="D321" s="25">
        <v>2648653.2056999998</v>
      </c>
      <c r="E321" s="25">
        <v>1674953.8783</v>
      </c>
      <c r="F321" s="26">
        <v>567299.06790000002</v>
      </c>
      <c r="G321" s="26">
        <f t="shared" si="4"/>
        <v>4890906.1518999999</v>
      </c>
    </row>
    <row r="322" spans="1:7" ht="18">
      <c r="A322" s="23">
        <v>317</v>
      </c>
      <c r="B322" s="24" t="s">
        <v>103</v>
      </c>
      <c r="C322" s="24" t="s">
        <v>798</v>
      </c>
      <c r="D322" s="25">
        <v>2003396.527</v>
      </c>
      <c r="E322" s="25">
        <v>1266906.8097000001</v>
      </c>
      <c r="F322" s="26">
        <v>429095.42859999998</v>
      </c>
      <c r="G322" s="26">
        <f t="shared" si="4"/>
        <v>3699398.7653000001</v>
      </c>
    </row>
    <row r="323" spans="1:7" ht="18">
      <c r="A323" s="23">
        <v>318</v>
      </c>
      <c r="B323" s="24" t="s">
        <v>103</v>
      </c>
      <c r="C323" s="24" t="s">
        <v>800</v>
      </c>
      <c r="D323" s="25">
        <v>1719088.9838</v>
      </c>
      <c r="E323" s="25">
        <v>1087116.5596</v>
      </c>
      <c r="F323" s="26">
        <v>368201.30930000002</v>
      </c>
      <c r="G323" s="26">
        <f t="shared" si="4"/>
        <v>3174406.8526999997</v>
      </c>
    </row>
    <row r="324" spans="1:7" ht="18">
      <c r="A324" s="23">
        <v>319</v>
      </c>
      <c r="B324" s="24" t="s">
        <v>103</v>
      </c>
      <c r="C324" s="24" t="s">
        <v>802</v>
      </c>
      <c r="D324" s="25">
        <v>1686380.6416</v>
      </c>
      <c r="E324" s="25">
        <v>1066432.4759</v>
      </c>
      <c r="F324" s="26">
        <v>361195.70659999998</v>
      </c>
      <c r="G324" s="26">
        <f t="shared" si="4"/>
        <v>3114008.8240999999</v>
      </c>
    </row>
    <row r="325" spans="1:7" ht="18">
      <c r="A325" s="23">
        <v>320</v>
      </c>
      <c r="B325" s="24" t="s">
        <v>103</v>
      </c>
      <c r="C325" s="24" t="s">
        <v>804</v>
      </c>
      <c r="D325" s="25">
        <v>2367215.4456000002</v>
      </c>
      <c r="E325" s="25">
        <v>1496978.4201</v>
      </c>
      <c r="F325" s="26">
        <v>507019.6102</v>
      </c>
      <c r="G325" s="26">
        <f t="shared" si="4"/>
        <v>4371213.4759</v>
      </c>
    </row>
    <row r="326" spans="1:7" ht="18">
      <c r="A326" s="23">
        <v>321</v>
      </c>
      <c r="B326" s="24" t="s">
        <v>103</v>
      </c>
      <c r="C326" s="24" t="s">
        <v>806</v>
      </c>
      <c r="D326" s="25">
        <v>1986730.5482999999</v>
      </c>
      <c r="E326" s="25">
        <v>1256367.5870999999</v>
      </c>
      <c r="F326" s="26">
        <v>425525.84299999999</v>
      </c>
      <c r="G326" s="26">
        <f t="shared" si="4"/>
        <v>3668623.9783999999</v>
      </c>
    </row>
    <row r="327" spans="1:7" ht="18">
      <c r="A327" s="23">
        <v>322</v>
      </c>
      <c r="B327" s="24" t="s">
        <v>103</v>
      </c>
      <c r="C327" s="24" t="s">
        <v>808</v>
      </c>
      <c r="D327" s="25">
        <v>1740244.1121</v>
      </c>
      <c r="E327" s="25">
        <v>1100494.6281999999</v>
      </c>
      <c r="F327" s="26">
        <v>372732.39870000002</v>
      </c>
      <c r="G327" s="26">
        <f t="shared" ref="G327:G390" si="5">D327+E327+F327</f>
        <v>3213471.1389999995</v>
      </c>
    </row>
    <row r="328" spans="1:7" ht="18">
      <c r="A328" s="23">
        <v>323</v>
      </c>
      <c r="B328" s="24" t="s">
        <v>103</v>
      </c>
      <c r="C328" s="24" t="s">
        <v>810</v>
      </c>
      <c r="D328" s="25">
        <v>1838473.1794</v>
      </c>
      <c r="E328" s="25">
        <v>1162612.6725000001</v>
      </c>
      <c r="F328" s="26">
        <v>393771.49070000002</v>
      </c>
      <c r="G328" s="26">
        <f t="shared" si="5"/>
        <v>3394857.3426000001</v>
      </c>
    </row>
    <row r="329" spans="1:7" ht="18">
      <c r="A329" s="23">
        <v>324</v>
      </c>
      <c r="B329" s="24" t="s">
        <v>103</v>
      </c>
      <c r="C329" s="24" t="s">
        <v>812</v>
      </c>
      <c r="D329" s="25">
        <v>2557422.8651000001</v>
      </c>
      <c r="E329" s="25">
        <v>1617261.6850000001</v>
      </c>
      <c r="F329" s="26">
        <v>547758.99109999998</v>
      </c>
      <c r="G329" s="26">
        <f t="shared" si="5"/>
        <v>4722443.5411999999</v>
      </c>
    </row>
    <row r="330" spans="1:7" ht="18">
      <c r="A330" s="23">
        <v>325</v>
      </c>
      <c r="B330" s="24" t="s">
        <v>103</v>
      </c>
      <c r="C330" s="24" t="s">
        <v>814</v>
      </c>
      <c r="D330" s="25">
        <v>1890865.2387999999</v>
      </c>
      <c r="E330" s="25">
        <v>1195744.3345999999</v>
      </c>
      <c r="F330" s="26">
        <v>404993.03009999997</v>
      </c>
      <c r="G330" s="26">
        <f t="shared" si="5"/>
        <v>3491602.6035000002</v>
      </c>
    </row>
    <row r="331" spans="1:7" ht="18">
      <c r="A331" s="23">
        <v>326</v>
      </c>
      <c r="B331" s="24" t="s">
        <v>103</v>
      </c>
      <c r="C331" s="24" t="s">
        <v>816</v>
      </c>
      <c r="D331" s="25">
        <v>1596198.4775</v>
      </c>
      <c r="E331" s="25">
        <v>1009403.1278</v>
      </c>
      <c r="F331" s="26">
        <v>341880.1323</v>
      </c>
      <c r="G331" s="26">
        <f t="shared" si="5"/>
        <v>2947481.7376000001</v>
      </c>
    </row>
    <row r="332" spans="1:7" ht="18">
      <c r="A332" s="23">
        <v>327</v>
      </c>
      <c r="B332" s="24" t="s">
        <v>103</v>
      </c>
      <c r="C332" s="24" t="s">
        <v>818</v>
      </c>
      <c r="D332" s="25">
        <v>2193923.8719000001</v>
      </c>
      <c r="E332" s="25">
        <v>1387392.3887</v>
      </c>
      <c r="F332" s="26">
        <v>469903.33230000001</v>
      </c>
      <c r="G332" s="26">
        <f t="shared" si="5"/>
        <v>4051219.5929</v>
      </c>
    </row>
    <row r="333" spans="1:7" ht="18">
      <c r="A333" s="23">
        <v>328</v>
      </c>
      <c r="B333" s="24" t="s">
        <v>103</v>
      </c>
      <c r="C333" s="24" t="s">
        <v>820</v>
      </c>
      <c r="D333" s="25">
        <v>2467602.7041000002</v>
      </c>
      <c r="E333" s="25">
        <v>1560461.2603</v>
      </c>
      <c r="F333" s="26">
        <v>528520.95209999999</v>
      </c>
      <c r="G333" s="26">
        <f t="shared" si="5"/>
        <v>4556584.9165000003</v>
      </c>
    </row>
    <row r="334" spans="1:7" ht="18">
      <c r="A334" s="23">
        <v>329</v>
      </c>
      <c r="B334" s="24" t="s">
        <v>103</v>
      </c>
      <c r="C334" s="24" t="s">
        <v>822</v>
      </c>
      <c r="D334" s="25">
        <v>1808515.1673000001</v>
      </c>
      <c r="E334" s="25">
        <v>1143667.8411000001</v>
      </c>
      <c r="F334" s="26">
        <v>387354.96460000001</v>
      </c>
      <c r="G334" s="26">
        <f t="shared" si="5"/>
        <v>3339537.9730000002</v>
      </c>
    </row>
    <row r="335" spans="1:7" ht="18">
      <c r="A335" s="23">
        <v>330</v>
      </c>
      <c r="B335" s="24" t="s">
        <v>103</v>
      </c>
      <c r="C335" s="24" t="s">
        <v>824</v>
      </c>
      <c r="D335" s="25">
        <v>1913751.8714000001</v>
      </c>
      <c r="E335" s="25">
        <v>1210217.3709</v>
      </c>
      <c r="F335" s="26">
        <v>409894.98</v>
      </c>
      <c r="G335" s="26">
        <f t="shared" si="5"/>
        <v>3533864.2223</v>
      </c>
    </row>
    <row r="336" spans="1:7" ht="18">
      <c r="A336" s="23">
        <v>331</v>
      </c>
      <c r="B336" s="24" t="s">
        <v>103</v>
      </c>
      <c r="C336" s="24" t="s">
        <v>826</v>
      </c>
      <c r="D336" s="25">
        <v>1996009.7461999999</v>
      </c>
      <c r="E336" s="25">
        <v>1262235.5612000001</v>
      </c>
      <c r="F336" s="26">
        <v>427513.29849999998</v>
      </c>
      <c r="G336" s="26">
        <f t="shared" si="5"/>
        <v>3685758.6059000003</v>
      </c>
    </row>
    <row r="337" spans="1:7" ht="18">
      <c r="A337" s="23">
        <v>332</v>
      </c>
      <c r="B337" s="24" t="s">
        <v>103</v>
      </c>
      <c r="C337" s="24" t="s">
        <v>828</v>
      </c>
      <c r="D337" s="25">
        <v>2062170.6655999999</v>
      </c>
      <c r="E337" s="25">
        <v>1304074.3676</v>
      </c>
      <c r="F337" s="26">
        <v>441683.90710000001</v>
      </c>
      <c r="G337" s="26">
        <f t="shared" si="5"/>
        <v>3807928.9402999999</v>
      </c>
    </row>
    <row r="338" spans="1:7" ht="18">
      <c r="A338" s="23">
        <v>333</v>
      </c>
      <c r="B338" s="24" t="s">
        <v>103</v>
      </c>
      <c r="C338" s="24" t="s">
        <v>830</v>
      </c>
      <c r="D338" s="25">
        <v>2080001.6063999999</v>
      </c>
      <c r="E338" s="25">
        <v>1315350.2882999999</v>
      </c>
      <c r="F338" s="26">
        <v>445503.00890000002</v>
      </c>
      <c r="G338" s="26">
        <f t="shared" si="5"/>
        <v>3840854.9035999998</v>
      </c>
    </row>
    <row r="339" spans="1:7" ht="18">
      <c r="A339" s="23">
        <v>334</v>
      </c>
      <c r="B339" s="24" t="s">
        <v>103</v>
      </c>
      <c r="C339" s="24" t="s">
        <v>832</v>
      </c>
      <c r="D339" s="25">
        <v>1948544.4421000001</v>
      </c>
      <c r="E339" s="25">
        <v>1232219.4779000001</v>
      </c>
      <c r="F339" s="26">
        <v>417346.99109999998</v>
      </c>
      <c r="G339" s="26">
        <f t="shared" si="5"/>
        <v>3598110.9111000001</v>
      </c>
    </row>
    <row r="340" spans="1:7" ht="18">
      <c r="A340" s="23">
        <v>335</v>
      </c>
      <c r="B340" s="24" t="s">
        <v>103</v>
      </c>
      <c r="C340" s="24" t="s">
        <v>834</v>
      </c>
      <c r="D340" s="25">
        <v>1787320.1579</v>
      </c>
      <c r="E340" s="25">
        <v>1130264.5525</v>
      </c>
      <c r="F340" s="26">
        <v>382815.3333</v>
      </c>
      <c r="G340" s="26">
        <f t="shared" si="5"/>
        <v>3300400.0437000003</v>
      </c>
    </row>
    <row r="341" spans="1:7" ht="18">
      <c r="A341" s="23">
        <v>336</v>
      </c>
      <c r="B341" s="24" t="s">
        <v>103</v>
      </c>
      <c r="C341" s="24" t="s">
        <v>836</v>
      </c>
      <c r="D341" s="25">
        <v>2193432.3602</v>
      </c>
      <c r="E341" s="25">
        <v>1387081.5667999999</v>
      </c>
      <c r="F341" s="26">
        <v>469798.05839999998</v>
      </c>
      <c r="G341" s="26">
        <f t="shared" si="5"/>
        <v>4050311.9854000001</v>
      </c>
    </row>
    <row r="342" spans="1:7" ht="18">
      <c r="A342" s="23">
        <v>337</v>
      </c>
      <c r="B342" s="24" t="s">
        <v>103</v>
      </c>
      <c r="C342" s="24" t="s">
        <v>838</v>
      </c>
      <c r="D342" s="25">
        <v>1622061.7792</v>
      </c>
      <c r="E342" s="25">
        <v>1025758.5485</v>
      </c>
      <c r="F342" s="26">
        <v>347419.63709999999</v>
      </c>
      <c r="G342" s="26">
        <f t="shared" si="5"/>
        <v>2995239.9648000002</v>
      </c>
    </row>
    <row r="343" spans="1:7" ht="18">
      <c r="A343" s="23">
        <v>338</v>
      </c>
      <c r="B343" s="24" t="s">
        <v>103</v>
      </c>
      <c r="C343" s="24" t="s">
        <v>840</v>
      </c>
      <c r="D343" s="25">
        <v>2035881.2289</v>
      </c>
      <c r="E343" s="25">
        <v>1287449.4678</v>
      </c>
      <c r="F343" s="26">
        <v>436053.1311</v>
      </c>
      <c r="G343" s="26">
        <f t="shared" si="5"/>
        <v>3759383.8278000001</v>
      </c>
    </row>
    <row r="344" spans="1:7" ht="18">
      <c r="A344" s="23">
        <v>339</v>
      </c>
      <c r="B344" s="24" t="s">
        <v>103</v>
      </c>
      <c r="C344" s="24" t="s">
        <v>842</v>
      </c>
      <c r="D344" s="25">
        <v>1851623.6594</v>
      </c>
      <c r="E344" s="25">
        <v>1170928.7659</v>
      </c>
      <c r="F344" s="26">
        <v>396588.1127</v>
      </c>
      <c r="G344" s="26">
        <f t="shared" si="5"/>
        <v>3419140.5380000002</v>
      </c>
    </row>
    <row r="345" spans="1:7" ht="18">
      <c r="A345" s="23">
        <v>340</v>
      </c>
      <c r="B345" s="24" t="s">
        <v>103</v>
      </c>
      <c r="C345" s="24" t="s">
        <v>844</v>
      </c>
      <c r="D345" s="25">
        <v>1715760.122</v>
      </c>
      <c r="E345" s="25">
        <v>1085011.4558000001</v>
      </c>
      <c r="F345" s="26">
        <v>367488.32040000003</v>
      </c>
      <c r="G345" s="26">
        <f t="shared" si="5"/>
        <v>3168259.8982000002</v>
      </c>
    </row>
    <row r="346" spans="1:7" ht="18">
      <c r="A346" s="23">
        <v>341</v>
      </c>
      <c r="B346" s="24" t="s">
        <v>104</v>
      </c>
      <c r="C346" s="24" t="s">
        <v>849</v>
      </c>
      <c r="D346" s="25">
        <v>3212397.6047</v>
      </c>
      <c r="E346" s="25">
        <v>2031454.2557000001</v>
      </c>
      <c r="F346" s="26">
        <v>688044.08330000006</v>
      </c>
      <c r="G346" s="26">
        <f t="shared" si="5"/>
        <v>5931895.9437000006</v>
      </c>
    </row>
    <row r="347" spans="1:7" ht="18">
      <c r="A347" s="23">
        <v>342</v>
      </c>
      <c r="B347" s="24" t="s">
        <v>104</v>
      </c>
      <c r="C347" s="24" t="s">
        <v>851</v>
      </c>
      <c r="D347" s="25">
        <v>3266450.4972999999</v>
      </c>
      <c r="E347" s="25">
        <v>2065636.1947000001</v>
      </c>
      <c r="F347" s="26">
        <v>699621.34660000005</v>
      </c>
      <c r="G347" s="26">
        <f t="shared" si="5"/>
        <v>6031708.0385999996</v>
      </c>
    </row>
    <row r="348" spans="1:7" ht="18">
      <c r="A348" s="23">
        <v>343</v>
      </c>
      <c r="B348" s="24" t="s">
        <v>104</v>
      </c>
      <c r="C348" s="24" t="s">
        <v>853</v>
      </c>
      <c r="D348" s="25">
        <v>2703248.6384999999</v>
      </c>
      <c r="E348" s="25">
        <v>1709478.9086</v>
      </c>
      <c r="F348" s="26">
        <v>578992.53469999996</v>
      </c>
      <c r="G348" s="26">
        <f t="shared" si="5"/>
        <v>4991720.0817999998</v>
      </c>
    </row>
    <row r="349" spans="1:7" ht="18">
      <c r="A349" s="23">
        <v>344</v>
      </c>
      <c r="B349" s="24" t="s">
        <v>104</v>
      </c>
      <c r="C349" s="24" t="s">
        <v>855</v>
      </c>
      <c r="D349" s="25">
        <v>2081462.7788</v>
      </c>
      <c r="E349" s="25">
        <v>1316274.3037</v>
      </c>
      <c r="F349" s="26">
        <v>445815.96860000002</v>
      </c>
      <c r="G349" s="26">
        <f t="shared" si="5"/>
        <v>3843553.0510999998</v>
      </c>
    </row>
    <row r="350" spans="1:7" ht="18">
      <c r="A350" s="23">
        <v>345</v>
      </c>
      <c r="B350" s="24" t="s">
        <v>104</v>
      </c>
      <c r="C350" s="24" t="s">
        <v>857</v>
      </c>
      <c r="D350" s="25">
        <v>3421830.8437000001</v>
      </c>
      <c r="E350" s="25">
        <v>2163895.5339000002</v>
      </c>
      <c r="F350" s="26">
        <v>732901.32660000003</v>
      </c>
      <c r="G350" s="26">
        <f t="shared" si="5"/>
        <v>6318627.7042000005</v>
      </c>
    </row>
    <row r="351" spans="1:7" ht="18">
      <c r="A351" s="23">
        <v>346</v>
      </c>
      <c r="B351" s="24" t="s">
        <v>104</v>
      </c>
      <c r="C351" s="24" t="s">
        <v>859</v>
      </c>
      <c r="D351" s="25">
        <v>2292317.9991000001</v>
      </c>
      <c r="E351" s="25">
        <v>1449614.8134999999</v>
      </c>
      <c r="F351" s="26">
        <v>490977.77750000003</v>
      </c>
      <c r="G351" s="26">
        <f t="shared" si="5"/>
        <v>4232910.5900999997</v>
      </c>
    </row>
    <row r="352" spans="1:7" ht="18">
      <c r="A352" s="23">
        <v>347</v>
      </c>
      <c r="B352" s="24" t="s">
        <v>104</v>
      </c>
      <c r="C352" s="24" t="s">
        <v>861</v>
      </c>
      <c r="D352" s="25">
        <v>1998896.7864999999</v>
      </c>
      <c r="E352" s="25">
        <v>1264061.2662</v>
      </c>
      <c r="F352" s="26">
        <v>428131.65629999997</v>
      </c>
      <c r="G352" s="26">
        <f t="shared" si="5"/>
        <v>3691089.7089999998</v>
      </c>
    </row>
    <row r="353" spans="1:7" ht="18">
      <c r="A353" s="23">
        <v>348</v>
      </c>
      <c r="B353" s="24" t="s">
        <v>104</v>
      </c>
      <c r="C353" s="24" t="s">
        <v>863</v>
      </c>
      <c r="D353" s="25">
        <v>2663398.9079999998</v>
      </c>
      <c r="E353" s="25">
        <v>1684278.7575000001</v>
      </c>
      <c r="F353" s="26">
        <v>570457.36100000003</v>
      </c>
      <c r="G353" s="26">
        <f t="shared" si="5"/>
        <v>4918135.0264999997</v>
      </c>
    </row>
    <row r="354" spans="1:7" ht="18">
      <c r="A354" s="23">
        <v>349</v>
      </c>
      <c r="B354" s="24" t="s">
        <v>104</v>
      </c>
      <c r="C354" s="24" t="s">
        <v>865</v>
      </c>
      <c r="D354" s="25">
        <v>2938006.0482999999</v>
      </c>
      <c r="E354" s="25">
        <v>1857934.6721000001</v>
      </c>
      <c r="F354" s="26">
        <v>629273.80949999997</v>
      </c>
      <c r="G354" s="26">
        <f t="shared" si="5"/>
        <v>5425214.5298999995</v>
      </c>
    </row>
    <row r="355" spans="1:7" ht="18">
      <c r="A355" s="23">
        <v>350</v>
      </c>
      <c r="B355" s="24" t="s">
        <v>104</v>
      </c>
      <c r="C355" s="24" t="s">
        <v>867</v>
      </c>
      <c r="D355" s="25">
        <v>2775536.9369000001</v>
      </c>
      <c r="E355" s="25">
        <v>1755192.5434999999</v>
      </c>
      <c r="F355" s="26">
        <v>594475.52960000001</v>
      </c>
      <c r="G355" s="26">
        <f t="shared" si="5"/>
        <v>5125205.01</v>
      </c>
    </row>
    <row r="356" spans="1:7" ht="18">
      <c r="A356" s="23">
        <v>351</v>
      </c>
      <c r="B356" s="24" t="s">
        <v>104</v>
      </c>
      <c r="C356" s="24" t="s">
        <v>869</v>
      </c>
      <c r="D356" s="25">
        <v>2963319.8516000002</v>
      </c>
      <c r="E356" s="25">
        <v>1873942.6013</v>
      </c>
      <c r="F356" s="26">
        <v>634695.62049999996</v>
      </c>
      <c r="G356" s="26">
        <f t="shared" si="5"/>
        <v>5471958.0734000001</v>
      </c>
    </row>
    <row r="357" spans="1:7" ht="18">
      <c r="A357" s="23">
        <v>352</v>
      </c>
      <c r="B357" s="24" t="s">
        <v>104</v>
      </c>
      <c r="C357" s="24" t="s">
        <v>871</v>
      </c>
      <c r="D357" s="25">
        <v>2560824.1616000002</v>
      </c>
      <c r="E357" s="25">
        <v>1619412.595</v>
      </c>
      <c r="F357" s="26">
        <v>548487.49430000002</v>
      </c>
      <c r="G357" s="26">
        <f t="shared" si="5"/>
        <v>4728724.2509000003</v>
      </c>
    </row>
    <row r="358" spans="1:7" ht="18">
      <c r="A358" s="23">
        <v>353</v>
      </c>
      <c r="B358" s="24" t="s">
        <v>104</v>
      </c>
      <c r="C358" s="24" t="s">
        <v>873</v>
      </c>
      <c r="D358" s="25">
        <v>2218615.3336</v>
      </c>
      <c r="E358" s="25">
        <v>1403006.7619</v>
      </c>
      <c r="F358" s="26">
        <v>475191.84769999998</v>
      </c>
      <c r="G358" s="26">
        <f t="shared" si="5"/>
        <v>4096813.9431999996</v>
      </c>
    </row>
    <row r="359" spans="1:7" ht="18">
      <c r="A359" s="23">
        <v>354</v>
      </c>
      <c r="B359" s="24" t="s">
        <v>104</v>
      </c>
      <c r="C359" s="24" t="s">
        <v>875</v>
      </c>
      <c r="D359" s="25">
        <v>2284445.5758000002</v>
      </c>
      <c r="E359" s="25">
        <v>1444636.4547999999</v>
      </c>
      <c r="F359" s="26">
        <v>489291.63059999997</v>
      </c>
      <c r="G359" s="26">
        <f t="shared" si="5"/>
        <v>4218373.6612</v>
      </c>
    </row>
    <row r="360" spans="1:7" ht="18">
      <c r="A360" s="23">
        <v>355</v>
      </c>
      <c r="B360" s="24" t="s">
        <v>104</v>
      </c>
      <c r="C360" s="24" t="s">
        <v>877</v>
      </c>
      <c r="D360" s="25">
        <v>2644469.3873000001</v>
      </c>
      <c r="E360" s="25">
        <v>1672308.1174999999</v>
      </c>
      <c r="F360" s="26">
        <v>566402.96109999996</v>
      </c>
      <c r="G360" s="26">
        <f t="shared" si="5"/>
        <v>4883180.4659000002</v>
      </c>
    </row>
    <row r="361" spans="1:7" ht="18">
      <c r="A361" s="23">
        <v>356</v>
      </c>
      <c r="B361" s="24" t="s">
        <v>104</v>
      </c>
      <c r="C361" s="24" t="s">
        <v>879</v>
      </c>
      <c r="D361" s="25">
        <v>2051139.1886</v>
      </c>
      <c r="E361" s="25">
        <v>1297098.2881</v>
      </c>
      <c r="F361" s="26">
        <v>439321.14150000003</v>
      </c>
      <c r="G361" s="26">
        <f t="shared" si="5"/>
        <v>3787558.6181999999</v>
      </c>
    </row>
    <row r="362" spans="1:7" ht="18">
      <c r="A362" s="23">
        <v>357</v>
      </c>
      <c r="B362" s="24" t="s">
        <v>104</v>
      </c>
      <c r="C362" s="24" t="s">
        <v>881</v>
      </c>
      <c r="D362" s="25">
        <v>2854002.3254999998</v>
      </c>
      <c r="E362" s="25">
        <v>1804812.4434</v>
      </c>
      <c r="F362" s="26">
        <v>611281.55830000003</v>
      </c>
      <c r="G362" s="26">
        <f t="shared" si="5"/>
        <v>5270096.3271999992</v>
      </c>
    </row>
    <row r="363" spans="1:7" ht="18">
      <c r="A363" s="23">
        <v>358</v>
      </c>
      <c r="B363" s="24" t="s">
        <v>104</v>
      </c>
      <c r="C363" s="24" t="s">
        <v>883</v>
      </c>
      <c r="D363" s="25">
        <v>1919642.2590000001</v>
      </c>
      <c r="E363" s="25">
        <v>1213942.3311000001</v>
      </c>
      <c r="F363" s="26">
        <v>411156.6067</v>
      </c>
      <c r="G363" s="26">
        <f t="shared" si="5"/>
        <v>3544741.1968</v>
      </c>
    </row>
    <row r="364" spans="1:7" ht="18">
      <c r="A364" s="23">
        <v>359</v>
      </c>
      <c r="B364" s="24" t="s">
        <v>104</v>
      </c>
      <c r="C364" s="24" t="s">
        <v>885</v>
      </c>
      <c r="D364" s="25">
        <v>2532965.5123000001</v>
      </c>
      <c r="E364" s="25">
        <v>1601795.3574999999</v>
      </c>
      <c r="F364" s="26">
        <v>542520.61809999996</v>
      </c>
      <c r="G364" s="26">
        <f t="shared" si="5"/>
        <v>4677281.4879000001</v>
      </c>
    </row>
    <row r="365" spans="1:7" ht="18">
      <c r="A365" s="23">
        <v>360</v>
      </c>
      <c r="B365" s="24" t="s">
        <v>104</v>
      </c>
      <c r="C365" s="24" t="s">
        <v>887</v>
      </c>
      <c r="D365" s="25">
        <v>2123706.8418999999</v>
      </c>
      <c r="E365" s="25">
        <v>1342988.5814</v>
      </c>
      <c r="F365" s="26">
        <v>454863.96990000003</v>
      </c>
      <c r="G365" s="26">
        <f t="shared" si="5"/>
        <v>3921559.3931999998</v>
      </c>
    </row>
    <row r="366" spans="1:7" ht="18">
      <c r="A366" s="23">
        <v>361</v>
      </c>
      <c r="B366" s="24" t="s">
        <v>104</v>
      </c>
      <c r="C366" s="24" t="s">
        <v>889</v>
      </c>
      <c r="D366" s="25">
        <v>2706951.5014</v>
      </c>
      <c r="E366" s="25">
        <v>1711820.5229</v>
      </c>
      <c r="F366" s="26">
        <v>579785.62849999999</v>
      </c>
      <c r="G366" s="26">
        <f t="shared" si="5"/>
        <v>4998557.6527999993</v>
      </c>
    </row>
    <row r="367" spans="1:7" ht="18">
      <c r="A367" s="23">
        <v>362</v>
      </c>
      <c r="B367" s="24" t="s">
        <v>104</v>
      </c>
      <c r="C367" s="24" t="s">
        <v>891</v>
      </c>
      <c r="D367" s="25">
        <v>3028532.9933000002</v>
      </c>
      <c r="E367" s="25">
        <v>1915182.0525</v>
      </c>
      <c r="F367" s="26">
        <v>648663.23030000005</v>
      </c>
      <c r="G367" s="26">
        <f t="shared" si="5"/>
        <v>5592378.2761000004</v>
      </c>
    </row>
    <row r="368" spans="1:7" ht="18">
      <c r="A368" s="23">
        <v>363</v>
      </c>
      <c r="B368" s="24" t="s">
        <v>104</v>
      </c>
      <c r="C368" s="24" t="s">
        <v>893</v>
      </c>
      <c r="D368" s="25">
        <v>3092393.8439000002</v>
      </c>
      <c r="E368" s="25">
        <v>1955566.3425</v>
      </c>
      <c r="F368" s="26">
        <v>662341.201</v>
      </c>
      <c r="G368" s="26">
        <f t="shared" si="5"/>
        <v>5710301.3874000004</v>
      </c>
    </row>
    <row r="369" spans="1:7" ht="18">
      <c r="A369" s="23">
        <v>364</v>
      </c>
      <c r="B369" s="24" t="s">
        <v>105</v>
      </c>
      <c r="C369" s="24" t="s">
        <v>897</v>
      </c>
      <c r="D369" s="25">
        <v>1984451.3504999999</v>
      </c>
      <c r="E369" s="25">
        <v>1254926.2692</v>
      </c>
      <c r="F369" s="26">
        <v>425037.67540000001</v>
      </c>
      <c r="G369" s="26">
        <f t="shared" si="5"/>
        <v>3664415.2950999998</v>
      </c>
    </row>
    <row r="370" spans="1:7" ht="18">
      <c r="A370" s="23">
        <v>365</v>
      </c>
      <c r="B370" s="24" t="s">
        <v>105</v>
      </c>
      <c r="C370" s="24" t="s">
        <v>899</v>
      </c>
      <c r="D370" s="25">
        <v>2032599.7064</v>
      </c>
      <c r="E370" s="25">
        <v>1285374.3004000001</v>
      </c>
      <c r="F370" s="26">
        <v>435350.28159999999</v>
      </c>
      <c r="G370" s="26">
        <f t="shared" si="5"/>
        <v>3753324.2884</v>
      </c>
    </row>
    <row r="371" spans="1:7" ht="18">
      <c r="A371" s="23">
        <v>366</v>
      </c>
      <c r="B371" s="24" t="s">
        <v>105</v>
      </c>
      <c r="C371" s="24" t="s">
        <v>901</v>
      </c>
      <c r="D371" s="25">
        <v>1853330.4786</v>
      </c>
      <c r="E371" s="25">
        <v>1172008.1233000001</v>
      </c>
      <c r="F371" s="26">
        <v>396953.68599999999</v>
      </c>
      <c r="G371" s="26">
        <f t="shared" si="5"/>
        <v>3422292.2878999999</v>
      </c>
    </row>
    <row r="372" spans="1:7" ht="18">
      <c r="A372" s="23">
        <v>367</v>
      </c>
      <c r="B372" s="24" t="s">
        <v>105</v>
      </c>
      <c r="C372" s="24" t="s">
        <v>903</v>
      </c>
      <c r="D372" s="25">
        <v>2010607.3477</v>
      </c>
      <c r="E372" s="25">
        <v>1271466.7845999999</v>
      </c>
      <c r="F372" s="26">
        <v>430639.87079999998</v>
      </c>
      <c r="G372" s="26">
        <f t="shared" si="5"/>
        <v>3712714.0030999999</v>
      </c>
    </row>
    <row r="373" spans="1:7" ht="18">
      <c r="A373" s="23">
        <v>368</v>
      </c>
      <c r="B373" s="24" t="s">
        <v>105</v>
      </c>
      <c r="C373" s="24" t="s">
        <v>905</v>
      </c>
      <c r="D373" s="25">
        <v>2436922.2928999998</v>
      </c>
      <c r="E373" s="25">
        <v>1541059.5985000001</v>
      </c>
      <c r="F373" s="26">
        <v>521949.6997</v>
      </c>
      <c r="G373" s="26">
        <f t="shared" si="5"/>
        <v>4499931.5910999998</v>
      </c>
    </row>
    <row r="374" spans="1:7" ht="18">
      <c r="A374" s="23">
        <v>369</v>
      </c>
      <c r="B374" s="24" t="s">
        <v>105</v>
      </c>
      <c r="C374" s="24" t="s">
        <v>907</v>
      </c>
      <c r="D374" s="25">
        <v>1941507.9783999999</v>
      </c>
      <c r="E374" s="25">
        <v>1227769.7629</v>
      </c>
      <c r="F374" s="26">
        <v>415839.8933</v>
      </c>
      <c r="G374" s="26">
        <f t="shared" si="5"/>
        <v>3585117.6346</v>
      </c>
    </row>
    <row r="375" spans="1:7" ht="18">
      <c r="A375" s="23">
        <v>370</v>
      </c>
      <c r="B375" s="24" t="s">
        <v>105</v>
      </c>
      <c r="C375" s="24" t="s">
        <v>909</v>
      </c>
      <c r="D375" s="25">
        <v>3133805.0540999998</v>
      </c>
      <c r="E375" s="25">
        <v>1981753.9412</v>
      </c>
      <c r="F375" s="26">
        <v>671210.81850000005</v>
      </c>
      <c r="G375" s="26">
        <f t="shared" si="5"/>
        <v>5786769.8137999997</v>
      </c>
    </row>
    <row r="376" spans="1:7" ht="18">
      <c r="A376" s="23">
        <v>371</v>
      </c>
      <c r="B376" s="24" t="s">
        <v>105</v>
      </c>
      <c r="C376" s="24" t="s">
        <v>911</v>
      </c>
      <c r="D376" s="25">
        <v>2135110.8557000002</v>
      </c>
      <c r="E376" s="25">
        <v>1350200.2453999999</v>
      </c>
      <c r="F376" s="26">
        <v>457306.52679999999</v>
      </c>
      <c r="G376" s="26">
        <f t="shared" si="5"/>
        <v>3942617.6279000002</v>
      </c>
    </row>
    <row r="377" spans="1:7" ht="18">
      <c r="A377" s="23">
        <v>372</v>
      </c>
      <c r="B377" s="24" t="s">
        <v>105</v>
      </c>
      <c r="C377" s="24" t="s">
        <v>913</v>
      </c>
      <c r="D377" s="25">
        <v>2295161.2906999998</v>
      </c>
      <c r="E377" s="25">
        <v>1451412.8526999999</v>
      </c>
      <c r="F377" s="26">
        <v>491586.76500000001</v>
      </c>
      <c r="G377" s="26">
        <f t="shared" si="5"/>
        <v>4238160.9083999991</v>
      </c>
    </row>
    <row r="378" spans="1:7" ht="18">
      <c r="A378" s="23">
        <v>373</v>
      </c>
      <c r="B378" s="24" t="s">
        <v>105</v>
      </c>
      <c r="C378" s="24" t="s">
        <v>915</v>
      </c>
      <c r="D378" s="25">
        <v>2311235.9501</v>
      </c>
      <c r="E378" s="25">
        <v>1461578.1370999999</v>
      </c>
      <c r="F378" s="26">
        <v>495029.69939999998</v>
      </c>
      <c r="G378" s="26">
        <f t="shared" si="5"/>
        <v>4267843.7866000002</v>
      </c>
    </row>
    <row r="379" spans="1:7" ht="18">
      <c r="A379" s="23">
        <v>374</v>
      </c>
      <c r="B379" s="24" t="s">
        <v>105</v>
      </c>
      <c r="C379" s="24" t="s">
        <v>916</v>
      </c>
      <c r="D379" s="25">
        <v>2142196.2999</v>
      </c>
      <c r="E379" s="25">
        <v>1354680.9347999999</v>
      </c>
      <c r="F379" s="26">
        <v>458824.11540000001</v>
      </c>
      <c r="G379" s="26">
        <f t="shared" si="5"/>
        <v>3955701.3500999999</v>
      </c>
    </row>
    <row r="380" spans="1:7" ht="18">
      <c r="A380" s="23">
        <v>375</v>
      </c>
      <c r="B380" s="24" t="s">
        <v>105</v>
      </c>
      <c r="C380" s="24" t="s">
        <v>918</v>
      </c>
      <c r="D380" s="25">
        <v>2098675.2489</v>
      </c>
      <c r="E380" s="25">
        <v>1327159.1162</v>
      </c>
      <c r="F380" s="26">
        <v>449502.60379999998</v>
      </c>
      <c r="G380" s="26">
        <f t="shared" si="5"/>
        <v>3875336.9689000002</v>
      </c>
    </row>
    <row r="381" spans="1:7" ht="18">
      <c r="A381" s="23">
        <v>376</v>
      </c>
      <c r="B381" s="24" t="s">
        <v>105</v>
      </c>
      <c r="C381" s="24" t="s">
        <v>920</v>
      </c>
      <c r="D381" s="25">
        <v>2192818.9175</v>
      </c>
      <c r="E381" s="25">
        <v>1386693.6383</v>
      </c>
      <c r="F381" s="26">
        <v>469666.66879999998</v>
      </c>
      <c r="G381" s="26">
        <f t="shared" si="5"/>
        <v>4049179.2246000003</v>
      </c>
    </row>
    <row r="382" spans="1:7" ht="18">
      <c r="A382" s="23">
        <v>377</v>
      </c>
      <c r="B382" s="24" t="s">
        <v>105</v>
      </c>
      <c r="C382" s="24" t="s">
        <v>922</v>
      </c>
      <c r="D382" s="25">
        <v>1956004.3144</v>
      </c>
      <c r="E382" s="25">
        <v>1236936.9479</v>
      </c>
      <c r="F382" s="26">
        <v>418944.77620000002</v>
      </c>
      <c r="G382" s="26">
        <f t="shared" si="5"/>
        <v>3611886.0385000003</v>
      </c>
    </row>
    <row r="383" spans="1:7" ht="18">
      <c r="A383" s="23">
        <v>378</v>
      </c>
      <c r="B383" s="24" t="s">
        <v>105</v>
      </c>
      <c r="C383" s="24" t="s">
        <v>924</v>
      </c>
      <c r="D383" s="25">
        <v>1945797.4106999999</v>
      </c>
      <c r="E383" s="25">
        <v>1230482.3117</v>
      </c>
      <c r="F383" s="26">
        <v>416758.62099999998</v>
      </c>
      <c r="G383" s="26">
        <f t="shared" si="5"/>
        <v>3593038.3433999997</v>
      </c>
    </row>
    <row r="384" spans="1:7" ht="18">
      <c r="A384" s="23">
        <v>379</v>
      </c>
      <c r="B384" s="24" t="s">
        <v>105</v>
      </c>
      <c r="C384" s="24" t="s">
        <v>926</v>
      </c>
      <c r="D384" s="25">
        <v>2102961.1482000002</v>
      </c>
      <c r="E384" s="25">
        <v>1329869.4309</v>
      </c>
      <c r="F384" s="26">
        <v>450420.5748</v>
      </c>
      <c r="G384" s="26">
        <f t="shared" si="5"/>
        <v>3883251.1539000003</v>
      </c>
    </row>
    <row r="385" spans="1:7" ht="18">
      <c r="A385" s="23">
        <v>380</v>
      </c>
      <c r="B385" s="24" t="s">
        <v>105</v>
      </c>
      <c r="C385" s="24" t="s">
        <v>928</v>
      </c>
      <c r="D385" s="25">
        <v>2401435.8487999998</v>
      </c>
      <c r="E385" s="25">
        <v>1518618.7002000001</v>
      </c>
      <c r="F385" s="26">
        <v>514349.07209999999</v>
      </c>
      <c r="G385" s="26">
        <f t="shared" si="5"/>
        <v>4434403.6210999992</v>
      </c>
    </row>
    <row r="386" spans="1:7" ht="18">
      <c r="A386" s="23">
        <v>381</v>
      </c>
      <c r="B386" s="24" t="s">
        <v>105</v>
      </c>
      <c r="C386" s="24" t="s">
        <v>930</v>
      </c>
      <c r="D386" s="25">
        <v>2887178.2894000001</v>
      </c>
      <c r="E386" s="25">
        <v>1825792.2415</v>
      </c>
      <c r="F386" s="26">
        <v>618387.31810000003</v>
      </c>
      <c r="G386" s="26">
        <f t="shared" si="5"/>
        <v>5331357.8489999995</v>
      </c>
    </row>
    <row r="387" spans="1:7" ht="18">
      <c r="A387" s="23">
        <v>382</v>
      </c>
      <c r="B387" s="24" t="s">
        <v>105</v>
      </c>
      <c r="C387" s="24" t="s">
        <v>933</v>
      </c>
      <c r="D387" s="25">
        <v>1985006.3961</v>
      </c>
      <c r="E387" s="25">
        <v>1255277.2686999999</v>
      </c>
      <c r="F387" s="26">
        <v>425156.55729999999</v>
      </c>
      <c r="G387" s="26">
        <f t="shared" si="5"/>
        <v>3665440.2220999999</v>
      </c>
    </row>
    <row r="388" spans="1:7" ht="18">
      <c r="A388" s="23">
        <v>383</v>
      </c>
      <c r="B388" s="24" t="s">
        <v>105</v>
      </c>
      <c r="C388" s="24" t="s">
        <v>935</v>
      </c>
      <c r="D388" s="25">
        <v>1912685.8674000001</v>
      </c>
      <c r="E388" s="25">
        <v>1209543.2519</v>
      </c>
      <c r="F388" s="26">
        <v>409666.65909999999</v>
      </c>
      <c r="G388" s="26">
        <f t="shared" si="5"/>
        <v>3531895.7784000002</v>
      </c>
    </row>
    <row r="389" spans="1:7" ht="36">
      <c r="A389" s="23">
        <v>384</v>
      </c>
      <c r="B389" s="24" t="s">
        <v>105</v>
      </c>
      <c r="C389" s="24" t="s">
        <v>937</v>
      </c>
      <c r="D389" s="25">
        <v>2786803.0723999999</v>
      </c>
      <c r="E389" s="25">
        <v>1762317.0160999999</v>
      </c>
      <c r="F389" s="26">
        <v>596888.55530000001</v>
      </c>
      <c r="G389" s="26">
        <f t="shared" si="5"/>
        <v>5146008.6437999997</v>
      </c>
    </row>
    <row r="390" spans="1:7" ht="18">
      <c r="A390" s="23">
        <v>385</v>
      </c>
      <c r="B390" s="24" t="s">
        <v>105</v>
      </c>
      <c r="C390" s="24" t="s">
        <v>939</v>
      </c>
      <c r="D390" s="25">
        <v>1854725.7176999999</v>
      </c>
      <c r="E390" s="25">
        <v>1172890.4438</v>
      </c>
      <c r="F390" s="26">
        <v>397252.52389999997</v>
      </c>
      <c r="G390" s="26">
        <f t="shared" si="5"/>
        <v>3424868.6853999998</v>
      </c>
    </row>
    <row r="391" spans="1:7" ht="18">
      <c r="A391" s="23">
        <v>386</v>
      </c>
      <c r="B391" s="24" t="s">
        <v>105</v>
      </c>
      <c r="C391" s="24" t="s">
        <v>941</v>
      </c>
      <c r="D391" s="25">
        <v>1871798.1831</v>
      </c>
      <c r="E391" s="25">
        <v>1183686.7202999999</v>
      </c>
      <c r="F391" s="26">
        <v>400909.17239999998</v>
      </c>
      <c r="G391" s="26">
        <f t="shared" ref="G391:G454" si="6">D391+E391+F391</f>
        <v>3456394.0758000002</v>
      </c>
    </row>
    <row r="392" spans="1:7" ht="18">
      <c r="A392" s="23">
        <v>387</v>
      </c>
      <c r="B392" s="24" t="s">
        <v>105</v>
      </c>
      <c r="C392" s="24" t="s">
        <v>943</v>
      </c>
      <c r="D392" s="25">
        <v>2414844.8736</v>
      </c>
      <c r="E392" s="25">
        <v>1527098.2919999999</v>
      </c>
      <c r="F392" s="26">
        <v>517221.07030000002</v>
      </c>
      <c r="G392" s="26">
        <f t="shared" si="6"/>
        <v>4459164.2358999997</v>
      </c>
    </row>
    <row r="393" spans="1:7" ht="18">
      <c r="A393" s="23">
        <v>388</v>
      </c>
      <c r="B393" s="24" t="s">
        <v>105</v>
      </c>
      <c r="C393" s="24" t="s">
        <v>945</v>
      </c>
      <c r="D393" s="25">
        <v>2467436.0013000001</v>
      </c>
      <c r="E393" s="25">
        <v>1560355.8409</v>
      </c>
      <c r="F393" s="26">
        <v>528485.24699999997</v>
      </c>
      <c r="G393" s="26">
        <f t="shared" si="6"/>
        <v>4556277.0891999993</v>
      </c>
    </row>
    <row r="394" spans="1:7" ht="18">
      <c r="A394" s="23">
        <v>389</v>
      </c>
      <c r="B394" s="24" t="s">
        <v>105</v>
      </c>
      <c r="C394" s="24" t="s">
        <v>133</v>
      </c>
      <c r="D394" s="25">
        <v>1892078.8441000001</v>
      </c>
      <c r="E394" s="25">
        <v>1196511.7937</v>
      </c>
      <c r="F394" s="26">
        <v>405252.96490000002</v>
      </c>
      <c r="G394" s="26">
        <f t="shared" si="6"/>
        <v>3493843.6027000002</v>
      </c>
    </row>
    <row r="395" spans="1:7" ht="18">
      <c r="A395" s="23">
        <v>390</v>
      </c>
      <c r="B395" s="24" t="s">
        <v>105</v>
      </c>
      <c r="C395" s="24" t="s">
        <v>135</v>
      </c>
      <c r="D395" s="25">
        <v>1852976.5707</v>
      </c>
      <c r="E395" s="25">
        <v>1171784.3192</v>
      </c>
      <c r="F395" s="26">
        <v>396877.88459999999</v>
      </c>
      <c r="G395" s="26">
        <f t="shared" si="6"/>
        <v>3421638.7744999998</v>
      </c>
    </row>
    <row r="396" spans="1:7" ht="18">
      <c r="A396" s="23">
        <v>391</v>
      </c>
      <c r="B396" s="24" t="s">
        <v>105</v>
      </c>
      <c r="C396" s="24" t="s">
        <v>137</v>
      </c>
      <c r="D396" s="25">
        <v>1854653.9268</v>
      </c>
      <c r="E396" s="25">
        <v>1172845.0448</v>
      </c>
      <c r="F396" s="26">
        <v>397237.14740000002</v>
      </c>
      <c r="G396" s="26">
        <f t="shared" si="6"/>
        <v>3424736.1189999999</v>
      </c>
    </row>
    <row r="397" spans="1:7" ht="18">
      <c r="A397" s="23">
        <v>392</v>
      </c>
      <c r="B397" s="24" t="s">
        <v>105</v>
      </c>
      <c r="C397" s="24" t="s">
        <v>139</v>
      </c>
      <c r="D397" s="25">
        <v>2198072.6855000001</v>
      </c>
      <c r="E397" s="25">
        <v>1390016.0131999999</v>
      </c>
      <c r="F397" s="26">
        <v>470791.94170000002</v>
      </c>
      <c r="G397" s="26">
        <f t="shared" si="6"/>
        <v>4058880.6403999999</v>
      </c>
    </row>
    <row r="398" spans="1:7" ht="18">
      <c r="A398" s="23">
        <v>393</v>
      </c>
      <c r="B398" s="24" t="s">
        <v>105</v>
      </c>
      <c r="C398" s="24" t="s">
        <v>141</v>
      </c>
      <c r="D398" s="25">
        <v>2215268.1590999998</v>
      </c>
      <c r="E398" s="25">
        <v>1400890.0774999999</v>
      </c>
      <c r="F398" s="26">
        <v>474474.93660000002</v>
      </c>
      <c r="G398" s="26">
        <f t="shared" si="6"/>
        <v>4090633.1731999996</v>
      </c>
    </row>
    <row r="399" spans="1:7" ht="18">
      <c r="A399" s="23">
        <v>394</v>
      </c>
      <c r="B399" s="24" t="s">
        <v>105</v>
      </c>
      <c r="C399" s="24" t="s">
        <v>111</v>
      </c>
      <c r="D399" s="25">
        <v>3830139.9394999999</v>
      </c>
      <c r="E399" s="25">
        <v>2422101.8185000001</v>
      </c>
      <c r="F399" s="26">
        <v>820354.59109999996</v>
      </c>
      <c r="G399" s="26">
        <f t="shared" si="6"/>
        <v>7072596.3490999993</v>
      </c>
    </row>
    <row r="400" spans="1:7" ht="18">
      <c r="A400" s="23">
        <v>395</v>
      </c>
      <c r="B400" s="24" t="s">
        <v>105</v>
      </c>
      <c r="C400" s="24" t="s">
        <v>144</v>
      </c>
      <c r="D400" s="25">
        <v>1918432.5255</v>
      </c>
      <c r="E400" s="25">
        <v>1213177.3204000001</v>
      </c>
      <c r="F400" s="26">
        <v>410897.50109999999</v>
      </c>
      <c r="G400" s="26">
        <f t="shared" si="6"/>
        <v>3542507.3470000001</v>
      </c>
    </row>
    <row r="401" spans="1:7" ht="18">
      <c r="A401" s="23">
        <v>396</v>
      </c>
      <c r="B401" s="24" t="s">
        <v>105</v>
      </c>
      <c r="C401" s="24" t="s">
        <v>146</v>
      </c>
      <c r="D401" s="25">
        <v>1898617.1284</v>
      </c>
      <c r="E401" s="25">
        <v>1200646.4704</v>
      </c>
      <c r="F401" s="26">
        <v>406653.36060000001</v>
      </c>
      <c r="G401" s="26">
        <f t="shared" si="6"/>
        <v>3505916.9594000001</v>
      </c>
    </row>
    <row r="402" spans="1:7" ht="18">
      <c r="A402" s="23">
        <v>397</v>
      </c>
      <c r="B402" s="24" t="s">
        <v>105</v>
      </c>
      <c r="C402" s="24" t="s">
        <v>148</v>
      </c>
      <c r="D402" s="25">
        <v>2272692.7889</v>
      </c>
      <c r="E402" s="25">
        <v>1437204.2337</v>
      </c>
      <c r="F402" s="26">
        <v>486774.37199999997</v>
      </c>
      <c r="G402" s="26">
        <f t="shared" si="6"/>
        <v>4196671.3946000002</v>
      </c>
    </row>
    <row r="403" spans="1:7" ht="18">
      <c r="A403" s="23">
        <v>398</v>
      </c>
      <c r="B403" s="24" t="s">
        <v>105</v>
      </c>
      <c r="C403" s="24" t="s">
        <v>150</v>
      </c>
      <c r="D403" s="25">
        <v>1875190.6063999999</v>
      </c>
      <c r="E403" s="25">
        <v>1185832.0190999999</v>
      </c>
      <c r="F403" s="26">
        <v>401635.77510000003</v>
      </c>
      <c r="G403" s="26">
        <f t="shared" si="6"/>
        <v>3462658.4006000003</v>
      </c>
    </row>
    <row r="404" spans="1:7" ht="18">
      <c r="A404" s="23">
        <v>399</v>
      </c>
      <c r="B404" s="24" t="s">
        <v>105</v>
      </c>
      <c r="C404" s="24" t="s">
        <v>152</v>
      </c>
      <c r="D404" s="25">
        <v>2373396.5059000002</v>
      </c>
      <c r="E404" s="25">
        <v>1500887.1957</v>
      </c>
      <c r="F404" s="26">
        <v>508343.49420000002</v>
      </c>
      <c r="G404" s="26">
        <f t="shared" si="6"/>
        <v>4382627.1957999999</v>
      </c>
    </row>
    <row r="405" spans="1:7" ht="18">
      <c r="A405" s="23">
        <v>400</v>
      </c>
      <c r="B405" s="24" t="s">
        <v>105</v>
      </c>
      <c r="C405" s="24" t="s">
        <v>154</v>
      </c>
      <c r="D405" s="25">
        <v>2084222.6163999999</v>
      </c>
      <c r="E405" s="25">
        <v>1318019.5682000001</v>
      </c>
      <c r="F405" s="26">
        <v>446407.08159999998</v>
      </c>
      <c r="G405" s="26">
        <f t="shared" si="6"/>
        <v>3848649.2662000004</v>
      </c>
    </row>
    <row r="406" spans="1:7" ht="18">
      <c r="A406" s="23">
        <v>401</v>
      </c>
      <c r="B406" s="24" t="s">
        <v>105</v>
      </c>
      <c r="C406" s="24" t="s">
        <v>156</v>
      </c>
      <c r="D406" s="25">
        <v>2167286.4583999999</v>
      </c>
      <c r="E406" s="25">
        <v>1370547.4356</v>
      </c>
      <c r="F406" s="26">
        <v>464198.02529999998</v>
      </c>
      <c r="G406" s="26">
        <f t="shared" si="6"/>
        <v>4002031.9192999997</v>
      </c>
    </row>
    <row r="407" spans="1:7" ht="18">
      <c r="A407" s="23">
        <v>402</v>
      </c>
      <c r="B407" s="24" t="s">
        <v>105</v>
      </c>
      <c r="C407" s="24" t="s">
        <v>158</v>
      </c>
      <c r="D407" s="25">
        <v>1706203.8966000001</v>
      </c>
      <c r="E407" s="25">
        <v>1078968.2952000001</v>
      </c>
      <c r="F407" s="26">
        <v>365441.53009999997</v>
      </c>
      <c r="G407" s="26">
        <f t="shared" si="6"/>
        <v>3150613.7219000002</v>
      </c>
    </row>
    <row r="408" spans="1:7" ht="18">
      <c r="A408" s="23">
        <v>403</v>
      </c>
      <c r="B408" s="24" t="s">
        <v>105</v>
      </c>
      <c r="C408" s="24" t="s">
        <v>160</v>
      </c>
      <c r="D408" s="25">
        <v>1881150.3884000001</v>
      </c>
      <c r="E408" s="25">
        <v>1189600.8628</v>
      </c>
      <c r="F408" s="26">
        <v>402912.26490000001</v>
      </c>
      <c r="G408" s="26">
        <f t="shared" si="6"/>
        <v>3473663.5160999997</v>
      </c>
    </row>
    <row r="409" spans="1:7" ht="18">
      <c r="A409" s="23">
        <v>404</v>
      </c>
      <c r="B409" s="24" t="s">
        <v>105</v>
      </c>
      <c r="C409" s="24" t="s">
        <v>162</v>
      </c>
      <c r="D409" s="25">
        <v>2319525.2363999998</v>
      </c>
      <c r="E409" s="25">
        <v>1466820.1115000001</v>
      </c>
      <c r="F409" s="26">
        <v>496805.13170000003</v>
      </c>
      <c r="G409" s="26">
        <f t="shared" si="6"/>
        <v>4283150.4796000002</v>
      </c>
    </row>
    <row r="410" spans="1:7" ht="18">
      <c r="A410" s="23">
        <v>405</v>
      </c>
      <c r="B410" s="24" t="s">
        <v>105</v>
      </c>
      <c r="C410" s="24" t="s">
        <v>164</v>
      </c>
      <c r="D410" s="25">
        <v>2711923.2351000002</v>
      </c>
      <c r="E410" s="25">
        <v>1714964.5452000001</v>
      </c>
      <c r="F410" s="26">
        <v>580850.49419999996</v>
      </c>
      <c r="G410" s="26">
        <f t="shared" si="6"/>
        <v>5007738.2745000003</v>
      </c>
    </row>
    <row r="411" spans="1:7" ht="18">
      <c r="A411" s="23">
        <v>406</v>
      </c>
      <c r="B411" s="24" t="s">
        <v>105</v>
      </c>
      <c r="C411" s="24" t="s">
        <v>166</v>
      </c>
      <c r="D411" s="25">
        <v>1769806.4501</v>
      </c>
      <c r="E411" s="25">
        <v>1119189.2435000001</v>
      </c>
      <c r="F411" s="26">
        <v>379064.1777</v>
      </c>
      <c r="G411" s="26">
        <f t="shared" si="6"/>
        <v>3268059.8712999998</v>
      </c>
    </row>
    <row r="412" spans="1:7" ht="18">
      <c r="A412" s="23">
        <v>407</v>
      </c>
      <c r="B412" s="24" t="s">
        <v>105</v>
      </c>
      <c r="C412" s="24" t="s">
        <v>169</v>
      </c>
      <c r="D412" s="25">
        <v>2081046.0219000001</v>
      </c>
      <c r="E412" s="25">
        <v>1316010.7551</v>
      </c>
      <c r="F412" s="26">
        <v>445726.7059</v>
      </c>
      <c r="G412" s="26">
        <f t="shared" si="6"/>
        <v>3842783.4828999997</v>
      </c>
    </row>
    <row r="413" spans="1:7" ht="18">
      <c r="A413" s="23">
        <v>408</v>
      </c>
      <c r="B413" s="24" t="s">
        <v>106</v>
      </c>
      <c r="C413" s="24" t="s">
        <v>172</v>
      </c>
      <c r="D413" s="25">
        <v>2114647.2875999999</v>
      </c>
      <c r="E413" s="25">
        <v>1337259.5053999999</v>
      </c>
      <c r="F413" s="26">
        <v>452923.55849999998</v>
      </c>
      <c r="G413" s="26">
        <f t="shared" si="6"/>
        <v>3904830.3514999994</v>
      </c>
    </row>
    <row r="414" spans="1:7" ht="18">
      <c r="A414" s="23">
        <v>409</v>
      </c>
      <c r="B414" s="24" t="s">
        <v>106</v>
      </c>
      <c r="C414" s="24" t="s">
        <v>174</v>
      </c>
      <c r="D414" s="25">
        <v>2179020.0551</v>
      </c>
      <c r="E414" s="25">
        <v>1377967.5211</v>
      </c>
      <c r="F414" s="26">
        <v>466711.17359999998</v>
      </c>
      <c r="G414" s="26">
        <f t="shared" si="6"/>
        <v>4023698.7497999999</v>
      </c>
    </row>
    <row r="415" spans="1:7" ht="18">
      <c r="A415" s="23">
        <v>410</v>
      </c>
      <c r="B415" s="24" t="s">
        <v>106</v>
      </c>
      <c r="C415" s="24" t="s">
        <v>176</v>
      </c>
      <c r="D415" s="25">
        <v>2370567.9622999998</v>
      </c>
      <c r="E415" s="25">
        <v>1499098.4828000001</v>
      </c>
      <c r="F415" s="26">
        <v>507737.6655</v>
      </c>
      <c r="G415" s="26">
        <f t="shared" si="6"/>
        <v>4377404.1106000002</v>
      </c>
    </row>
    <row r="416" spans="1:7" ht="18">
      <c r="A416" s="23">
        <v>411</v>
      </c>
      <c r="B416" s="24" t="s">
        <v>106</v>
      </c>
      <c r="C416" s="24" t="s">
        <v>178</v>
      </c>
      <c r="D416" s="25">
        <v>2222643.2247000001</v>
      </c>
      <c r="E416" s="25">
        <v>1405553.9175</v>
      </c>
      <c r="F416" s="26">
        <v>476054.5575</v>
      </c>
      <c r="G416" s="26">
        <f t="shared" si="6"/>
        <v>4104251.6997000002</v>
      </c>
    </row>
    <row r="417" spans="1:7" ht="18">
      <c r="A417" s="23">
        <v>412</v>
      </c>
      <c r="B417" s="24" t="s">
        <v>106</v>
      </c>
      <c r="C417" s="24" t="s">
        <v>180</v>
      </c>
      <c r="D417" s="25">
        <v>2078656.3885999999</v>
      </c>
      <c r="E417" s="25">
        <v>1314499.6000999999</v>
      </c>
      <c r="F417" s="26">
        <v>445214.8848</v>
      </c>
      <c r="G417" s="26">
        <f t="shared" si="6"/>
        <v>3838370.8734999998</v>
      </c>
    </row>
    <row r="418" spans="1:7" ht="18">
      <c r="A418" s="23">
        <v>413</v>
      </c>
      <c r="B418" s="24" t="s">
        <v>106</v>
      </c>
      <c r="C418" s="24" t="s">
        <v>182</v>
      </c>
      <c r="D418" s="25">
        <v>1944343.4295000001</v>
      </c>
      <c r="E418" s="25">
        <v>1229562.8439</v>
      </c>
      <c r="F418" s="26">
        <v>416447.20150000002</v>
      </c>
      <c r="G418" s="26">
        <f t="shared" si="6"/>
        <v>3590353.4749000003</v>
      </c>
    </row>
    <row r="419" spans="1:7" ht="18">
      <c r="A419" s="23">
        <v>414</v>
      </c>
      <c r="B419" s="24" t="s">
        <v>106</v>
      </c>
      <c r="C419" s="24" t="s">
        <v>184</v>
      </c>
      <c r="D419" s="25">
        <v>1950706.3563999999</v>
      </c>
      <c r="E419" s="25">
        <v>1233586.6281000001</v>
      </c>
      <c r="F419" s="26">
        <v>417810.03850000002</v>
      </c>
      <c r="G419" s="26">
        <f t="shared" si="6"/>
        <v>3602103.023</v>
      </c>
    </row>
    <row r="420" spans="1:7" ht="18">
      <c r="A420" s="23">
        <v>415</v>
      </c>
      <c r="B420" s="24" t="s">
        <v>106</v>
      </c>
      <c r="C420" s="24" t="s">
        <v>186</v>
      </c>
      <c r="D420" s="25">
        <v>2088621.0190999999</v>
      </c>
      <c r="E420" s="25">
        <v>1320801.0278</v>
      </c>
      <c r="F420" s="26">
        <v>447349.14889999997</v>
      </c>
      <c r="G420" s="26">
        <f t="shared" si="6"/>
        <v>3856771.1957999999</v>
      </c>
    </row>
    <row r="421" spans="1:7" ht="18">
      <c r="A421" s="23">
        <v>416</v>
      </c>
      <c r="B421" s="24" t="s">
        <v>106</v>
      </c>
      <c r="C421" s="24" t="s">
        <v>188</v>
      </c>
      <c r="D421" s="25">
        <v>1959027.213</v>
      </c>
      <c r="E421" s="25">
        <v>1238848.5669</v>
      </c>
      <c r="F421" s="26">
        <v>419592.23259999999</v>
      </c>
      <c r="G421" s="26">
        <f t="shared" si="6"/>
        <v>3617468.0125000002</v>
      </c>
    </row>
    <row r="422" spans="1:7" ht="18">
      <c r="A422" s="23">
        <v>417</v>
      </c>
      <c r="B422" s="24" t="s">
        <v>106</v>
      </c>
      <c r="C422" s="24" t="s">
        <v>190</v>
      </c>
      <c r="D422" s="25">
        <v>2361986.4741000002</v>
      </c>
      <c r="E422" s="25">
        <v>1493671.726</v>
      </c>
      <c r="F422" s="26">
        <v>505899.6483</v>
      </c>
      <c r="G422" s="26">
        <f t="shared" si="6"/>
        <v>4361557.8484000005</v>
      </c>
    </row>
    <row r="423" spans="1:7" ht="18">
      <c r="A423" s="23">
        <v>418</v>
      </c>
      <c r="B423" s="24" t="s">
        <v>106</v>
      </c>
      <c r="C423" s="24" t="s">
        <v>192</v>
      </c>
      <c r="D423" s="25">
        <v>1949387.8428</v>
      </c>
      <c r="E423" s="25">
        <v>1232752.8271999999</v>
      </c>
      <c r="F423" s="26">
        <v>417527.63400000002</v>
      </c>
      <c r="G423" s="26">
        <f t="shared" si="6"/>
        <v>3599668.304</v>
      </c>
    </row>
    <row r="424" spans="1:7" ht="18">
      <c r="A424" s="23">
        <v>419</v>
      </c>
      <c r="B424" s="24" t="s">
        <v>106</v>
      </c>
      <c r="C424" s="24" t="s">
        <v>194</v>
      </c>
      <c r="D424" s="25">
        <v>2165130.3672000002</v>
      </c>
      <c r="E424" s="25">
        <v>1369183.9678</v>
      </c>
      <c r="F424" s="26">
        <v>463736.22509999998</v>
      </c>
      <c r="G424" s="26">
        <f t="shared" si="6"/>
        <v>3998050.5600999999</v>
      </c>
    </row>
    <row r="425" spans="1:7" ht="18">
      <c r="A425" s="23">
        <v>420</v>
      </c>
      <c r="B425" s="24" t="s">
        <v>106</v>
      </c>
      <c r="C425" s="24" t="s">
        <v>196</v>
      </c>
      <c r="D425" s="25">
        <v>2359501.2581000002</v>
      </c>
      <c r="E425" s="25">
        <v>1492100.1265</v>
      </c>
      <c r="F425" s="26">
        <v>505367.35479999997</v>
      </c>
      <c r="G425" s="26">
        <f t="shared" si="6"/>
        <v>4356968.7394000003</v>
      </c>
    </row>
    <row r="426" spans="1:7" ht="18">
      <c r="A426" s="23">
        <v>421</v>
      </c>
      <c r="B426" s="24" t="s">
        <v>106</v>
      </c>
      <c r="C426" s="24" t="s">
        <v>198</v>
      </c>
      <c r="D426" s="25">
        <v>2353984.2574999998</v>
      </c>
      <c r="E426" s="25">
        <v>1488611.2886000001</v>
      </c>
      <c r="F426" s="26">
        <v>504185.70169999998</v>
      </c>
      <c r="G426" s="26">
        <f t="shared" si="6"/>
        <v>4346781.2478</v>
      </c>
    </row>
    <row r="427" spans="1:7" ht="18">
      <c r="A427" s="23">
        <v>422</v>
      </c>
      <c r="B427" s="24" t="s">
        <v>106</v>
      </c>
      <c r="C427" s="24" t="s">
        <v>200</v>
      </c>
      <c r="D427" s="25">
        <v>2055629.446</v>
      </c>
      <c r="E427" s="25">
        <v>1299937.8347</v>
      </c>
      <c r="F427" s="26">
        <v>440282.88270000002</v>
      </c>
      <c r="G427" s="26">
        <f t="shared" si="6"/>
        <v>3795850.1634</v>
      </c>
    </row>
    <row r="428" spans="1:7" ht="18">
      <c r="A428" s="23">
        <v>423</v>
      </c>
      <c r="B428" s="24" t="s">
        <v>106</v>
      </c>
      <c r="C428" s="24" t="s">
        <v>202</v>
      </c>
      <c r="D428" s="25">
        <v>2315821.3643</v>
      </c>
      <c r="E428" s="25">
        <v>1464477.8589000001</v>
      </c>
      <c r="F428" s="26">
        <v>496011.82160000002</v>
      </c>
      <c r="G428" s="26">
        <f t="shared" si="6"/>
        <v>4276311.0448000003</v>
      </c>
    </row>
    <row r="429" spans="1:7" ht="18">
      <c r="A429" s="23">
        <v>424</v>
      </c>
      <c r="B429" s="24" t="s">
        <v>106</v>
      </c>
      <c r="C429" s="24" t="s">
        <v>204</v>
      </c>
      <c r="D429" s="25">
        <v>2390590.3820000002</v>
      </c>
      <c r="E429" s="25">
        <v>1511760.2498000001</v>
      </c>
      <c r="F429" s="26">
        <v>512026.14689999999</v>
      </c>
      <c r="G429" s="26">
        <f t="shared" si="6"/>
        <v>4414376.7787000006</v>
      </c>
    </row>
    <row r="430" spans="1:7" ht="18">
      <c r="A430" s="23">
        <v>425</v>
      </c>
      <c r="B430" s="24" t="s">
        <v>106</v>
      </c>
      <c r="C430" s="24" t="s">
        <v>206</v>
      </c>
      <c r="D430" s="25">
        <v>2288452.2505000001</v>
      </c>
      <c r="E430" s="25">
        <v>1447170.1936000001</v>
      </c>
      <c r="F430" s="26">
        <v>490149.79609999998</v>
      </c>
      <c r="G430" s="26">
        <f t="shared" si="6"/>
        <v>4225772.2401999999</v>
      </c>
    </row>
    <row r="431" spans="1:7" ht="18">
      <c r="A431" s="23">
        <v>426</v>
      </c>
      <c r="B431" s="24" t="s">
        <v>106</v>
      </c>
      <c r="C431" s="24" t="s">
        <v>208</v>
      </c>
      <c r="D431" s="25">
        <v>2509548.9134999998</v>
      </c>
      <c r="E431" s="25">
        <v>1586987.1813999999</v>
      </c>
      <c r="F431" s="26">
        <v>537505.15789999999</v>
      </c>
      <c r="G431" s="26">
        <f t="shared" si="6"/>
        <v>4634041.2527999999</v>
      </c>
    </row>
    <row r="432" spans="1:7" ht="18">
      <c r="A432" s="23">
        <v>427</v>
      </c>
      <c r="B432" s="24" t="s">
        <v>106</v>
      </c>
      <c r="C432" s="24" t="s">
        <v>210</v>
      </c>
      <c r="D432" s="25">
        <v>1998410.2446999999</v>
      </c>
      <c r="E432" s="25">
        <v>1263753.5870999999</v>
      </c>
      <c r="F432" s="26">
        <v>428027.44679999998</v>
      </c>
      <c r="G432" s="26">
        <f t="shared" si="6"/>
        <v>3690191.2785999998</v>
      </c>
    </row>
    <row r="433" spans="1:7" ht="18">
      <c r="A433" s="23">
        <v>428</v>
      </c>
      <c r="B433" s="24" t="s">
        <v>106</v>
      </c>
      <c r="C433" s="24" t="s">
        <v>106</v>
      </c>
      <c r="D433" s="25">
        <v>2752339.0625999998</v>
      </c>
      <c r="E433" s="25">
        <v>1740522.6843000001</v>
      </c>
      <c r="F433" s="26">
        <v>589506.91669999994</v>
      </c>
      <c r="G433" s="26">
        <f t="shared" si="6"/>
        <v>5082368.6635999996</v>
      </c>
    </row>
    <row r="434" spans="1:7" ht="18">
      <c r="A434" s="23">
        <v>429</v>
      </c>
      <c r="B434" s="24" t="s">
        <v>106</v>
      </c>
      <c r="C434" s="24" t="s">
        <v>214</v>
      </c>
      <c r="D434" s="25">
        <v>1936664.0655</v>
      </c>
      <c r="E434" s="25">
        <v>1224706.5719000001</v>
      </c>
      <c r="F434" s="26">
        <v>414802.40480000002</v>
      </c>
      <c r="G434" s="26">
        <f t="shared" si="6"/>
        <v>3576173.0422000005</v>
      </c>
    </row>
    <row r="435" spans="1:7" ht="18">
      <c r="A435" s="23">
        <v>430</v>
      </c>
      <c r="B435" s="24" t="s">
        <v>106</v>
      </c>
      <c r="C435" s="24" t="s">
        <v>216</v>
      </c>
      <c r="D435" s="25">
        <v>1829634.1557</v>
      </c>
      <c r="E435" s="25">
        <v>1157023.0555</v>
      </c>
      <c r="F435" s="26">
        <v>391878.31339999998</v>
      </c>
      <c r="G435" s="26">
        <f t="shared" si="6"/>
        <v>3378535.5245999997</v>
      </c>
    </row>
    <row r="436" spans="1:7" ht="18">
      <c r="A436" s="23">
        <v>431</v>
      </c>
      <c r="B436" s="24" t="s">
        <v>106</v>
      </c>
      <c r="C436" s="24" t="s">
        <v>218</v>
      </c>
      <c r="D436" s="25">
        <v>2225722.5262000002</v>
      </c>
      <c r="E436" s="25">
        <v>1407501.2045</v>
      </c>
      <c r="F436" s="26">
        <v>476714.09450000001</v>
      </c>
      <c r="G436" s="26">
        <f t="shared" si="6"/>
        <v>4109937.8252000003</v>
      </c>
    </row>
    <row r="437" spans="1:7" ht="18">
      <c r="A437" s="23">
        <v>432</v>
      </c>
      <c r="B437" s="24" t="s">
        <v>106</v>
      </c>
      <c r="C437" s="24" t="s">
        <v>220</v>
      </c>
      <c r="D437" s="25">
        <v>2214861.1849000002</v>
      </c>
      <c r="E437" s="25">
        <v>1400632.7154000001</v>
      </c>
      <c r="F437" s="26">
        <v>474387.76919999998</v>
      </c>
      <c r="G437" s="26">
        <f t="shared" si="6"/>
        <v>4089881.6695000003</v>
      </c>
    </row>
    <row r="438" spans="1:7" ht="18">
      <c r="A438" s="23">
        <v>433</v>
      </c>
      <c r="B438" s="24" t="s">
        <v>106</v>
      </c>
      <c r="C438" s="24" t="s">
        <v>222</v>
      </c>
      <c r="D438" s="25">
        <v>2100955.0029000002</v>
      </c>
      <c r="E438" s="25">
        <v>1328600.7858</v>
      </c>
      <c r="F438" s="26">
        <v>449990.89059999998</v>
      </c>
      <c r="G438" s="26">
        <f t="shared" si="6"/>
        <v>3879546.6793000004</v>
      </c>
    </row>
    <row r="439" spans="1:7" ht="18">
      <c r="A439" s="23">
        <v>434</v>
      </c>
      <c r="B439" s="24" t="s">
        <v>106</v>
      </c>
      <c r="C439" s="24" t="s">
        <v>224</v>
      </c>
      <c r="D439" s="25">
        <v>2145079.8338000001</v>
      </c>
      <c r="E439" s="25">
        <v>1356504.4224</v>
      </c>
      <c r="F439" s="26">
        <v>459441.72220000002</v>
      </c>
      <c r="G439" s="26">
        <f t="shared" si="6"/>
        <v>3961025.9784000004</v>
      </c>
    </row>
    <row r="440" spans="1:7" ht="18">
      <c r="A440" s="23">
        <v>435</v>
      </c>
      <c r="B440" s="24" t="s">
        <v>106</v>
      </c>
      <c r="C440" s="24" t="s">
        <v>226</v>
      </c>
      <c r="D440" s="25">
        <v>1806832.0220999999</v>
      </c>
      <c r="E440" s="25">
        <v>1142603.4546000001</v>
      </c>
      <c r="F440" s="26">
        <v>386994.46189999999</v>
      </c>
      <c r="G440" s="26">
        <f t="shared" si="6"/>
        <v>3336429.9386</v>
      </c>
    </row>
    <row r="441" spans="1:7" ht="18">
      <c r="A441" s="23">
        <v>436</v>
      </c>
      <c r="B441" s="24" t="s">
        <v>106</v>
      </c>
      <c r="C441" s="24" t="s">
        <v>228</v>
      </c>
      <c r="D441" s="25">
        <v>2161988.8281</v>
      </c>
      <c r="E441" s="25">
        <v>1367197.3230999999</v>
      </c>
      <c r="F441" s="26">
        <v>463063.3578</v>
      </c>
      <c r="G441" s="26">
        <f t="shared" si="6"/>
        <v>3992249.5090000001</v>
      </c>
    </row>
    <row r="442" spans="1:7" ht="18">
      <c r="A442" s="23">
        <v>437</v>
      </c>
      <c r="B442" s="24" t="s">
        <v>106</v>
      </c>
      <c r="C442" s="24" t="s">
        <v>230</v>
      </c>
      <c r="D442" s="25">
        <v>1950244.0512000001</v>
      </c>
      <c r="E442" s="25">
        <v>1233294.2757999999</v>
      </c>
      <c r="F442" s="26">
        <v>417711.02010000002</v>
      </c>
      <c r="G442" s="26">
        <f t="shared" si="6"/>
        <v>3601249.3470999999</v>
      </c>
    </row>
    <row r="443" spans="1:7" ht="18">
      <c r="A443" s="23">
        <v>438</v>
      </c>
      <c r="B443" s="24" t="s">
        <v>106</v>
      </c>
      <c r="C443" s="24" t="s">
        <v>232</v>
      </c>
      <c r="D443" s="25">
        <v>2020623.7978000001</v>
      </c>
      <c r="E443" s="25">
        <v>1277800.9819</v>
      </c>
      <c r="F443" s="26">
        <v>432785.23389999999</v>
      </c>
      <c r="G443" s="26">
        <f t="shared" si="6"/>
        <v>3731210.0135999997</v>
      </c>
    </row>
    <row r="444" spans="1:7" ht="18">
      <c r="A444" s="23">
        <v>439</v>
      </c>
      <c r="B444" s="24" t="s">
        <v>106</v>
      </c>
      <c r="C444" s="24" t="s">
        <v>234</v>
      </c>
      <c r="D444" s="25">
        <v>2168087.8547999999</v>
      </c>
      <c r="E444" s="25">
        <v>1371054.2222</v>
      </c>
      <c r="F444" s="26">
        <v>464369.6715</v>
      </c>
      <c r="G444" s="26">
        <f t="shared" si="6"/>
        <v>4003511.7484999998</v>
      </c>
    </row>
    <row r="445" spans="1:7" ht="18">
      <c r="A445" s="23">
        <v>440</v>
      </c>
      <c r="B445" s="24" t="s">
        <v>106</v>
      </c>
      <c r="C445" s="24" t="s">
        <v>236</v>
      </c>
      <c r="D445" s="25">
        <v>2101285.5452999999</v>
      </c>
      <c r="E445" s="25">
        <v>1328809.814</v>
      </c>
      <c r="F445" s="26">
        <v>450061.6875</v>
      </c>
      <c r="G445" s="26">
        <f t="shared" si="6"/>
        <v>3880157.0467999997</v>
      </c>
    </row>
    <row r="446" spans="1:7" ht="18">
      <c r="A446" s="23">
        <v>441</v>
      </c>
      <c r="B446" s="24" t="s">
        <v>106</v>
      </c>
      <c r="C446" s="24" t="s">
        <v>238</v>
      </c>
      <c r="D446" s="25">
        <v>2059432.2401000001</v>
      </c>
      <c r="E446" s="25">
        <v>1302342.6435</v>
      </c>
      <c r="F446" s="26">
        <v>441097.38030000002</v>
      </c>
      <c r="G446" s="26">
        <f t="shared" si="6"/>
        <v>3802872.2639000001</v>
      </c>
    </row>
    <row r="447" spans="1:7" ht="18">
      <c r="A447" s="23">
        <v>442</v>
      </c>
      <c r="B447" s="24" t="s">
        <v>107</v>
      </c>
      <c r="C447" s="24" t="s">
        <v>242</v>
      </c>
      <c r="D447" s="25">
        <v>1648912.9316</v>
      </c>
      <c r="E447" s="25">
        <v>1042738.6658</v>
      </c>
      <c r="F447" s="26">
        <v>353170.72360000003</v>
      </c>
      <c r="G447" s="26">
        <f t="shared" si="6"/>
        <v>3044822.321</v>
      </c>
    </row>
    <row r="448" spans="1:7" ht="18">
      <c r="A448" s="23">
        <v>443</v>
      </c>
      <c r="B448" s="24" t="s">
        <v>107</v>
      </c>
      <c r="C448" s="24" t="s">
        <v>244</v>
      </c>
      <c r="D448" s="25">
        <v>2694258.4342</v>
      </c>
      <c r="E448" s="25">
        <v>1703793.6880000001</v>
      </c>
      <c r="F448" s="26">
        <v>577066.97699999996</v>
      </c>
      <c r="G448" s="26">
        <f t="shared" si="6"/>
        <v>4975119.0992000001</v>
      </c>
    </row>
    <row r="449" spans="1:7" ht="18">
      <c r="A449" s="23">
        <v>444</v>
      </c>
      <c r="B449" s="24" t="s">
        <v>107</v>
      </c>
      <c r="C449" s="24" t="s">
        <v>246</v>
      </c>
      <c r="D449" s="25">
        <v>2269351.6634</v>
      </c>
      <c r="E449" s="25">
        <v>1435091.3746</v>
      </c>
      <c r="F449" s="26">
        <v>486058.75640000001</v>
      </c>
      <c r="G449" s="26">
        <f t="shared" si="6"/>
        <v>4190501.7943999995</v>
      </c>
    </row>
    <row r="450" spans="1:7" ht="18">
      <c r="A450" s="23">
        <v>445</v>
      </c>
      <c r="B450" s="24" t="s">
        <v>107</v>
      </c>
      <c r="C450" s="24" t="s">
        <v>248</v>
      </c>
      <c r="D450" s="25">
        <v>1873731.9717000001</v>
      </c>
      <c r="E450" s="25">
        <v>1184909.6085000001</v>
      </c>
      <c r="F450" s="26">
        <v>401323.35889999999</v>
      </c>
      <c r="G450" s="26">
        <f t="shared" si="6"/>
        <v>3459964.9391000001</v>
      </c>
    </row>
    <row r="451" spans="1:7" ht="18">
      <c r="A451" s="23">
        <v>446</v>
      </c>
      <c r="B451" s="24" t="s">
        <v>107</v>
      </c>
      <c r="C451" s="24" t="s">
        <v>250</v>
      </c>
      <c r="D451" s="25">
        <v>2495445.7308999998</v>
      </c>
      <c r="E451" s="25">
        <v>1578068.6185000001</v>
      </c>
      <c r="F451" s="26">
        <v>534484.48219999997</v>
      </c>
      <c r="G451" s="26">
        <f t="shared" si="6"/>
        <v>4607998.8315999992</v>
      </c>
    </row>
    <row r="452" spans="1:7" ht="18">
      <c r="A452" s="23">
        <v>447</v>
      </c>
      <c r="B452" s="24" t="s">
        <v>107</v>
      </c>
      <c r="C452" s="24" t="s">
        <v>252</v>
      </c>
      <c r="D452" s="25">
        <v>3053026.8960000002</v>
      </c>
      <c r="E452" s="25">
        <v>1930671.4934</v>
      </c>
      <c r="F452" s="26">
        <v>653909.43169999996</v>
      </c>
      <c r="G452" s="26">
        <f t="shared" si="6"/>
        <v>5637607.8210999994</v>
      </c>
    </row>
    <row r="453" spans="1:7" ht="18">
      <c r="A453" s="23">
        <v>448</v>
      </c>
      <c r="B453" s="24" t="s">
        <v>107</v>
      </c>
      <c r="C453" s="24" t="s">
        <v>254</v>
      </c>
      <c r="D453" s="25">
        <v>2079942.7374</v>
      </c>
      <c r="E453" s="25">
        <v>1315313.0607</v>
      </c>
      <c r="F453" s="26">
        <v>445490.40010000003</v>
      </c>
      <c r="G453" s="26">
        <f t="shared" si="6"/>
        <v>3840746.1982000005</v>
      </c>
    </row>
    <row r="454" spans="1:7" ht="18">
      <c r="A454" s="23">
        <v>449</v>
      </c>
      <c r="B454" s="24" t="s">
        <v>107</v>
      </c>
      <c r="C454" s="24" t="s">
        <v>256</v>
      </c>
      <c r="D454" s="25">
        <v>2209637.0797999999</v>
      </c>
      <c r="E454" s="25">
        <v>1397329.0987</v>
      </c>
      <c r="F454" s="26">
        <v>473268.84970000002</v>
      </c>
      <c r="G454" s="26">
        <f t="shared" si="6"/>
        <v>4080235.0282000001</v>
      </c>
    </row>
    <row r="455" spans="1:7" ht="36">
      <c r="A455" s="23">
        <v>450</v>
      </c>
      <c r="B455" s="24" t="s">
        <v>107</v>
      </c>
      <c r="C455" s="24" t="s">
        <v>258</v>
      </c>
      <c r="D455" s="25">
        <v>2745062.8703999999</v>
      </c>
      <c r="E455" s="25">
        <v>1735921.3698</v>
      </c>
      <c r="F455" s="26">
        <v>587948.473</v>
      </c>
      <c r="G455" s="26">
        <f t="shared" ref="G455:G518" si="7">D455+E455+F455</f>
        <v>5068932.7132000001</v>
      </c>
    </row>
    <row r="456" spans="1:7" ht="18">
      <c r="A456" s="23">
        <v>451</v>
      </c>
      <c r="B456" s="24" t="s">
        <v>107</v>
      </c>
      <c r="C456" s="24" t="s">
        <v>260</v>
      </c>
      <c r="D456" s="25">
        <v>1911407.4867</v>
      </c>
      <c r="E456" s="25">
        <v>1208734.8302</v>
      </c>
      <c r="F456" s="26">
        <v>409392.8504</v>
      </c>
      <c r="G456" s="26">
        <f t="shared" si="7"/>
        <v>3529535.1672999999</v>
      </c>
    </row>
    <row r="457" spans="1:7" ht="18">
      <c r="A457" s="23">
        <v>452</v>
      </c>
      <c r="B457" s="24" t="s">
        <v>107</v>
      </c>
      <c r="C457" s="24" t="s">
        <v>262</v>
      </c>
      <c r="D457" s="25">
        <v>2018945.1544999999</v>
      </c>
      <c r="E457" s="25">
        <v>1276739.4423</v>
      </c>
      <c r="F457" s="26">
        <v>432425.69540000003</v>
      </c>
      <c r="G457" s="26">
        <f t="shared" si="7"/>
        <v>3728110.2922</v>
      </c>
    </row>
    <row r="458" spans="1:7" ht="18">
      <c r="A458" s="23">
        <v>453</v>
      </c>
      <c r="B458" s="24" t="s">
        <v>107</v>
      </c>
      <c r="C458" s="24" t="s">
        <v>264</v>
      </c>
      <c r="D458" s="25">
        <v>2227335.3502000002</v>
      </c>
      <c r="E458" s="25">
        <v>1408521.1213</v>
      </c>
      <c r="F458" s="26">
        <v>477059.5355</v>
      </c>
      <c r="G458" s="26">
        <f t="shared" si="7"/>
        <v>4112916.0070000002</v>
      </c>
    </row>
    <row r="459" spans="1:7" ht="18">
      <c r="A459" s="23">
        <v>454</v>
      </c>
      <c r="B459" s="24" t="s">
        <v>107</v>
      </c>
      <c r="C459" s="24" t="s">
        <v>266</v>
      </c>
      <c r="D459" s="25">
        <v>1853629.5323999999</v>
      </c>
      <c r="E459" s="25">
        <v>1172197.2387999999</v>
      </c>
      <c r="F459" s="26">
        <v>397017.73859999998</v>
      </c>
      <c r="G459" s="26">
        <f t="shared" si="7"/>
        <v>3422844.5097999997</v>
      </c>
    </row>
    <row r="460" spans="1:7" ht="18">
      <c r="A460" s="23">
        <v>455</v>
      </c>
      <c r="B460" s="24" t="s">
        <v>107</v>
      </c>
      <c r="C460" s="24" t="s">
        <v>268</v>
      </c>
      <c r="D460" s="25">
        <v>2127161.0287000001</v>
      </c>
      <c r="E460" s="25">
        <v>1345172.9380999999</v>
      </c>
      <c r="F460" s="26">
        <v>455603.80129999999</v>
      </c>
      <c r="G460" s="26">
        <f t="shared" si="7"/>
        <v>3927937.7681</v>
      </c>
    </row>
    <row r="461" spans="1:7" ht="18">
      <c r="A461" s="23">
        <v>456</v>
      </c>
      <c r="B461" s="24" t="s">
        <v>107</v>
      </c>
      <c r="C461" s="24" t="s">
        <v>270</v>
      </c>
      <c r="D461" s="25">
        <v>2460923.8936999999</v>
      </c>
      <c r="E461" s="25">
        <v>1556237.7178</v>
      </c>
      <c r="F461" s="26">
        <v>527090.45790000004</v>
      </c>
      <c r="G461" s="26">
        <f t="shared" si="7"/>
        <v>4544252.0693999995</v>
      </c>
    </row>
    <row r="462" spans="1:7" ht="18">
      <c r="A462" s="23">
        <v>457</v>
      </c>
      <c r="B462" s="24" t="s">
        <v>107</v>
      </c>
      <c r="C462" s="24" t="s">
        <v>272</v>
      </c>
      <c r="D462" s="25">
        <v>1971676.9419</v>
      </c>
      <c r="E462" s="25">
        <v>1246847.9956</v>
      </c>
      <c r="F462" s="26">
        <v>422301.6018</v>
      </c>
      <c r="G462" s="26">
        <f t="shared" si="7"/>
        <v>3640826.5392999998</v>
      </c>
    </row>
    <row r="463" spans="1:7" ht="18">
      <c r="A463" s="23">
        <v>458</v>
      </c>
      <c r="B463" s="24" t="s">
        <v>107</v>
      </c>
      <c r="C463" s="24" t="s">
        <v>274</v>
      </c>
      <c r="D463" s="25">
        <v>1943026.1407000001</v>
      </c>
      <c r="E463" s="25">
        <v>1228729.8174999999</v>
      </c>
      <c r="F463" s="26">
        <v>416165.05930000002</v>
      </c>
      <c r="G463" s="26">
        <f t="shared" si="7"/>
        <v>3587921.0175000001</v>
      </c>
    </row>
    <row r="464" spans="1:7" ht="18">
      <c r="A464" s="23">
        <v>459</v>
      </c>
      <c r="B464" s="24" t="s">
        <v>107</v>
      </c>
      <c r="C464" s="24" t="s">
        <v>277</v>
      </c>
      <c r="D464" s="25">
        <v>2016374.0120999999</v>
      </c>
      <c r="E464" s="25">
        <v>1275113.5046999999</v>
      </c>
      <c r="F464" s="26">
        <v>431874.99790000002</v>
      </c>
      <c r="G464" s="26">
        <f t="shared" si="7"/>
        <v>3723362.5146999997</v>
      </c>
    </row>
    <row r="465" spans="1:7" ht="18">
      <c r="A465" s="23">
        <v>460</v>
      </c>
      <c r="B465" s="24" t="s">
        <v>107</v>
      </c>
      <c r="C465" s="24" t="s">
        <v>279</v>
      </c>
      <c r="D465" s="25">
        <v>2439542.8064999999</v>
      </c>
      <c r="E465" s="25">
        <v>1542716.7574</v>
      </c>
      <c r="F465" s="26">
        <v>522510.97169999999</v>
      </c>
      <c r="G465" s="26">
        <f t="shared" si="7"/>
        <v>4504770.5356000001</v>
      </c>
    </row>
    <row r="466" spans="1:7" ht="18">
      <c r="A466" s="23">
        <v>461</v>
      </c>
      <c r="B466" s="24" t="s">
        <v>107</v>
      </c>
      <c r="C466" s="24" t="s">
        <v>281</v>
      </c>
      <c r="D466" s="25">
        <v>1874619.9909999999</v>
      </c>
      <c r="E466" s="25">
        <v>1185471.1736999999</v>
      </c>
      <c r="F466" s="26">
        <v>401513.55839999998</v>
      </c>
      <c r="G466" s="26">
        <f t="shared" si="7"/>
        <v>3461604.7230999996</v>
      </c>
    </row>
    <row r="467" spans="1:7" ht="18">
      <c r="A467" s="23">
        <v>462</v>
      </c>
      <c r="B467" s="24" t="s">
        <v>107</v>
      </c>
      <c r="C467" s="24" t="s">
        <v>283</v>
      </c>
      <c r="D467" s="25">
        <v>2239135.8506</v>
      </c>
      <c r="E467" s="25">
        <v>1415983.5153000001</v>
      </c>
      <c r="F467" s="26">
        <v>479587.01360000001</v>
      </c>
      <c r="G467" s="26">
        <f t="shared" si="7"/>
        <v>4134706.3795000003</v>
      </c>
    </row>
    <row r="468" spans="1:7" ht="18">
      <c r="A468" s="23">
        <v>463</v>
      </c>
      <c r="B468" s="24" t="s">
        <v>108</v>
      </c>
      <c r="C468" s="24" t="s">
        <v>287</v>
      </c>
      <c r="D468" s="25">
        <v>2391718.5274999999</v>
      </c>
      <c r="E468" s="25">
        <v>1512473.6658000001</v>
      </c>
      <c r="F468" s="26">
        <v>512267.77759999997</v>
      </c>
      <c r="G468" s="26">
        <f t="shared" si="7"/>
        <v>4416459.9709000001</v>
      </c>
    </row>
    <row r="469" spans="1:7" ht="18">
      <c r="A469" s="23">
        <v>464</v>
      </c>
      <c r="B469" s="24" t="s">
        <v>108</v>
      </c>
      <c r="C469" s="24" t="s">
        <v>289</v>
      </c>
      <c r="D469" s="25">
        <v>2114818.9064000002</v>
      </c>
      <c r="E469" s="25">
        <v>1337368.0334999999</v>
      </c>
      <c r="F469" s="26">
        <v>452960.31650000002</v>
      </c>
      <c r="G469" s="26">
        <f t="shared" si="7"/>
        <v>3905147.2564000003</v>
      </c>
    </row>
    <row r="470" spans="1:7" ht="18">
      <c r="A470" s="23">
        <v>465</v>
      </c>
      <c r="B470" s="24" t="s">
        <v>108</v>
      </c>
      <c r="C470" s="24" t="s">
        <v>291</v>
      </c>
      <c r="D470" s="25">
        <v>2669003.9479999999</v>
      </c>
      <c r="E470" s="25">
        <v>1687823.2697000001</v>
      </c>
      <c r="F470" s="26">
        <v>571657.87080000003</v>
      </c>
      <c r="G470" s="26">
        <f t="shared" si="7"/>
        <v>4928485.0884999996</v>
      </c>
    </row>
    <row r="471" spans="1:7" ht="18">
      <c r="A471" s="23">
        <v>466</v>
      </c>
      <c r="B471" s="24" t="s">
        <v>108</v>
      </c>
      <c r="C471" s="24" t="s">
        <v>293</v>
      </c>
      <c r="D471" s="25">
        <v>2113289.9907999998</v>
      </c>
      <c r="E471" s="25">
        <v>1336401.1787</v>
      </c>
      <c r="F471" s="26">
        <v>452632.84730000002</v>
      </c>
      <c r="G471" s="26">
        <f t="shared" si="7"/>
        <v>3902324.0167999999</v>
      </c>
    </row>
    <row r="472" spans="1:7" ht="18">
      <c r="A472" s="23">
        <v>467</v>
      </c>
      <c r="B472" s="24" t="s">
        <v>108</v>
      </c>
      <c r="C472" s="24" t="s">
        <v>295</v>
      </c>
      <c r="D472" s="25">
        <v>2889523.8229</v>
      </c>
      <c r="E472" s="25">
        <v>1827275.5086999999</v>
      </c>
      <c r="F472" s="26">
        <v>618889.69380000001</v>
      </c>
      <c r="G472" s="26">
        <f t="shared" si="7"/>
        <v>5335689.0253999997</v>
      </c>
    </row>
    <row r="473" spans="1:7" ht="18">
      <c r="A473" s="23">
        <v>468</v>
      </c>
      <c r="B473" s="24" t="s">
        <v>108</v>
      </c>
      <c r="C473" s="24" t="s">
        <v>297</v>
      </c>
      <c r="D473" s="25">
        <v>2246625.9196000001</v>
      </c>
      <c r="E473" s="25">
        <v>1420720.0811000001</v>
      </c>
      <c r="F473" s="26">
        <v>481191.26630000002</v>
      </c>
      <c r="G473" s="26">
        <f t="shared" si="7"/>
        <v>4148537.267</v>
      </c>
    </row>
    <row r="474" spans="1:7" ht="18">
      <c r="A474" s="23">
        <v>469</v>
      </c>
      <c r="B474" s="24" t="s">
        <v>108</v>
      </c>
      <c r="C474" s="24" t="s">
        <v>299</v>
      </c>
      <c r="D474" s="25">
        <v>1885123.1784000001</v>
      </c>
      <c r="E474" s="25">
        <v>1192113.1736000001</v>
      </c>
      <c r="F474" s="26">
        <v>403763.1728</v>
      </c>
      <c r="G474" s="26">
        <f t="shared" si="7"/>
        <v>3480999.5247999998</v>
      </c>
    </row>
    <row r="475" spans="1:7" ht="18">
      <c r="A475" s="23">
        <v>470</v>
      </c>
      <c r="B475" s="24" t="s">
        <v>108</v>
      </c>
      <c r="C475" s="24" t="s">
        <v>301</v>
      </c>
      <c r="D475" s="25">
        <v>2208990.4437000002</v>
      </c>
      <c r="E475" s="25">
        <v>1396920.1791999999</v>
      </c>
      <c r="F475" s="26">
        <v>473130.35060000001</v>
      </c>
      <c r="G475" s="26">
        <f t="shared" si="7"/>
        <v>4079040.9734999998</v>
      </c>
    </row>
    <row r="476" spans="1:7" ht="18">
      <c r="A476" s="23">
        <v>471</v>
      </c>
      <c r="B476" s="24" t="s">
        <v>108</v>
      </c>
      <c r="C476" s="24" t="s">
        <v>303</v>
      </c>
      <c r="D476" s="25">
        <v>2166365.5055</v>
      </c>
      <c r="E476" s="25">
        <v>1369965.0438999999</v>
      </c>
      <c r="F476" s="26">
        <v>464000.77189999999</v>
      </c>
      <c r="G476" s="26">
        <f t="shared" si="7"/>
        <v>4000331.3213</v>
      </c>
    </row>
    <row r="477" spans="1:7" ht="18">
      <c r="A477" s="23">
        <v>472</v>
      </c>
      <c r="B477" s="24" t="s">
        <v>108</v>
      </c>
      <c r="C477" s="24" t="s">
        <v>305</v>
      </c>
      <c r="D477" s="25">
        <v>2290339.8385999999</v>
      </c>
      <c r="E477" s="25">
        <v>1448363.8655000001</v>
      </c>
      <c r="F477" s="26">
        <v>490554.08720000001</v>
      </c>
      <c r="G477" s="26">
        <f t="shared" si="7"/>
        <v>4229257.7912999997</v>
      </c>
    </row>
    <row r="478" spans="1:7" ht="18">
      <c r="A478" s="23">
        <v>473</v>
      </c>
      <c r="B478" s="24" t="s">
        <v>108</v>
      </c>
      <c r="C478" s="24" t="s">
        <v>108</v>
      </c>
      <c r="D478" s="25">
        <v>2016160.1021</v>
      </c>
      <c r="E478" s="25">
        <v>1274978.2324000001</v>
      </c>
      <c r="F478" s="26">
        <v>431829.18180000002</v>
      </c>
      <c r="G478" s="26">
        <f t="shared" si="7"/>
        <v>3722967.5162999998</v>
      </c>
    </row>
    <row r="479" spans="1:7" ht="18">
      <c r="A479" s="23">
        <v>474</v>
      </c>
      <c r="B479" s="24" t="s">
        <v>108</v>
      </c>
      <c r="C479" s="24" t="s">
        <v>308</v>
      </c>
      <c r="D479" s="25">
        <v>2574046.2801999999</v>
      </c>
      <c r="E479" s="25">
        <v>1627773.9912</v>
      </c>
      <c r="F479" s="26">
        <v>551319.46019999997</v>
      </c>
      <c r="G479" s="26">
        <f t="shared" si="7"/>
        <v>4753139.7315999996</v>
      </c>
    </row>
    <row r="480" spans="1:7" ht="18">
      <c r="A480" s="23">
        <v>475</v>
      </c>
      <c r="B480" s="24" t="s">
        <v>108</v>
      </c>
      <c r="C480" s="24" t="s">
        <v>310</v>
      </c>
      <c r="D480" s="25">
        <v>1699024.1679</v>
      </c>
      <c r="E480" s="25">
        <v>1074427.9822</v>
      </c>
      <c r="F480" s="26">
        <v>363903.74729999999</v>
      </c>
      <c r="G480" s="26">
        <f t="shared" si="7"/>
        <v>3137355.8974000001</v>
      </c>
    </row>
    <row r="481" spans="1:7" ht="18">
      <c r="A481" s="23">
        <v>476</v>
      </c>
      <c r="B481" s="24" t="s">
        <v>108</v>
      </c>
      <c r="C481" s="24" t="s">
        <v>312</v>
      </c>
      <c r="D481" s="25">
        <v>2470126.0304</v>
      </c>
      <c r="E481" s="25">
        <v>1562056.96</v>
      </c>
      <c r="F481" s="26">
        <v>529061.4081</v>
      </c>
      <c r="G481" s="26">
        <f t="shared" si="7"/>
        <v>4561244.3985000001</v>
      </c>
    </row>
    <row r="482" spans="1:7" ht="36">
      <c r="A482" s="23">
        <v>477</v>
      </c>
      <c r="B482" s="24" t="s">
        <v>108</v>
      </c>
      <c r="C482" s="24" t="s">
        <v>314</v>
      </c>
      <c r="D482" s="25">
        <v>1649452.2727000001</v>
      </c>
      <c r="E482" s="25">
        <v>1043079.7340000001</v>
      </c>
      <c r="F482" s="26">
        <v>353286.24180000002</v>
      </c>
      <c r="G482" s="26">
        <f t="shared" si="7"/>
        <v>3045818.2485000002</v>
      </c>
    </row>
    <row r="483" spans="1:7" ht="18">
      <c r="A483" s="23">
        <v>478</v>
      </c>
      <c r="B483" s="24" t="s">
        <v>108</v>
      </c>
      <c r="C483" s="24" t="s">
        <v>316</v>
      </c>
      <c r="D483" s="25">
        <v>2391329.8815000001</v>
      </c>
      <c r="E483" s="25">
        <v>1512227.8940999999</v>
      </c>
      <c r="F483" s="26">
        <v>512184.53590000002</v>
      </c>
      <c r="G483" s="26">
        <f t="shared" si="7"/>
        <v>4415742.3114999998</v>
      </c>
    </row>
    <row r="484" spans="1:7" ht="18">
      <c r="A484" s="23">
        <v>479</v>
      </c>
      <c r="B484" s="24" t="s">
        <v>108</v>
      </c>
      <c r="C484" s="24" t="s">
        <v>318</v>
      </c>
      <c r="D484" s="25">
        <v>2990745.4468999999</v>
      </c>
      <c r="E484" s="25">
        <v>1891285.9844</v>
      </c>
      <c r="F484" s="26">
        <v>640569.74340000004</v>
      </c>
      <c r="G484" s="26">
        <f t="shared" si="7"/>
        <v>5522601.1746999994</v>
      </c>
    </row>
    <row r="485" spans="1:7" ht="18">
      <c r="A485" s="23">
        <v>480</v>
      </c>
      <c r="B485" s="24" t="s">
        <v>108</v>
      </c>
      <c r="C485" s="24" t="s">
        <v>321</v>
      </c>
      <c r="D485" s="25">
        <v>2259138.8527000002</v>
      </c>
      <c r="E485" s="25">
        <v>1428633.003</v>
      </c>
      <c r="F485" s="26">
        <v>483871.33610000001</v>
      </c>
      <c r="G485" s="26">
        <f t="shared" si="7"/>
        <v>4171643.1918000001</v>
      </c>
    </row>
    <row r="486" spans="1:7" ht="18">
      <c r="A486" s="23">
        <v>481</v>
      </c>
      <c r="B486" s="24" t="s">
        <v>108</v>
      </c>
      <c r="C486" s="24" t="s">
        <v>322</v>
      </c>
      <c r="D486" s="25">
        <v>2139056.4596000002</v>
      </c>
      <c r="E486" s="25">
        <v>1352695.3643</v>
      </c>
      <c r="F486" s="26">
        <v>458151.61200000002</v>
      </c>
      <c r="G486" s="26">
        <f t="shared" si="7"/>
        <v>3949903.4359000004</v>
      </c>
    </row>
    <row r="487" spans="1:7" ht="18">
      <c r="A487" s="23">
        <v>482</v>
      </c>
      <c r="B487" s="24" t="s">
        <v>108</v>
      </c>
      <c r="C487" s="24" t="s">
        <v>324</v>
      </c>
      <c r="D487" s="25">
        <v>2293585.6790999998</v>
      </c>
      <c r="E487" s="25">
        <v>1450416.4683999999</v>
      </c>
      <c r="F487" s="26">
        <v>491249.2942</v>
      </c>
      <c r="G487" s="26">
        <f t="shared" si="7"/>
        <v>4235251.4417000003</v>
      </c>
    </row>
    <row r="488" spans="1:7" ht="18">
      <c r="A488" s="23">
        <v>483</v>
      </c>
      <c r="B488" s="24" t="s">
        <v>108</v>
      </c>
      <c r="C488" s="24" t="s">
        <v>326</v>
      </c>
      <c r="D488" s="25">
        <v>2244194.3744000001</v>
      </c>
      <c r="E488" s="25">
        <v>1419182.4219</v>
      </c>
      <c r="F488" s="26">
        <v>480670.46830000001</v>
      </c>
      <c r="G488" s="26">
        <f t="shared" si="7"/>
        <v>4144047.2645999999</v>
      </c>
    </row>
    <row r="489" spans="1:7" ht="18">
      <c r="A489" s="23">
        <v>484</v>
      </c>
      <c r="B489" s="24" t="s">
        <v>109</v>
      </c>
      <c r="C489" s="24" t="s">
        <v>330</v>
      </c>
      <c r="D489" s="25">
        <v>1938204.094</v>
      </c>
      <c r="E489" s="25">
        <v>1225680.4542</v>
      </c>
      <c r="F489" s="26">
        <v>415132.25420000002</v>
      </c>
      <c r="G489" s="26">
        <f t="shared" si="7"/>
        <v>3579016.8023999999</v>
      </c>
    </row>
    <row r="490" spans="1:7" ht="18">
      <c r="A490" s="23">
        <v>485</v>
      </c>
      <c r="B490" s="24" t="s">
        <v>109</v>
      </c>
      <c r="C490" s="24" t="s">
        <v>332</v>
      </c>
      <c r="D490" s="25">
        <v>3187264.2719999999</v>
      </c>
      <c r="E490" s="25">
        <v>2015560.4524999999</v>
      </c>
      <c r="F490" s="26">
        <v>682660.92630000005</v>
      </c>
      <c r="G490" s="26">
        <f t="shared" si="7"/>
        <v>5885485.6507999999</v>
      </c>
    </row>
    <row r="491" spans="1:7" ht="18">
      <c r="A491" s="23">
        <v>486</v>
      </c>
      <c r="B491" s="24" t="s">
        <v>109</v>
      </c>
      <c r="C491" s="24" t="s">
        <v>334</v>
      </c>
      <c r="D491" s="25">
        <v>2442837.9972000001</v>
      </c>
      <c r="E491" s="25">
        <v>1544800.5684</v>
      </c>
      <c r="F491" s="26">
        <v>523216.7488</v>
      </c>
      <c r="G491" s="26">
        <f t="shared" si="7"/>
        <v>4510855.3144000005</v>
      </c>
    </row>
    <row r="492" spans="1:7" ht="18">
      <c r="A492" s="23">
        <v>487</v>
      </c>
      <c r="B492" s="24" t="s">
        <v>109</v>
      </c>
      <c r="C492" s="24" t="s">
        <v>99</v>
      </c>
      <c r="D492" s="25">
        <v>1487633.9961000001</v>
      </c>
      <c r="E492" s="25">
        <v>940749.18</v>
      </c>
      <c r="F492" s="26">
        <v>318627.3603</v>
      </c>
      <c r="G492" s="26">
        <f t="shared" si="7"/>
        <v>2747010.5364000001</v>
      </c>
    </row>
    <row r="493" spans="1:7" ht="18">
      <c r="A493" s="23">
        <v>488</v>
      </c>
      <c r="B493" s="24" t="s">
        <v>109</v>
      </c>
      <c r="C493" s="24" t="s">
        <v>337</v>
      </c>
      <c r="D493" s="25">
        <v>2581200.23</v>
      </c>
      <c r="E493" s="25">
        <v>1632298.0020999999</v>
      </c>
      <c r="F493" s="26">
        <v>552851.72149999999</v>
      </c>
      <c r="G493" s="26">
        <f t="shared" si="7"/>
        <v>4766349.9535999997</v>
      </c>
    </row>
    <row r="494" spans="1:7" ht="18">
      <c r="A494" s="23">
        <v>489</v>
      </c>
      <c r="B494" s="24" t="s">
        <v>109</v>
      </c>
      <c r="C494" s="24" t="s">
        <v>339</v>
      </c>
      <c r="D494" s="25">
        <v>2218508.7694999999</v>
      </c>
      <c r="E494" s="25">
        <v>1402939.3729999999</v>
      </c>
      <c r="F494" s="26">
        <v>475169.02340000001</v>
      </c>
      <c r="G494" s="26">
        <f t="shared" si="7"/>
        <v>4096617.1658999999</v>
      </c>
    </row>
    <row r="495" spans="1:7" ht="18">
      <c r="A495" s="23">
        <v>490</v>
      </c>
      <c r="B495" s="24" t="s">
        <v>109</v>
      </c>
      <c r="C495" s="24" t="s">
        <v>341</v>
      </c>
      <c r="D495" s="25">
        <v>2242418.1238000002</v>
      </c>
      <c r="E495" s="25">
        <v>1418059.1573999999</v>
      </c>
      <c r="F495" s="26">
        <v>480290.02389999997</v>
      </c>
      <c r="G495" s="26">
        <f t="shared" si="7"/>
        <v>4140767.3051</v>
      </c>
    </row>
    <row r="496" spans="1:7" ht="18">
      <c r="A496" s="23">
        <v>491</v>
      </c>
      <c r="B496" s="24" t="s">
        <v>109</v>
      </c>
      <c r="C496" s="24" t="s">
        <v>343</v>
      </c>
      <c r="D496" s="25">
        <v>2644302.9470000002</v>
      </c>
      <c r="E496" s="25">
        <v>1672202.8640999999</v>
      </c>
      <c r="F496" s="26">
        <v>566367.31220000004</v>
      </c>
      <c r="G496" s="26">
        <f t="shared" si="7"/>
        <v>4882873.123300001</v>
      </c>
    </row>
    <row r="497" spans="1:7" ht="18">
      <c r="A497" s="23">
        <v>492</v>
      </c>
      <c r="B497" s="24" t="s">
        <v>109</v>
      </c>
      <c r="C497" s="24" t="s">
        <v>345</v>
      </c>
      <c r="D497" s="25">
        <v>1911657.6673000001</v>
      </c>
      <c r="E497" s="25">
        <v>1208893.0393000001</v>
      </c>
      <c r="F497" s="26">
        <v>409446.4351</v>
      </c>
      <c r="G497" s="26">
        <f t="shared" si="7"/>
        <v>3529997.1417</v>
      </c>
    </row>
    <row r="498" spans="1:7" ht="18">
      <c r="A498" s="23">
        <v>493</v>
      </c>
      <c r="B498" s="24" t="s">
        <v>109</v>
      </c>
      <c r="C498" s="24" t="s">
        <v>347</v>
      </c>
      <c r="D498" s="25">
        <v>2542174.1405000002</v>
      </c>
      <c r="E498" s="25">
        <v>1607618.7047999999</v>
      </c>
      <c r="F498" s="26">
        <v>544492.95860000001</v>
      </c>
      <c r="G498" s="26">
        <f t="shared" si="7"/>
        <v>4694285.8038999997</v>
      </c>
    </row>
    <row r="499" spans="1:7" ht="18">
      <c r="A499" s="23">
        <v>494</v>
      </c>
      <c r="B499" s="24" t="s">
        <v>109</v>
      </c>
      <c r="C499" s="24" t="s">
        <v>349</v>
      </c>
      <c r="D499" s="25">
        <v>2015256.0639</v>
      </c>
      <c r="E499" s="25">
        <v>1274406.5371000001</v>
      </c>
      <c r="F499" s="26">
        <v>431635.55129999999</v>
      </c>
      <c r="G499" s="26">
        <f t="shared" si="7"/>
        <v>3721298.1522999997</v>
      </c>
    </row>
    <row r="500" spans="1:7" ht="18">
      <c r="A500" s="23">
        <v>495</v>
      </c>
      <c r="B500" s="24" t="s">
        <v>109</v>
      </c>
      <c r="C500" s="24" t="s">
        <v>351</v>
      </c>
      <c r="D500" s="25">
        <v>1790016.5909</v>
      </c>
      <c r="E500" s="25">
        <v>1131969.7213999999</v>
      </c>
      <c r="F500" s="26">
        <v>383392.86599999998</v>
      </c>
      <c r="G500" s="26">
        <f t="shared" si="7"/>
        <v>3305379.1782999998</v>
      </c>
    </row>
    <row r="501" spans="1:7" ht="18">
      <c r="A501" s="23">
        <v>496</v>
      </c>
      <c r="B501" s="24" t="s">
        <v>109</v>
      </c>
      <c r="C501" s="24" t="s">
        <v>353</v>
      </c>
      <c r="D501" s="25">
        <v>1497737.0141</v>
      </c>
      <c r="E501" s="25">
        <v>947138.12100000004</v>
      </c>
      <c r="F501" s="26">
        <v>320791.26490000001</v>
      </c>
      <c r="G501" s="26">
        <f t="shared" si="7"/>
        <v>2765666.4</v>
      </c>
    </row>
    <row r="502" spans="1:7" ht="18">
      <c r="A502" s="23">
        <v>497</v>
      </c>
      <c r="B502" s="24" t="s">
        <v>109</v>
      </c>
      <c r="C502" s="24" t="s">
        <v>355</v>
      </c>
      <c r="D502" s="25">
        <v>1491385.8884999999</v>
      </c>
      <c r="E502" s="25">
        <v>943121.79960000003</v>
      </c>
      <c r="F502" s="26">
        <v>319430.95559999999</v>
      </c>
      <c r="G502" s="26">
        <f t="shared" si="7"/>
        <v>2753938.6436999999</v>
      </c>
    </row>
    <row r="503" spans="1:7" ht="18">
      <c r="A503" s="23">
        <v>498</v>
      </c>
      <c r="B503" s="24" t="s">
        <v>109</v>
      </c>
      <c r="C503" s="24" t="s">
        <v>357</v>
      </c>
      <c r="D503" s="25">
        <v>1702914.5828</v>
      </c>
      <c r="E503" s="25">
        <v>1076888.2006999999</v>
      </c>
      <c r="F503" s="26">
        <v>364737.01179999998</v>
      </c>
      <c r="G503" s="26">
        <f t="shared" si="7"/>
        <v>3144539.7952999999</v>
      </c>
    </row>
    <row r="504" spans="1:7" ht="18">
      <c r="A504" s="23">
        <v>499</v>
      </c>
      <c r="B504" s="24" t="s">
        <v>109</v>
      </c>
      <c r="C504" s="24" t="s">
        <v>359</v>
      </c>
      <c r="D504" s="25">
        <v>2061115.9214000001</v>
      </c>
      <c r="E504" s="25">
        <v>1303407.3689999999</v>
      </c>
      <c r="F504" s="26">
        <v>441457.99780000001</v>
      </c>
      <c r="G504" s="26">
        <f t="shared" si="7"/>
        <v>3805981.2882000003</v>
      </c>
    </row>
    <row r="505" spans="1:7" ht="18">
      <c r="A505" s="23">
        <v>500</v>
      </c>
      <c r="B505" s="24" t="s">
        <v>110</v>
      </c>
      <c r="C505" s="24" t="s">
        <v>364</v>
      </c>
      <c r="D505" s="25">
        <v>2892389.4758000001</v>
      </c>
      <c r="E505" s="25">
        <v>1829087.6887000001</v>
      </c>
      <c r="F505" s="26">
        <v>619503.47069999995</v>
      </c>
      <c r="G505" s="26">
        <f t="shared" si="7"/>
        <v>5340980.6351999994</v>
      </c>
    </row>
    <row r="506" spans="1:7" ht="36">
      <c r="A506" s="23">
        <v>501</v>
      </c>
      <c r="B506" s="24" t="s">
        <v>110</v>
      </c>
      <c r="C506" s="24" t="s">
        <v>366</v>
      </c>
      <c r="D506" s="25">
        <v>3717784.3870999999</v>
      </c>
      <c r="E506" s="25">
        <v>2351050.4752000002</v>
      </c>
      <c r="F506" s="26">
        <v>796289.83250000002</v>
      </c>
      <c r="G506" s="26">
        <f t="shared" si="7"/>
        <v>6865124.6948000006</v>
      </c>
    </row>
    <row r="507" spans="1:7" ht="18">
      <c r="A507" s="23">
        <v>502</v>
      </c>
      <c r="B507" s="24" t="s">
        <v>110</v>
      </c>
      <c r="C507" s="24" t="s">
        <v>368</v>
      </c>
      <c r="D507" s="25">
        <v>5995636.2896999996</v>
      </c>
      <c r="E507" s="25">
        <v>3791517.2264999999</v>
      </c>
      <c r="F507" s="26">
        <v>1284169.2039999999</v>
      </c>
      <c r="G507" s="26">
        <f t="shared" si="7"/>
        <v>11071322.720199998</v>
      </c>
    </row>
    <row r="508" spans="1:7" ht="18">
      <c r="A508" s="23">
        <v>503</v>
      </c>
      <c r="B508" s="24" t="s">
        <v>110</v>
      </c>
      <c r="C508" s="24" t="s">
        <v>370</v>
      </c>
      <c r="D508" s="25">
        <v>2343355.5071999999</v>
      </c>
      <c r="E508" s="25">
        <v>1481889.8853</v>
      </c>
      <c r="F508" s="26">
        <v>501909.19380000001</v>
      </c>
      <c r="G508" s="26">
        <f t="shared" si="7"/>
        <v>4327154.5863000005</v>
      </c>
    </row>
    <row r="509" spans="1:7" ht="18">
      <c r="A509" s="23">
        <v>504</v>
      </c>
      <c r="B509" s="24" t="s">
        <v>110</v>
      </c>
      <c r="C509" s="24" t="s">
        <v>372</v>
      </c>
      <c r="D509" s="25">
        <v>1970166.9225999999</v>
      </c>
      <c r="E509" s="25">
        <v>1245893.0904999999</v>
      </c>
      <c r="F509" s="26">
        <v>421978.17989999999</v>
      </c>
      <c r="G509" s="26">
        <f t="shared" si="7"/>
        <v>3638038.193</v>
      </c>
    </row>
    <row r="510" spans="1:7" ht="18">
      <c r="A510" s="23">
        <v>505</v>
      </c>
      <c r="B510" s="24" t="s">
        <v>110</v>
      </c>
      <c r="C510" s="24" t="s">
        <v>374</v>
      </c>
      <c r="D510" s="25">
        <v>2202573.9334</v>
      </c>
      <c r="E510" s="25">
        <v>1392862.5098999999</v>
      </c>
      <c r="F510" s="26">
        <v>471756.03690000001</v>
      </c>
      <c r="G510" s="26">
        <f t="shared" si="7"/>
        <v>4067192.4802000001</v>
      </c>
    </row>
    <row r="511" spans="1:7" ht="18">
      <c r="A511" s="23">
        <v>506</v>
      </c>
      <c r="B511" s="24" t="s">
        <v>110</v>
      </c>
      <c r="C511" s="24" t="s">
        <v>376</v>
      </c>
      <c r="D511" s="25">
        <v>2022299.3751999999</v>
      </c>
      <c r="E511" s="25">
        <v>1278860.5826000001</v>
      </c>
      <c r="F511" s="26">
        <v>433144.11570000002</v>
      </c>
      <c r="G511" s="26">
        <f t="shared" si="7"/>
        <v>3734304.0734999999</v>
      </c>
    </row>
    <row r="512" spans="1:7" ht="18">
      <c r="A512" s="23">
        <v>507</v>
      </c>
      <c r="B512" s="24" t="s">
        <v>110</v>
      </c>
      <c r="C512" s="24" t="s">
        <v>378</v>
      </c>
      <c r="D512" s="25">
        <v>2439689.0543999998</v>
      </c>
      <c r="E512" s="25">
        <v>1542809.2416000001</v>
      </c>
      <c r="F512" s="26">
        <v>522542.29570000002</v>
      </c>
      <c r="G512" s="26">
        <f t="shared" si="7"/>
        <v>4505040.5916999998</v>
      </c>
    </row>
    <row r="513" spans="1:7" ht="18">
      <c r="A513" s="23">
        <v>508</v>
      </c>
      <c r="B513" s="24" t="s">
        <v>110</v>
      </c>
      <c r="C513" s="24" t="s">
        <v>381</v>
      </c>
      <c r="D513" s="25">
        <v>1629069.608</v>
      </c>
      <c r="E513" s="25">
        <v>1030190.1556000001</v>
      </c>
      <c r="F513" s="26">
        <v>348920.6017</v>
      </c>
      <c r="G513" s="26">
        <f t="shared" si="7"/>
        <v>3008180.3653000002</v>
      </c>
    </row>
    <row r="514" spans="1:7" ht="18">
      <c r="A514" s="23">
        <v>509</v>
      </c>
      <c r="B514" s="24" t="s">
        <v>110</v>
      </c>
      <c r="C514" s="24" t="s">
        <v>383</v>
      </c>
      <c r="D514" s="25">
        <v>2777727.7006000001</v>
      </c>
      <c r="E514" s="25">
        <v>1756577.9375</v>
      </c>
      <c r="F514" s="26">
        <v>594944.7561</v>
      </c>
      <c r="G514" s="26">
        <f t="shared" si="7"/>
        <v>5129250.3942</v>
      </c>
    </row>
    <row r="515" spans="1:7" ht="18">
      <c r="A515" s="23">
        <v>510</v>
      </c>
      <c r="B515" s="24" t="s">
        <v>110</v>
      </c>
      <c r="C515" s="24" t="s">
        <v>385</v>
      </c>
      <c r="D515" s="25">
        <v>2401208.1831999999</v>
      </c>
      <c r="E515" s="25">
        <v>1518474.7291999999</v>
      </c>
      <c r="F515" s="26">
        <v>514300.30979999999</v>
      </c>
      <c r="G515" s="26">
        <f t="shared" si="7"/>
        <v>4433983.2221999997</v>
      </c>
    </row>
    <row r="516" spans="1:7" ht="18">
      <c r="A516" s="23">
        <v>511</v>
      </c>
      <c r="B516" s="24" t="s">
        <v>110</v>
      </c>
      <c r="C516" s="24" t="s">
        <v>387</v>
      </c>
      <c r="D516" s="25">
        <v>3301542.1538999998</v>
      </c>
      <c r="E516" s="25">
        <v>2087827.4373999999</v>
      </c>
      <c r="F516" s="26">
        <v>707137.41709999996</v>
      </c>
      <c r="G516" s="26">
        <f t="shared" si="7"/>
        <v>6096507.0083999997</v>
      </c>
    </row>
    <row r="517" spans="1:7" ht="18">
      <c r="A517" s="23">
        <v>512</v>
      </c>
      <c r="B517" s="24" t="s">
        <v>110</v>
      </c>
      <c r="C517" s="24" t="s">
        <v>389</v>
      </c>
      <c r="D517" s="25">
        <v>3572055.2828000002</v>
      </c>
      <c r="E517" s="25">
        <v>2258894.3832</v>
      </c>
      <c r="F517" s="26">
        <v>765076.9939</v>
      </c>
      <c r="G517" s="26">
        <f t="shared" si="7"/>
        <v>6596026.6599000003</v>
      </c>
    </row>
    <row r="518" spans="1:7" ht="18">
      <c r="A518" s="23">
        <v>513</v>
      </c>
      <c r="B518" s="24" t="s">
        <v>110</v>
      </c>
      <c r="C518" s="24" t="s">
        <v>391</v>
      </c>
      <c r="D518" s="25">
        <v>1922892.5895</v>
      </c>
      <c r="E518" s="25">
        <v>1215997.7733</v>
      </c>
      <c r="F518" s="26">
        <v>411852.77539999998</v>
      </c>
      <c r="G518" s="26">
        <f t="shared" si="7"/>
        <v>3550743.1382000004</v>
      </c>
    </row>
    <row r="519" spans="1:7" ht="36">
      <c r="A519" s="23">
        <v>514</v>
      </c>
      <c r="B519" s="24" t="s">
        <v>110</v>
      </c>
      <c r="C519" s="24" t="s">
        <v>393</v>
      </c>
      <c r="D519" s="25">
        <v>2320278.73</v>
      </c>
      <c r="E519" s="25">
        <v>1467296.6054</v>
      </c>
      <c r="F519" s="26">
        <v>496966.51789999998</v>
      </c>
      <c r="G519" s="26">
        <f t="shared" ref="G519:G582" si="8">D519+E519+F519</f>
        <v>4284541.8533000005</v>
      </c>
    </row>
    <row r="520" spans="1:7" ht="18">
      <c r="A520" s="23">
        <v>515</v>
      </c>
      <c r="B520" s="24" t="s">
        <v>110</v>
      </c>
      <c r="C520" s="24" t="s">
        <v>395</v>
      </c>
      <c r="D520" s="25">
        <v>3473631.5811000001</v>
      </c>
      <c r="E520" s="25">
        <v>2196653.2560999999</v>
      </c>
      <c r="F520" s="26">
        <v>743996.21440000006</v>
      </c>
      <c r="G520" s="26">
        <f t="shared" si="8"/>
        <v>6414281.0515999999</v>
      </c>
    </row>
    <row r="521" spans="1:7" ht="18">
      <c r="A521" s="23">
        <v>516</v>
      </c>
      <c r="B521" s="24" t="s">
        <v>110</v>
      </c>
      <c r="C521" s="24" t="s">
        <v>397</v>
      </c>
      <c r="D521" s="25">
        <v>3370530.736</v>
      </c>
      <c r="E521" s="25">
        <v>2131454.3996000001</v>
      </c>
      <c r="F521" s="26">
        <v>721913.66570000001</v>
      </c>
      <c r="G521" s="26">
        <f t="shared" si="8"/>
        <v>6223898.8013000004</v>
      </c>
    </row>
    <row r="522" spans="1:7" ht="18">
      <c r="A522" s="23">
        <v>517</v>
      </c>
      <c r="B522" s="24" t="s">
        <v>110</v>
      </c>
      <c r="C522" s="24" t="s">
        <v>399</v>
      </c>
      <c r="D522" s="25">
        <v>3441593.7527999999</v>
      </c>
      <c r="E522" s="25">
        <v>2176393.1916999999</v>
      </c>
      <c r="F522" s="26">
        <v>737134.22499999998</v>
      </c>
      <c r="G522" s="26">
        <f t="shared" si="8"/>
        <v>6355121.1694999989</v>
      </c>
    </row>
    <row r="523" spans="1:7" ht="18">
      <c r="A523" s="23">
        <v>518</v>
      </c>
      <c r="B523" s="24" t="s">
        <v>110</v>
      </c>
      <c r="C523" s="24" t="s">
        <v>401</v>
      </c>
      <c r="D523" s="25">
        <v>2661750.9627999999</v>
      </c>
      <c r="E523" s="25">
        <v>1683236.6309</v>
      </c>
      <c r="F523" s="26">
        <v>570104.39760000003</v>
      </c>
      <c r="G523" s="26">
        <f t="shared" si="8"/>
        <v>4915091.9912999999</v>
      </c>
    </row>
    <row r="524" spans="1:7" ht="18">
      <c r="A524" s="23">
        <v>519</v>
      </c>
      <c r="B524" s="24" t="s">
        <v>110</v>
      </c>
      <c r="C524" s="24" t="s">
        <v>403</v>
      </c>
      <c r="D524" s="25">
        <v>3044704.412</v>
      </c>
      <c r="E524" s="25">
        <v>1925408.5255</v>
      </c>
      <c r="F524" s="26">
        <v>652126.88899999997</v>
      </c>
      <c r="G524" s="26">
        <f t="shared" si="8"/>
        <v>5622239.8265000004</v>
      </c>
    </row>
    <row r="525" spans="1:7" ht="36">
      <c r="A525" s="23">
        <v>520</v>
      </c>
      <c r="B525" s="24" t="s">
        <v>111</v>
      </c>
      <c r="C525" s="24" t="s">
        <v>407</v>
      </c>
      <c r="D525" s="25">
        <v>1992154.0282999999</v>
      </c>
      <c r="E525" s="25">
        <v>1259797.2844</v>
      </c>
      <c r="F525" s="26">
        <v>426687.46549999999</v>
      </c>
      <c r="G525" s="26">
        <f t="shared" si="8"/>
        <v>3678638.7781999996</v>
      </c>
    </row>
    <row r="526" spans="1:7" ht="36">
      <c r="A526" s="23">
        <v>521</v>
      </c>
      <c r="B526" s="24" t="s">
        <v>111</v>
      </c>
      <c r="C526" s="24" t="s">
        <v>409</v>
      </c>
      <c r="D526" s="25">
        <v>2245517.2936</v>
      </c>
      <c r="E526" s="25">
        <v>1420019.0088</v>
      </c>
      <c r="F526" s="26">
        <v>480953.81640000001</v>
      </c>
      <c r="G526" s="26">
        <f t="shared" si="8"/>
        <v>4146490.1187999998</v>
      </c>
    </row>
    <row r="527" spans="1:7" ht="36">
      <c r="A527" s="23">
        <v>522</v>
      </c>
      <c r="B527" s="24" t="s">
        <v>111</v>
      </c>
      <c r="C527" s="24" t="s">
        <v>411</v>
      </c>
      <c r="D527" s="25">
        <v>2299210.3747999999</v>
      </c>
      <c r="E527" s="25">
        <v>1453973.4103999999</v>
      </c>
      <c r="F527" s="26">
        <v>492454.01390000002</v>
      </c>
      <c r="G527" s="26">
        <f t="shared" si="8"/>
        <v>4245637.7990999995</v>
      </c>
    </row>
    <row r="528" spans="1:7" ht="36">
      <c r="A528" s="23">
        <v>523</v>
      </c>
      <c r="B528" s="24" t="s">
        <v>111</v>
      </c>
      <c r="C528" s="24" t="s">
        <v>413</v>
      </c>
      <c r="D528" s="25">
        <v>2712754.9177999999</v>
      </c>
      <c r="E528" s="25">
        <v>1715490.4842999999</v>
      </c>
      <c r="F528" s="26">
        <v>581028.62730000005</v>
      </c>
      <c r="G528" s="26">
        <f t="shared" si="8"/>
        <v>5009274.0293999994</v>
      </c>
    </row>
    <row r="529" spans="1:7" ht="36">
      <c r="A529" s="23">
        <v>524</v>
      </c>
      <c r="B529" s="24" t="s">
        <v>111</v>
      </c>
      <c r="C529" s="24" t="s">
        <v>415</v>
      </c>
      <c r="D529" s="25">
        <v>1937023.7529</v>
      </c>
      <c r="E529" s="25">
        <v>1224934.0308000001</v>
      </c>
      <c r="F529" s="26">
        <v>414879.44410000002</v>
      </c>
      <c r="G529" s="26">
        <f t="shared" si="8"/>
        <v>3576837.2278</v>
      </c>
    </row>
    <row r="530" spans="1:7" ht="36">
      <c r="A530" s="23">
        <v>525</v>
      </c>
      <c r="B530" s="24" t="s">
        <v>111</v>
      </c>
      <c r="C530" s="24" t="s">
        <v>417</v>
      </c>
      <c r="D530" s="25">
        <v>1821449.8953</v>
      </c>
      <c r="E530" s="25">
        <v>1151847.4972999999</v>
      </c>
      <c r="F530" s="26">
        <v>390125.37599999999</v>
      </c>
      <c r="G530" s="26">
        <f t="shared" si="8"/>
        <v>3363422.7686000001</v>
      </c>
    </row>
    <row r="531" spans="1:7" ht="36">
      <c r="A531" s="23">
        <v>526</v>
      </c>
      <c r="B531" s="24" t="s">
        <v>111</v>
      </c>
      <c r="C531" s="24" t="s">
        <v>419</v>
      </c>
      <c r="D531" s="25">
        <v>2081170.1032</v>
      </c>
      <c r="E531" s="25">
        <v>1316089.2216</v>
      </c>
      <c r="F531" s="26">
        <v>445753.28210000001</v>
      </c>
      <c r="G531" s="26">
        <f t="shared" si="8"/>
        <v>3843012.6069</v>
      </c>
    </row>
    <row r="532" spans="1:7" ht="36">
      <c r="A532" s="23">
        <v>527</v>
      </c>
      <c r="B532" s="24" t="s">
        <v>111</v>
      </c>
      <c r="C532" s="24" t="s">
        <v>421</v>
      </c>
      <c r="D532" s="25">
        <v>3256529.3514</v>
      </c>
      <c r="E532" s="25">
        <v>2059362.2657999999</v>
      </c>
      <c r="F532" s="26">
        <v>697496.39619999996</v>
      </c>
      <c r="G532" s="26">
        <f t="shared" si="8"/>
        <v>6013388.0134000005</v>
      </c>
    </row>
    <row r="533" spans="1:7" ht="36">
      <c r="A533" s="23">
        <v>528</v>
      </c>
      <c r="B533" s="24" t="s">
        <v>111</v>
      </c>
      <c r="C533" s="24" t="s">
        <v>423</v>
      </c>
      <c r="D533" s="25">
        <v>3017970.8240999999</v>
      </c>
      <c r="E533" s="25">
        <v>1908502.7535999999</v>
      </c>
      <c r="F533" s="26">
        <v>646400.98289999994</v>
      </c>
      <c r="G533" s="26">
        <f t="shared" si="8"/>
        <v>5572874.5606000004</v>
      </c>
    </row>
    <row r="534" spans="1:7" ht="36">
      <c r="A534" s="23">
        <v>529</v>
      </c>
      <c r="B534" s="24" t="s">
        <v>111</v>
      </c>
      <c r="C534" s="24" t="s">
        <v>425</v>
      </c>
      <c r="D534" s="25">
        <v>2308701.7316999999</v>
      </c>
      <c r="E534" s="25">
        <v>1459975.5495</v>
      </c>
      <c r="F534" s="26">
        <v>494486.91039999999</v>
      </c>
      <c r="G534" s="26">
        <f t="shared" si="8"/>
        <v>4263164.1916000005</v>
      </c>
    </row>
    <row r="535" spans="1:7" ht="36">
      <c r="A535" s="23">
        <v>530</v>
      </c>
      <c r="B535" s="24" t="s">
        <v>111</v>
      </c>
      <c r="C535" s="24" t="s">
        <v>406</v>
      </c>
      <c r="D535" s="25">
        <v>2209873.7061999999</v>
      </c>
      <c r="E535" s="25">
        <v>1397478.7363</v>
      </c>
      <c r="F535" s="26">
        <v>473319.53120000003</v>
      </c>
      <c r="G535" s="26">
        <f t="shared" si="8"/>
        <v>4080671.9737</v>
      </c>
    </row>
    <row r="536" spans="1:7" ht="36">
      <c r="A536" s="23">
        <v>531</v>
      </c>
      <c r="B536" s="24" t="s">
        <v>111</v>
      </c>
      <c r="C536" s="24" t="s">
        <v>429</v>
      </c>
      <c r="D536" s="25">
        <v>2347832.1971999998</v>
      </c>
      <c r="E536" s="25">
        <v>1484720.8521</v>
      </c>
      <c r="F536" s="26">
        <v>502868.02899999998</v>
      </c>
      <c r="G536" s="26">
        <f t="shared" si="8"/>
        <v>4335421.0783000002</v>
      </c>
    </row>
    <row r="537" spans="1:7" ht="36">
      <c r="A537" s="23">
        <v>532</v>
      </c>
      <c r="B537" s="24" t="s">
        <v>111</v>
      </c>
      <c r="C537" s="24" t="s">
        <v>431</v>
      </c>
      <c r="D537" s="25">
        <v>1884758.0238000001</v>
      </c>
      <c r="E537" s="25">
        <v>1191882.2572999999</v>
      </c>
      <c r="F537" s="26">
        <v>403684.96260000003</v>
      </c>
      <c r="G537" s="26">
        <f t="shared" si="8"/>
        <v>3480325.2437000005</v>
      </c>
    </row>
    <row r="538" spans="1:7" ht="18">
      <c r="A538" s="23">
        <v>533</v>
      </c>
      <c r="B538" s="24" t="s">
        <v>112</v>
      </c>
      <c r="C538" s="24" t="s">
        <v>435</v>
      </c>
      <c r="D538" s="25">
        <v>2072431.5179999999</v>
      </c>
      <c r="E538" s="25">
        <v>1310563.1198</v>
      </c>
      <c r="F538" s="26">
        <v>443881.61729999998</v>
      </c>
      <c r="G538" s="26">
        <f t="shared" si="8"/>
        <v>3826876.2550999997</v>
      </c>
    </row>
    <row r="539" spans="1:7" ht="18">
      <c r="A539" s="23">
        <v>534</v>
      </c>
      <c r="B539" s="24" t="s">
        <v>112</v>
      </c>
      <c r="C539" s="24" t="s">
        <v>437</v>
      </c>
      <c r="D539" s="25">
        <v>1779323.7638000001</v>
      </c>
      <c r="E539" s="25">
        <v>1125207.7971000001</v>
      </c>
      <c r="F539" s="26">
        <v>381102.63380000001</v>
      </c>
      <c r="G539" s="26">
        <f t="shared" si="8"/>
        <v>3285634.1946999999</v>
      </c>
    </row>
    <row r="540" spans="1:7" ht="18">
      <c r="A540" s="23">
        <v>535</v>
      </c>
      <c r="B540" s="24" t="s">
        <v>112</v>
      </c>
      <c r="C540" s="24" t="s">
        <v>439</v>
      </c>
      <c r="D540" s="25">
        <v>2037695.1052000001</v>
      </c>
      <c r="E540" s="25">
        <v>1288596.5259</v>
      </c>
      <c r="F540" s="26">
        <v>436441.63429999998</v>
      </c>
      <c r="G540" s="26">
        <f t="shared" si="8"/>
        <v>3762733.2653999999</v>
      </c>
    </row>
    <row r="541" spans="1:7" ht="18">
      <c r="A541" s="23">
        <v>536</v>
      </c>
      <c r="B541" s="24" t="s">
        <v>112</v>
      </c>
      <c r="C541" s="24" t="s">
        <v>441</v>
      </c>
      <c r="D541" s="25">
        <v>3317068.3</v>
      </c>
      <c r="E541" s="25">
        <v>2097645.8533000001</v>
      </c>
      <c r="F541" s="26">
        <v>710462.86869999999</v>
      </c>
      <c r="G541" s="26">
        <f t="shared" si="8"/>
        <v>6125177.0219999999</v>
      </c>
    </row>
    <row r="542" spans="1:7" ht="18">
      <c r="A542" s="23">
        <v>537</v>
      </c>
      <c r="B542" s="24" t="s">
        <v>112</v>
      </c>
      <c r="C542" s="24" t="s">
        <v>443</v>
      </c>
      <c r="D542" s="25">
        <v>1991089.162</v>
      </c>
      <c r="E542" s="25">
        <v>1259123.8848999999</v>
      </c>
      <c r="F542" s="26">
        <v>426459.38819999999</v>
      </c>
      <c r="G542" s="26">
        <f t="shared" si="8"/>
        <v>3676672.4350999999</v>
      </c>
    </row>
    <row r="543" spans="1:7" ht="18">
      <c r="A543" s="23">
        <v>538</v>
      </c>
      <c r="B543" s="24" t="s">
        <v>112</v>
      </c>
      <c r="C543" s="24" t="s">
        <v>445</v>
      </c>
      <c r="D543" s="25">
        <v>2097038.8822000001</v>
      </c>
      <c r="E543" s="25">
        <v>1326124.3114</v>
      </c>
      <c r="F543" s="26">
        <v>449152.12030000001</v>
      </c>
      <c r="G543" s="26">
        <f t="shared" si="8"/>
        <v>3872315.3139</v>
      </c>
    </row>
    <row r="544" spans="1:7" ht="18">
      <c r="A544" s="23">
        <v>539</v>
      </c>
      <c r="B544" s="24" t="s">
        <v>112</v>
      </c>
      <c r="C544" s="24" t="s">
        <v>447</v>
      </c>
      <c r="D544" s="25">
        <v>1986289.3935</v>
      </c>
      <c r="E544" s="25">
        <v>1256088.6099</v>
      </c>
      <c r="F544" s="26">
        <v>425431.35470000003</v>
      </c>
      <c r="G544" s="26">
        <f t="shared" si="8"/>
        <v>3667809.3580999998</v>
      </c>
    </row>
    <row r="545" spans="1:7" ht="18">
      <c r="A545" s="23">
        <v>540</v>
      </c>
      <c r="B545" s="24" t="s">
        <v>112</v>
      </c>
      <c r="C545" s="24" t="s">
        <v>449</v>
      </c>
      <c r="D545" s="25">
        <v>1774875.4195999999</v>
      </c>
      <c r="E545" s="25">
        <v>1122394.7557000001</v>
      </c>
      <c r="F545" s="26">
        <v>380149.86979999999</v>
      </c>
      <c r="G545" s="26">
        <f t="shared" si="8"/>
        <v>3277420.0451000002</v>
      </c>
    </row>
    <row r="546" spans="1:7" ht="18">
      <c r="A546" s="23">
        <v>541</v>
      </c>
      <c r="B546" s="24" t="s">
        <v>112</v>
      </c>
      <c r="C546" s="24" t="s">
        <v>451</v>
      </c>
      <c r="D546" s="25">
        <v>1915192.7516999999</v>
      </c>
      <c r="E546" s="25">
        <v>1211128.5541000001</v>
      </c>
      <c r="F546" s="26">
        <v>410203.59350000002</v>
      </c>
      <c r="G546" s="26">
        <f t="shared" si="8"/>
        <v>3536524.8993000002</v>
      </c>
    </row>
    <row r="547" spans="1:7" ht="18">
      <c r="A547" s="23">
        <v>542</v>
      </c>
      <c r="B547" s="24" t="s">
        <v>112</v>
      </c>
      <c r="C547" s="24" t="s">
        <v>453</v>
      </c>
      <c r="D547" s="25">
        <v>2109165.2111999998</v>
      </c>
      <c r="E547" s="25">
        <v>1333792.7527999999</v>
      </c>
      <c r="F547" s="26">
        <v>451749.38559999998</v>
      </c>
      <c r="G547" s="26">
        <f t="shared" si="8"/>
        <v>3894707.3495999998</v>
      </c>
    </row>
    <row r="548" spans="1:7" ht="18">
      <c r="A548" s="23">
        <v>543</v>
      </c>
      <c r="B548" s="24" t="s">
        <v>112</v>
      </c>
      <c r="C548" s="24" t="s">
        <v>455</v>
      </c>
      <c r="D548" s="25">
        <v>2060221.4125000001</v>
      </c>
      <c r="E548" s="25">
        <v>1302841.7</v>
      </c>
      <c r="F548" s="26">
        <v>441266.40830000001</v>
      </c>
      <c r="G548" s="26">
        <f t="shared" si="8"/>
        <v>3804329.5208000001</v>
      </c>
    </row>
    <row r="549" spans="1:7" ht="18">
      <c r="A549" s="23">
        <v>544</v>
      </c>
      <c r="B549" s="24" t="s">
        <v>112</v>
      </c>
      <c r="C549" s="24" t="s">
        <v>457</v>
      </c>
      <c r="D549" s="25">
        <v>2397316.5433999998</v>
      </c>
      <c r="E549" s="25">
        <v>1516013.7361000001</v>
      </c>
      <c r="F549" s="26">
        <v>513466.78289999999</v>
      </c>
      <c r="G549" s="26">
        <f t="shared" si="8"/>
        <v>4426797.0624000002</v>
      </c>
    </row>
    <row r="550" spans="1:7" ht="18">
      <c r="A550" s="23">
        <v>545</v>
      </c>
      <c r="B550" s="24" t="s">
        <v>112</v>
      </c>
      <c r="C550" s="24" t="s">
        <v>459</v>
      </c>
      <c r="D550" s="25">
        <v>2455741.6973999999</v>
      </c>
      <c r="E550" s="25">
        <v>1552960.6033000001</v>
      </c>
      <c r="F550" s="26">
        <v>525980.51450000005</v>
      </c>
      <c r="G550" s="26">
        <f t="shared" si="8"/>
        <v>4534682.8152000001</v>
      </c>
    </row>
    <row r="551" spans="1:7" ht="18">
      <c r="A551" s="23">
        <v>546</v>
      </c>
      <c r="B551" s="24" t="s">
        <v>112</v>
      </c>
      <c r="C551" s="24" t="s">
        <v>461</v>
      </c>
      <c r="D551" s="25">
        <v>2719157.8106</v>
      </c>
      <c r="E551" s="25">
        <v>1719539.5422</v>
      </c>
      <c r="F551" s="26">
        <v>582400.02430000005</v>
      </c>
      <c r="G551" s="26">
        <f t="shared" si="8"/>
        <v>5021097.3771000002</v>
      </c>
    </row>
    <row r="552" spans="1:7" ht="18">
      <c r="A552" s="23">
        <v>547</v>
      </c>
      <c r="B552" s="24" t="s">
        <v>112</v>
      </c>
      <c r="C552" s="24" t="s">
        <v>463</v>
      </c>
      <c r="D552" s="25">
        <v>3208437.1523000002</v>
      </c>
      <c r="E552" s="25">
        <v>2028949.747</v>
      </c>
      <c r="F552" s="26">
        <v>687195.81790000002</v>
      </c>
      <c r="G552" s="26">
        <f t="shared" si="8"/>
        <v>5924582.7171999998</v>
      </c>
    </row>
    <row r="553" spans="1:7" ht="18">
      <c r="A553" s="23">
        <v>548</v>
      </c>
      <c r="B553" s="24" t="s">
        <v>112</v>
      </c>
      <c r="C553" s="24" t="s">
        <v>465</v>
      </c>
      <c r="D553" s="25">
        <v>2032006.5784</v>
      </c>
      <c r="E553" s="25">
        <v>1284999.2183999999</v>
      </c>
      <c r="F553" s="26">
        <v>435223.24300000002</v>
      </c>
      <c r="G553" s="26">
        <f t="shared" si="8"/>
        <v>3752229.0397999994</v>
      </c>
    </row>
    <row r="554" spans="1:7" ht="18">
      <c r="A554" s="23">
        <v>549</v>
      </c>
      <c r="B554" s="24" t="s">
        <v>112</v>
      </c>
      <c r="C554" s="24" t="s">
        <v>467</v>
      </c>
      <c r="D554" s="25">
        <v>2758044.3311000001</v>
      </c>
      <c r="E554" s="25">
        <v>1744130.5789000001</v>
      </c>
      <c r="F554" s="26">
        <v>590728.89379999996</v>
      </c>
      <c r="G554" s="26">
        <f t="shared" si="8"/>
        <v>5092903.8037999999</v>
      </c>
    </row>
    <row r="555" spans="1:7" ht="18">
      <c r="A555" s="23">
        <v>550</v>
      </c>
      <c r="B555" s="24" t="s">
        <v>112</v>
      </c>
      <c r="C555" s="24" t="s">
        <v>469</v>
      </c>
      <c r="D555" s="25">
        <v>1862999.6869999999</v>
      </c>
      <c r="E555" s="25">
        <v>1178122.7320999999</v>
      </c>
      <c r="F555" s="26">
        <v>399024.67550000001</v>
      </c>
      <c r="G555" s="26">
        <f t="shared" si="8"/>
        <v>3440147.0945999995</v>
      </c>
    </row>
    <row r="556" spans="1:7" ht="18">
      <c r="A556" s="23">
        <v>551</v>
      </c>
      <c r="B556" s="24" t="s">
        <v>112</v>
      </c>
      <c r="C556" s="24" t="s">
        <v>471</v>
      </c>
      <c r="D556" s="25">
        <v>2144098.0666999999</v>
      </c>
      <c r="E556" s="25">
        <v>1355883.5730999999</v>
      </c>
      <c r="F556" s="26">
        <v>459231.44339999999</v>
      </c>
      <c r="G556" s="26">
        <f t="shared" si="8"/>
        <v>3959213.0832000002</v>
      </c>
    </row>
    <row r="557" spans="1:7" ht="18">
      <c r="A557" s="23">
        <v>552</v>
      </c>
      <c r="B557" s="24" t="s">
        <v>112</v>
      </c>
      <c r="C557" s="24" t="s">
        <v>473</v>
      </c>
      <c r="D557" s="25">
        <v>2472976.9950000001</v>
      </c>
      <c r="E557" s="25">
        <v>1563859.8515000001</v>
      </c>
      <c r="F557" s="26">
        <v>529672.03910000005</v>
      </c>
      <c r="G557" s="26">
        <f t="shared" si="8"/>
        <v>4566508.8855999997</v>
      </c>
    </row>
    <row r="558" spans="1:7" ht="18">
      <c r="A558" s="23">
        <v>553</v>
      </c>
      <c r="B558" s="24" t="s">
        <v>112</v>
      </c>
      <c r="C558" s="24" t="s">
        <v>475</v>
      </c>
      <c r="D558" s="25">
        <v>2326404.8905000002</v>
      </c>
      <c r="E558" s="25">
        <v>1471170.6635</v>
      </c>
      <c r="F558" s="26">
        <v>498278.6433</v>
      </c>
      <c r="G558" s="26">
        <f t="shared" si="8"/>
        <v>4295854.1973000001</v>
      </c>
    </row>
    <row r="559" spans="1:7" ht="18">
      <c r="A559" s="23">
        <v>554</v>
      </c>
      <c r="B559" s="24" t="s">
        <v>112</v>
      </c>
      <c r="C559" s="24" t="s">
        <v>477</v>
      </c>
      <c r="D559" s="25">
        <v>2750167.0282000001</v>
      </c>
      <c r="E559" s="25">
        <v>1739149.1344000001</v>
      </c>
      <c r="F559" s="26">
        <v>589041.70180000004</v>
      </c>
      <c r="G559" s="26">
        <f t="shared" si="8"/>
        <v>5078357.8644000003</v>
      </c>
    </row>
    <row r="560" spans="1:7" ht="18">
      <c r="A560" s="23">
        <v>555</v>
      </c>
      <c r="B560" s="24" t="s">
        <v>112</v>
      </c>
      <c r="C560" s="24" t="s">
        <v>479</v>
      </c>
      <c r="D560" s="25">
        <v>2011266.2061999999</v>
      </c>
      <c r="E560" s="25">
        <v>1271883.4331</v>
      </c>
      <c r="F560" s="26">
        <v>430780.9877</v>
      </c>
      <c r="G560" s="26">
        <f t="shared" si="8"/>
        <v>3713930.6269999999</v>
      </c>
    </row>
    <row r="561" spans="1:7" ht="18">
      <c r="A561" s="23">
        <v>556</v>
      </c>
      <c r="B561" s="24" t="s">
        <v>112</v>
      </c>
      <c r="C561" s="24" t="s">
        <v>481</v>
      </c>
      <c r="D561" s="25">
        <v>1636851.4487999999</v>
      </c>
      <c r="E561" s="25">
        <v>1035111.2318</v>
      </c>
      <c r="F561" s="26">
        <v>350587.34730000002</v>
      </c>
      <c r="G561" s="26">
        <f t="shared" si="8"/>
        <v>3022550.0278999996</v>
      </c>
    </row>
    <row r="562" spans="1:7" ht="18">
      <c r="A562" s="23">
        <v>557</v>
      </c>
      <c r="B562" s="24" t="s">
        <v>112</v>
      </c>
      <c r="C562" s="24" t="s">
        <v>483</v>
      </c>
      <c r="D562" s="25">
        <v>1824583.081</v>
      </c>
      <c r="E562" s="25">
        <v>1153828.8596000001</v>
      </c>
      <c r="F562" s="26">
        <v>390796.45419999998</v>
      </c>
      <c r="G562" s="26">
        <f t="shared" si="8"/>
        <v>3369208.3948000004</v>
      </c>
    </row>
    <row r="563" spans="1:7" ht="36">
      <c r="A563" s="23">
        <v>558</v>
      </c>
      <c r="B563" s="24" t="s">
        <v>113</v>
      </c>
      <c r="C563" s="24" t="s">
        <v>488</v>
      </c>
      <c r="D563" s="25">
        <v>2048486.3370000001</v>
      </c>
      <c r="E563" s="25">
        <v>1295420.6793</v>
      </c>
      <c r="F563" s="26">
        <v>438752.94319999998</v>
      </c>
      <c r="G563" s="26">
        <f t="shared" si="8"/>
        <v>3782659.9595000003</v>
      </c>
    </row>
    <row r="564" spans="1:7" ht="36">
      <c r="A564" s="23">
        <v>559</v>
      </c>
      <c r="B564" s="24" t="s">
        <v>113</v>
      </c>
      <c r="C564" s="24" t="s">
        <v>490</v>
      </c>
      <c r="D564" s="25">
        <v>2114748.7022000002</v>
      </c>
      <c r="E564" s="25">
        <v>1337323.6377999999</v>
      </c>
      <c r="F564" s="26">
        <v>452945.27990000002</v>
      </c>
      <c r="G564" s="26">
        <f t="shared" si="8"/>
        <v>3905017.6198999998</v>
      </c>
    </row>
    <row r="565" spans="1:7" ht="18">
      <c r="A565" s="23">
        <v>560</v>
      </c>
      <c r="B565" s="24" t="s">
        <v>113</v>
      </c>
      <c r="C565" s="24" t="s">
        <v>492</v>
      </c>
      <c r="D565" s="25">
        <v>3250438.7629999998</v>
      </c>
      <c r="E565" s="25">
        <v>2055510.7028000001</v>
      </c>
      <c r="F565" s="26">
        <v>696191.88970000006</v>
      </c>
      <c r="G565" s="26">
        <f t="shared" si="8"/>
        <v>6002141.3555000005</v>
      </c>
    </row>
    <row r="566" spans="1:7" ht="18">
      <c r="A566" s="23">
        <v>561</v>
      </c>
      <c r="B566" s="24" t="s">
        <v>113</v>
      </c>
      <c r="C566" s="24" t="s">
        <v>494</v>
      </c>
      <c r="D566" s="25">
        <v>2137190.7733999998</v>
      </c>
      <c r="E566" s="25">
        <v>1351515.5427000001</v>
      </c>
      <c r="F566" s="26">
        <v>457752.01189999998</v>
      </c>
      <c r="G566" s="26">
        <f t="shared" si="8"/>
        <v>3946458.3279999997</v>
      </c>
    </row>
    <row r="567" spans="1:7" ht="18">
      <c r="A567" s="23">
        <v>562</v>
      </c>
      <c r="B567" s="24" t="s">
        <v>113</v>
      </c>
      <c r="C567" s="24" t="s">
        <v>496</v>
      </c>
      <c r="D567" s="25">
        <v>1915304.7723999999</v>
      </c>
      <c r="E567" s="25">
        <v>1211199.3936000001</v>
      </c>
      <c r="F567" s="26">
        <v>410227.58649999998</v>
      </c>
      <c r="G567" s="26">
        <f t="shared" si="8"/>
        <v>3536731.7525000004</v>
      </c>
    </row>
    <row r="568" spans="1:7" ht="18">
      <c r="A568" s="23">
        <v>563</v>
      </c>
      <c r="B568" s="24" t="s">
        <v>113</v>
      </c>
      <c r="C568" s="24" t="s">
        <v>498</v>
      </c>
      <c r="D568" s="25">
        <v>1456924.0571999999</v>
      </c>
      <c r="E568" s="25">
        <v>921328.84550000005</v>
      </c>
      <c r="F568" s="26">
        <v>312049.78360000002</v>
      </c>
      <c r="G568" s="26">
        <f t="shared" si="8"/>
        <v>2690302.6863000002</v>
      </c>
    </row>
    <row r="569" spans="1:7" ht="18">
      <c r="A569" s="23">
        <v>564</v>
      </c>
      <c r="B569" s="24" t="s">
        <v>113</v>
      </c>
      <c r="C569" s="24" t="s">
        <v>500</v>
      </c>
      <c r="D569" s="25">
        <v>1419301.4882</v>
      </c>
      <c r="E569" s="25">
        <v>897537.10569999996</v>
      </c>
      <c r="F569" s="26">
        <v>303991.6323</v>
      </c>
      <c r="G569" s="26">
        <f t="shared" si="8"/>
        <v>2620830.2261999999</v>
      </c>
    </row>
    <row r="570" spans="1:7" ht="18">
      <c r="A570" s="23">
        <v>565</v>
      </c>
      <c r="B570" s="24" t="s">
        <v>113</v>
      </c>
      <c r="C570" s="24" t="s">
        <v>502</v>
      </c>
      <c r="D570" s="25">
        <v>3186981.3434000001</v>
      </c>
      <c r="E570" s="25">
        <v>2015381.5342000001</v>
      </c>
      <c r="F570" s="26">
        <v>682600.32750000001</v>
      </c>
      <c r="G570" s="26">
        <f t="shared" si="8"/>
        <v>5884963.2050999999</v>
      </c>
    </row>
    <row r="571" spans="1:7" ht="18">
      <c r="A571" s="23">
        <v>566</v>
      </c>
      <c r="B571" s="24" t="s">
        <v>113</v>
      </c>
      <c r="C571" s="24" t="s">
        <v>504</v>
      </c>
      <c r="D571" s="25">
        <v>1896650.1938</v>
      </c>
      <c r="E571" s="25">
        <v>1199402.6213</v>
      </c>
      <c r="F571" s="26">
        <v>406232.0748</v>
      </c>
      <c r="G571" s="26">
        <f t="shared" si="8"/>
        <v>3502284.8899000003</v>
      </c>
    </row>
    <row r="572" spans="1:7" ht="18">
      <c r="A572" s="23">
        <v>567</v>
      </c>
      <c r="B572" s="24" t="s">
        <v>113</v>
      </c>
      <c r="C572" s="24" t="s">
        <v>506</v>
      </c>
      <c r="D572" s="25">
        <v>2369678.9605999999</v>
      </c>
      <c r="E572" s="25">
        <v>1498536.2964999999</v>
      </c>
      <c r="F572" s="26">
        <v>507547.25559999997</v>
      </c>
      <c r="G572" s="26">
        <f t="shared" si="8"/>
        <v>4375762.5126999998</v>
      </c>
    </row>
    <row r="573" spans="1:7" ht="18">
      <c r="A573" s="23">
        <v>568</v>
      </c>
      <c r="B573" s="24" t="s">
        <v>113</v>
      </c>
      <c r="C573" s="24" t="s">
        <v>508</v>
      </c>
      <c r="D573" s="25">
        <v>1828208.3551</v>
      </c>
      <c r="E573" s="25">
        <v>1156121.4084999999</v>
      </c>
      <c r="F573" s="26">
        <v>391572.92979999998</v>
      </c>
      <c r="G573" s="26">
        <f t="shared" si="8"/>
        <v>3375902.6934000002</v>
      </c>
    </row>
    <row r="574" spans="1:7" ht="18">
      <c r="A574" s="23">
        <v>569</v>
      </c>
      <c r="B574" s="24" t="s">
        <v>113</v>
      </c>
      <c r="C574" s="24" t="s">
        <v>510</v>
      </c>
      <c r="D574" s="25">
        <v>1651706.2775000001</v>
      </c>
      <c r="E574" s="25">
        <v>1044505.1203</v>
      </c>
      <c r="F574" s="26">
        <v>353769.0135</v>
      </c>
      <c r="G574" s="26">
        <f t="shared" si="8"/>
        <v>3049980.4112999998</v>
      </c>
    </row>
    <row r="575" spans="1:7" ht="36">
      <c r="A575" s="23">
        <v>570</v>
      </c>
      <c r="B575" s="24" t="s">
        <v>113</v>
      </c>
      <c r="C575" s="24" t="s">
        <v>512</v>
      </c>
      <c r="D575" s="25">
        <v>1489439.3158</v>
      </c>
      <c r="E575" s="25">
        <v>941890.82709999999</v>
      </c>
      <c r="F575" s="26">
        <v>319014.03090000001</v>
      </c>
      <c r="G575" s="26">
        <f t="shared" si="8"/>
        <v>2750344.1738</v>
      </c>
    </row>
    <row r="576" spans="1:7" ht="18">
      <c r="A576" s="23">
        <v>571</v>
      </c>
      <c r="B576" s="24" t="s">
        <v>113</v>
      </c>
      <c r="C576" s="24" t="s">
        <v>514</v>
      </c>
      <c r="D576" s="25">
        <v>1712299.6438</v>
      </c>
      <c r="E576" s="25">
        <v>1082823.1205</v>
      </c>
      <c r="F576" s="26">
        <v>366747.14150000003</v>
      </c>
      <c r="G576" s="26">
        <f t="shared" si="8"/>
        <v>3161869.9057999998</v>
      </c>
    </row>
    <row r="577" spans="1:7" ht="18">
      <c r="A577" s="23">
        <v>572</v>
      </c>
      <c r="B577" s="24" t="s">
        <v>113</v>
      </c>
      <c r="C577" s="24" t="s">
        <v>516</v>
      </c>
      <c r="D577" s="25">
        <v>1793493.7052</v>
      </c>
      <c r="E577" s="25">
        <v>1134168.577</v>
      </c>
      <c r="F577" s="26">
        <v>384137.60820000002</v>
      </c>
      <c r="G577" s="26">
        <f t="shared" si="8"/>
        <v>3311799.8904000004</v>
      </c>
    </row>
    <row r="578" spans="1:7" ht="36">
      <c r="A578" s="23">
        <v>573</v>
      </c>
      <c r="B578" s="24" t="s">
        <v>113</v>
      </c>
      <c r="C578" s="24" t="s">
        <v>518</v>
      </c>
      <c r="D578" s="25">
        <v>2174616.5123000001</v>
      </c>
      <c r="E578" s="25">
        <v>1375182.8111</v>
      </c>
      <c r="F578" s="26">
        <v>465768.00540000002</v>
      </c>
      <c r="G578" s="26">
        <f t="shared" si="8"/>
        <v>4015567.3288000003</v>
      </c>
    </row>
    <row r="579" spans="1:7" ht="18">
      <c r="A579" s="23">
        <v>574</v>
      </c>
      <c r="B579" s="24" t="s">
        <v>113</v>
      </c>
      <c r="C579" s="24" t="s">
        <v>520</v>
      </c>
      <c r="D579" s="25">
        <v>1825547.1331</v>
      </c>
      <c r="E579" s="25">
        <v>1154438.5064000001</v>
      </c>
      <c r="F579" s="26">
        <v>391002.9387</v>
      </c>
      <c r="G579" s="26">
        <f t="shared" si="8"/>
        <v>3370988.5781999999</v>
      </c>
    </row>
    <row r="580" spans="1:7" ht="18">
      <c r="A580" s="23">
        <v>575</v>
      </c>
      <c r="B580" s="24" t="s">
        <v>113</v>
      </c>
      <c r="C580" s="24" t="s">
        <v>522</v>
      </c>
      <c r="D580" s="25">
        <v>1696656.1536000001</v>
      </c>
      <c r="E580" s="25">
        <v>1072930.4986</v>
      </c>
      <c r="F580" s="26">
        <v>363396.55660000001</v>
      </c>
      <c r="G580" s="26">
        <f t="shared" si="8"/>
        <v>3132983.2088000001</v>
      </c>
    </row>
    <row r="581" spans="1:7" ht="36">
      <c r="A581" s="23">
        <v>576</v>
      </c>
      <c r="B581" s="24" t="s">
        <v>113</v>
      </c>
      <c r="C581" s="24" t="s">
        <v>525</v>
      </c>
      <c r="D581" s="25">
        <v>1611555.6115000001</v>
      </c>
      <c r="E581" s="25">
        <v>1019114.6639</v>
      </c>
      <c r="F581" s="26">
        <v>345169.38429999998</v>
      </c>
      <c r="G581" s="26">
        <f t="shared" si="8"/>
        <v>2975839.6597000002</v>
      </c>
    </row>
    <row r="582" spans="1:7" ht="18">
      <c r="A582" s="23">
        <v>577</v>
      </c>
      <c r="B582" s="24" t="s">
        <v>113</v>
      </c>
      <c r="C582" s="24" t="s">
        <v>527</v>
      </c>
      <c r="D582" s="25">
        <v>2185801.9978</v>
      </c>
      <c r="E582" s="25">
        <v>1382256.2823999999</v>
      </c>
      <c r="F582" s="26">
        <v>468163.75709999999</v>
      </c>
      <c r="G582" s="26">
        <f t="shared" si="8"/>
        <v>4036222.0373</v>
      </c>
    </row>
    <row r="583" spans="1:7" ht="36">
      <c r="A583" s="23">
        <v>578</v>
      </c>
      <c r="B583" s="24" t="s">
        <v>114</v>
      </c>
      <c r="C583" s="24" t="s">
        <v>531</v>
      </c>
      <c r="D583" s="25">
        <v>2106937.4015000002</v>
      </c>
      <c r="E583" s="25">
        <v>1332383.9317999999</v>
      </c>
      <c r="F583" s="26">
        <v>451272.22450000001</v>
      </c>
      <c r="G583" s="26">
        <f t="shared" ref="G583:G646" si="9">D583+E583+F583</f>
        <v>3890593.5578000001</v>
      </c>
    </row>
    <row r="584" spans="1:7" ht="36">
      <c r="A584" s="23">
        <v>579</v>
      </c>
      <c r="B584" s="24" t="s">
        <v>114</v>
      </c>
      <c r="C584" s="24" t="s">
        <v>533</v>
      </c>
      <c r="D584" s="25">
        <v>2228801.8673</v>
      </c>
      <c r="E584" s="25">
        <v>1409448.5166</v>
      </c>
      <c r="F584" s="26">
        <v>477373.64</v>
      </c>
      <c r="G584" s="26">
        <f t="shared" si="9"/>
        <v>4115624.0238999999</v>
      </c>
    </row>
    <row r="585" spans="1:7" ht="36">
      <c r="A585" s="23">
        <v>580</v>
      </c>
      <c r="B585" s="24" t="s">
        <v>114</v>
      </c>
      <c r="C585" s="24" t="s">
        <v>535</v>
      </c>
      <c r="D585" s="25">
        <v>2269103.7565000001</v>
      </c>
      <c r="E585" s="25">
        <v>1434934.6033999999</v>
      </c>
      <c r="F585" s="26">
        <v>486005.65879999998</v>
      </c>
      <c r="G585" s="26">
        <f t="shared" si="9"/>
        <v>4190044.0186999999</v>
      </c>
    </row>
    <row r="586" spans="1:7" ht="36">
      <c r="A586" s="23">
        <v>581</v>
      </c>
      <c r="B586" s="24" t="s">
        <v>114</v>
      </c>
      <c r="C586" s="24" t="s">
        <v>537</v>
      </c>
      <c r="D586" s="25">
        <v>1683033.1886</v>
      </c>
      <c r="E586" s="25">
        <v>1064315.6154</v>
      </c>
      <c r="F586" s="26">
        <v>360478.73580000002</v>
      </c>
      <c r="G586" s="26">
        <f t="shared" si="9"/>
        <v>3107827.5397999999</v>
      </c>
    </row>
    <row r="587" spans="1:7" ht="18">
      <c r="A587" s="23">
        <v>582</v>
      </c>
      <c r="B587" s="24" t="s">
        <v>114</v>
      </c>
      <c r="C587" s="24" t="s">
        <v>539</v>
      </c>
      <c r="D587" s="25">
        <v>1763615.0974000001</v>
      </c>
      <c r="E587" s="25">
        <v>1115273.9591999999</v>
      </c>
      <c r="F587" s="26">
        <v>377738.08919999999</v>
      </c>
      <c r="G587" s="26">
        <f t="shared" si="9"/>
        <v>3256627.1457999996</v>
      </c>
    </row>
    <row r="588" spans="1:7" ht="18">
      <c r="A588" s="23">
        <v>583</v>
      </c>
      <c r="B588" s="24" t="s">
        <v>114</v>
      </c>
      <c r="C588" s="24" t="s">
        <v>541</v>
      </c>
      <c r="D588" s="25">
        <v>2710261.6683999998</v>
      </c>
      <c r="E588" s="25">
        <v>1713913.8045000001</v>
      </c>
      <c r="F588" s="26">
        <v>580494.61320000002</v>
      </c>
      <c r="G588" s="26">
        <f t="shared" si="9"/>
        <v>5004670.086099999</v>
      </c>
    </row>
    <row r="589" spans="1:7" ht="18">
      <c r="A589" s="23">
        <v>584</v>
      </c>
      <c r="B589" s="24" t="s">
        <v>114</v>
      </c>
      <c r="C589" s="24" t="s">
        <v>543</v>
      </c>
      <c r="D589" s="25">
        <v>1908787.3443</v>
      </c>
      <c r="E589" s="25">
        <v>1207077.906</v>
      </c>
      <c r="F589" s="26">
        <v>408831.65789999999</v>
      </c>
      <c r="G589" s="26">
        <f t="shared" si="9"/>
        <v>3524696.9081999999</v>
      </c>
    </row>
    <row r="590" spans="1:7" ht="18">
      <c r="A590" s="23">
        <v>585</v>
      </c>
      <c r="B590" s="24" t="s">
        <v>114</v>
      </c>
      <c r="C590" s="24" t="s">
        <v>545</v>
      </c>
      <c r="D590" s="25">
        <v>1923111.9915</v>
      </c>
      <c r="E590" s="25">
        <v>1216136.5186000001</v>
      </c>
      <c r="F590" s="26">
        <v>411899.76770000003</v>
      </c>
      <c r="G590" s="26">
        <f t="shared" si="9"/>
        <v>3551148.2778000003</v>
      </c>
    </row>
    <row r="591" spans="1:7" ht="18">
      <c r="A591" s="23">
        <v>586</v>
      </c>
      <c r="B591" s="24" t="s">
        <v>114</v>
      </c>
      <c r="C591" s="24" t="s">
        <v>547</v>
      </c>
      <c r="D591" s="25">
        <v>2312050.2026</v>
      </c>
      <c r="E591" s="25">
        <v>1462093.0537</v>
      </c>
      <c r="F591" s="26">
        <v>495204.0992</v>
      </c>
      <c r="G591" s="26">
        <f t="shared" si="9"/>
        <v>4269347.3554999996</v>
      </c>
    </row>
    <row r="592" spans="1:7" ht="18">
      <c r="A592" s="23">
        <v>587</v>
      </c>
      <c r="B592" s="24" t="s">
        <v>114</v>
      </c>
      <c r="C592" s="24" t="s">
        <v>549</v>
      </c>
      <c r="D592" s="25">
        <v>2508858.1954999999</v>
      </c>
      <c r="E592" s="25">
        <v>1586550.3855999999</v>
      </c>
      <c r="F592" s="26">
        <v>537357.21719999996</v>
      </c>
      <c r="G592" s="26">
        <f t="shared" si="9"/>
        <v>4632765.7982999999</v>
      </c>
    </row>
    <row r="593" spans="1:7" ht="18">
      <c r="A593" s="23">
        <v>588</v>
      </c>
      <c r="B593" s="24" t="s">
        <v>114</v>
      </c>
      <c r="C593" s="24" t="s">
        <v>551</v>
      </c>
      <c r="D593" s="25">
        <v>1919651.0342999999</v>
      </c>
      <c r="E593" s="25">
        <v>1213947.8803999999</v>
      </c>
      <c r="F593" s="26">
        <v>411158.48619999998</v>
      </c>
      <c r="G593" s="26">
        <f t="shared" si="9"/>
        <v>3544757.4008999998</v>
      </c>
    </row>
    <row r="594" spans="1:7" ht="36">
      <c r="A594" s="23">
        <v>589</v>
      </c>
      <c r="B594" s="24" t="s">
        <v>114</v>
      </c>
      <c r="C594" s="24" t="s">
        <v>553</v>
      </c>
      <c r="D594" s="25">
        <v>1986964.6503999999</v>
      </c>
      <c r="E594" s="25">
        <v>1256515.6284</v>
      </c>
      <c r="F594" s="26">
        <v>425575.98389999999</v>
      </c>
      <c r="G594" s="26">
        <f t="shared" si="9"/>
        <v>3669056.2626999998</v>
      </c>
    </row>
    <row r="595" spans="1:7" ht="18">
      <c r="A595" s="23">
        <v>590</v>
      </c>
      <c r="B595" s="24" t="s">
        <v>114</v>
      </c>
      <c r="C595" s="24" t="s">
        <v>555</v>
      </c>
      <c r="D595" s="25">
        <v>1846518.8186999999</v>
      </c>
      <c r="E595" s="25">
        <v>1167700.5695</v>
      </c>
      <c r="F595" s="26">
        <v>395494.7377</v>
      </c>
      <c r="G595" s="26">
        <f t="shared" si="9"/>
        <v>3409714.1258999999</v>
      </c>
    </row>
    <row r="596" spans="1:7" ht="18">
      <c r="A596" s="23">
        <v>591</v>
      </c>
      <c r="B596" s="24" t="s">
        <v>114</v>
      </c>
      <c r="C596" s="24" t="s">
        <v>557</v>
      </c>
      <c r="D596" s="25">
        <v>2309323.7584000002</v>
      </c>
      <c r="E596" s="25">
        <v>1460368.9064</v>
      </c>
      <c r="F596" s="26">
        <v>494620.13860000001</v>
      </c>
      <c r="G596" s="26">
        <f t="shared" si="9"/>
        <v>4264312.8034000006</v>
      </c>
    </row>
    <row r="597" spans="1:7" ht="18">
      <c r="A597" s="23">
        <v>592</v>
      </c>
      <c r="B597" s="24" t="s">
        <v>114</v>
      </c>
      <c r="C597" s="24" t="s">
        <v>559</v>
      </c>
      <c r="D597" s="25">
        <v>1532625.4042</v>
      </c>
      <c r="E597" s="25">
        <v>969200.82220000005</v>
      </c>
      <c r="F597" s="26">
        <v>328263.79889999999</v>
      </c>
      <c r="G597" s="26">
        <f t="shared" si="9"/>
        <v>2830090.0252999999</v>
      </c>
    </row>
    <row r="598" spans="1:7" ht="18">
      <c r="A598" s="23">
        <v>593</v>
      </c>
      <c r="B598" s="24" t="s">
        <v>114</v>
      </c>
      <c r="C598" s="24" t="s">
        <v>561</v>
      </c>
      <c r="D598" s="25">
        <v>2533012.6305</v>
      </c>
      <c r="E598" s="25">
        <v>1601825.1540999999</v>
      </c>
      <c r="F598" s="26">
        <v>542530.71</v>
      </c>
      <c r="G598" s="26">
        <f t="shared" si="9"/>
        <v>4677368.4945999999</v>
      </c>
    </row>
    <row r="599" spans="1:7" ht="18">
      <c r="A599" s="23">
        <v>594</v>
      </c>
      <c r="B599" s="24" t="s">
        <v>114</v>
      </c>
      <c r="C599" s="24" t="s">
        <v>563</v>
      </c>
      <c r="D599" s="25">
        <v>2040920.993</v>
      </c>
      <c r="E599" s="25">
        <v>1290636.5111</v>
      </c>
      <c r="F599" s="26">
        <v>437132.56780000002</v>
      </c>
      <c r="G599" s="26">
        <f t="shared" si="9"/>
        <v>3768690.0718999999</v>
      </c>
    </row>
    <row r="600" spans="1:7" ht="18">
      <c r="A600" s="23">
        <v>595</v>
      </c>
      <c r="B600" s="24" t="s">
        <v>114</v>
      </c>
      <c r="C600" s="24" t="s">
        <v>565</v>
      </c>
      <c r="D600" s="25">
        <v>2394541.0540999998</v>
      </c>
      <c r="E600" s="25">
        <v>1514258.5736</v>
      </c>
      <c r="F600" s="26">
        <v>512872.31760000001</v>
      </c>
      <c r="G600" s="26">
        <f t="shared" si="9"/>
        <v>4421671.9452999998</v>
      </c>
    </row>
    <row r="601" spans="1:7" ht="36">
      <c r="A601" s="23">
        <v>596</v>
      </c>
      <c r="B601" s="24" t="s">
        <v>115</v>
      </c>
      <c r="C601" s="24" t="s">
        <v>569</v>
      </c>
      <c r="D601" s="25">
        <v>1496476.1506000001</v>
      </c>
      <c r="E601" s="25">
        <v>946340.77679999999</v>
      </c>
      <c r="F601" s="26">
        <v>320521.20809999999</v>
      </c>
      <c r="G601" s="26">
        <f t="shared" si="9"/>
        <v>2763338.1354999999</v>
      </c>
    </row>
    <row r="602" spans="1:7" ht="36">
      <c r="A602" s="23">
        <v>597</v>
      </c>
      <c r="B602" s="24" t="s">
        <v>115</v>
      </c>
      <c r="C602" s="24" t="s">
        <v>571</v>
      </c>
      <c r="D602" s="25">
        <v>1500673.9733</v>
      </c>
      <c r="E602" s="25">
        <v>948995.39370000002</v>
      </c>
      <c r="F602" s="26">
        <v>321420.31449999998</v>
      </c>
      <c r="G602" s="26">
        <f t="shared" si="9"/>
        <v>2771089.6814999999</v>
      </c>
    </row>
    <row r="603" spans="1:7" ht="18">
      <c r="A603" s="23">
        <v>598</v>
      </c>
      <c r="B603" s="24" t="s">
        <v>115</v>
      </c>
      <c r="C603" s="24" t="s">
        <v>573</v>
      </c>
      <c r="D603" s="25">
        <v>1869587.6965000001</v>
      </c>
      <c r="E603" s="25">
        <v>1182288.8540000001</v>
      </c>
      <c r="F603" s="26">
        <v>400435.72159999999</v>
      </c>
      <c r="G603" s="26">
        <f t="shared" si="9"/>
        <v>3452312.2720999997</v>
      </c>
    </row>
    <row r="604" spans="1:7" ht="18">
      <c r="A604" s="23">
        <v>599</v>
      </c>
      <c r="B604" s="24" t="s">
        <v>115</v>
      </c>
      <c r="C604" s="24" t="s">
        <v>575</v>
      </c>
      <c r="D604" s="25">
        <v>1652674.1998000001</v>
      </c>
      <c r="E604" s="25">
        <v>1045117.2145</v>
      </c>
      <c r="F604" s="26">
        <v>353976.32689999999</v>
      </c>
      <c r="G604" s="26">
        <f t="shared" si="9"/>
        <v>3051767.7412</v>
      </c>
    </row>
    <row r="605" spans="1:7" ht="18">
      <c r="A605" s="23">
        <v>600</v>
      </c>
      <c r="B605" s="24" t="s">
        <v>115</v>
      </c>
      <c r="C605" s="24" t="s">
        <v>578</v>
      </c>
      <c r="D605" s="25">
        <v>1563948.3433000001</v>
      </c>
      <c r="E605" s="25">
        <v>989008.80550000002</v>
      </c>
      <c r="F605" s="26">
        <v>334972.6704</v>
      </c>
      <c r="G605" s="26">
        <f t="shared" si="9"/>
        <v>2887929.8192000003</v>
      </c>
    </row>
    <row r="606" spans="1:7" ht="18">
      <c r="A606" s="23">
        <v>601</v>
      </c>
      <c r="B606" s="24" t="s">
        <v>115</v>
      </c>
      <c r="C606" s="24" t="s">
        <v>580</v>
      </c>
      <c r="D606" s="25">
        <v>1781260.3463000001</v>
      </c>
      <c r="E606" s="25">
        <v>1126432.4521000001</v>
      </c>
      <c r="F606" s="26">
        <v>381517.41869999998</v>
      </c>
      <c r="G606" s="26">
        <f t="shared" si="9"/>
        <v>3289210.2171</v>
      </c>
    </row>
    <row r="607" spans="1:7" ht="18">
      <c r="A607" s="23">
        <v>602</v>
      </c>
      <c r="B607" s="24" t="s">
        <v>115</v>
      </c>
      <c r="C607" s="24" t="s">
        <v>582</v>
      </c>
      <c r="D607" s="25">
        <v>1492960.8237000001</v>
      </c>
      <c r="E607" s="25">
        <v>944117.75630000001</v>
      </c>
      <c r="F607" s="26">
        <v>319768.28139999998</v>
      </c>
      <c r="G607" s="26">
        <f t="shared" si="9"/>
        <v>2756846.8613999998</v>
      </c>
    </row>
    <row r="608" spans="1:7" ht="18">
      <c r="A608" s="23">
        <v>603</v>
      </c>
      <c r="B608" s="24" t="s">
        <v>115</v>
      </c>
      <c r="C608" s="24" t="s">
        <v>583</v>
      </c>
      <c r="D608" s="25">
        <v>1550516.4611</v>
      </c>
      <c r="E608" s="25">
        <v>980514.75910000002</v>
      </c>
      <c r="F608" s="26">
        <v>332095.77649999998</v>
      </c>
      <c r="G608" s="26">
        <f t="shared" si="9"/>
        <v>2863126.9967</v>
      </c>
    </row>
    <row r="609" spans="1:7" ht="18">
      <c r="A609" s="23">
        <v>604</v>
      </c>
      <c r="B609" s="24" t="s">
        <v>115</v>
      </c>
      <c r="C609" s="24" t="s">
        <v>585</v>
      </c>
      <c r="D609" s="25">
        <v>1525009.8739</v>
      </c>
      <c r="E609" s="25">
        <v>964384.91729999997</v>
      </c>
      <c r="F609" s="26">
        <v>326632.67440000002</v>
      </c>
      <c r="G609" s="26">
        <f t="shared" si="9"/>
        <v>2816027.4655999998</v>
      </c>
    </row>
    <row r="610" spans="1:7" ht="18">
      <c r="A610" s="23">
        <v>605</v>
      </c>
      <c r="B610" s="24" t="s">
        <v>115</v>
      </c>
      <c r="C610" s="24" t="s">
        <v>587</v>
      </c>
      <c r="D610" s="25">
        <v>1731187.56</v>
      </c>
      <c r="E610" s="25">
        <v>1094767.4506999999</v>
      </c>
      <c r="F610" s="26">
        <v>370792.63040000002</v>
      </c>
      <c r="G610" s="26">
        <f t="shared" si="9"/>
        <v>3196747.6411000001</v>
      </c>
    </row>
    <row r="611" spans="1:7" ht="18">
      <c r="A611" s="23">
        <v>606</v>
      </c>
      <c r="B611" s="24" t="s">
        <v>115</v>
      </c>
      <c r="C611" s="24" t="s">
        <v>589</v>
      </c>
      <c r="D611" s="25">
        <v>1833034.3917</v>
      </c>
      <c r="E611" s="25">
        <v>1159173.2949000001</v>
      </c>
      <c r="F611" s="26">
        <v>392606.5895</v>
      </c>
      <c r="G611" s="26">
        <f t="shared" si="9"/>
        <v>3384814.2761000004</v>
      </c>
    </row>
    <row r="612" spans="1:7" ht="18">
      <c r="A612" s="23">
        <v>607</v>
      </c>
      <c r="B612" s="24" t="s">
        <v>115</v>
      </c>
      <c r="C612" s="24" t="s">
        <v>591</v>
      </c>
      <c r="D612" s="25">
        <v>2118565.3393000001</v>
      </c>
      <c r="E612" s="25">
        <v>1339737.2008</v>
      </c>
      <c r="F612" s="26">
        <v>453762.74239999999</v>
      </c>
      <c r="G612" s="26">
        <f t="shared" si="9"/>
        <v>3912065.2824999997</v>
      </c>
    </row>
    <row r="613" spans="1:7" ht="18">
      <c r="A613" s="23">
        <v>608</v>
      </c>
      <c r="B613" s="24" t="s">
        <v>115</v>
      </c>
      <c r="C613" s="24" t="s">
        <v>593</v>
      </c>
      <c r="D613" s="25">
        <v>1974808.4809999999</v>
      </c>
      <c r="E613" s="25">
        <v>1248828.3166</v>
      </c>
      <c r="F613" s="26">
        <v>422972.3273</v>
      </c>
      <c r="G613" s="26">
        <f t="shared" si="9"/>
        <v>3646609.1249000002</v>
      </c>
    </row>
    <row r="614" spans="1:7" ht="18">
      <c r="A614" s="23">
        <v>609</v>
      </c>
      <c r="B614" s="24" t="s">
        <v>115</v>
      </c>
      <c r="C614" s="24" t="s">
        <v>595</v>
      </c>
      <c r="D614" s="25">
        <v>1721421.3696999999</v>
      </c>
      <c r="E614" s="25">
        <v>1088591.5126</v>
      </c>
      <c r="F614" s="26">
        <v>368700.86900000001</v>
      </c>
      <c r="G614" s="26">
        <f t="shared" si="9"/>
        <v>3178713.7512999997</v>
      </c>
    </row>
    <row r="615" spans="1:7" ht="18">
      <c r="A615" s="23">
        <v>610</v>
      </c>
      <c r="B615" s="24" t="s">
        <v>115</v>
      </c>
      <c r="C615" s="24" t="s">
        <v>597</v>
      </c>
      <c r="D615" s="25">
        <v>1352729.5023000001</v>
      </c>
      <c r="E615" s="25">
        <v>855438.3493</v>
      </c>
      <c r="F615" s="26">
        <v>289732.97979999997</v>
      </c>
      <c r="G615" s="26">
        <f t="shared" si="9"/>
        <v>2497900.8314</v>
      </c>
    </row>
    <row r="616" spans="1:7" ht="18">
      <c r="A616" s="23">
        <v>611</v>
      </c>
      <c r="B616" s="24" t="s">
        <v>115</v>
      </c>
      <c r="C616" s="24" t="s">
        <v>337</v>
      </c>
      <c r="D616" s="25">
        <v>1743119.9887999999</v>
      </c>
      <c r="E616" s="25">
        <v>1102313.2734999999</v>
      </c>
      <c r="F616" s="26">
        <v>373348.36540000001</v>
      </c>
      <c r="G616" s="26">
        <f t="shared" si="9"/>
        <v>3218781.6276999996</v>
      </c>
    </row>
    <row r="617" spans="1:7" ht="18">
      <c r="A617" s="23">
        <v>612</v>
      </c>
      <c r="B617" s="24" t="s">
        <v>115</v>
      </c>
      <c r="C617" s="24" t="s">
        <v>600</v>
      </c>
      <c r="D617" s="25">
        <v>1536798.5984</v>
      </c>
      <c r="E617" s="25">
        <v>971839.86450000003</v>
      </c>
      <c r="F617" s="26">
        <v>329157.63020000001</v>
      </c>
      <c r="G617" s="26">
        <f t="shared" si="9"/>
        <v>2837796.0931000002</v>
      </c>
    </row>
    <row r="618" spans="1:7" ht="18">
      <c r="A618" s="23">
        <v>613</v>
      </c>
      <c r="B618" s="24" t="s">
        <v>115</v>
      </c>
      <c r="C618" s="24" t="s">
        <v>602</v>
      </c>
      <c r="D618" s="25">
        <v>1602129.1762999999</v>
      </c>
      <c r="E618" s="25">
        <v>1013153.58</v>
      </c>
      <c r="F618" s="26">
        <v>343150.39299999998</v>
      </c>
      <c r="G618" s="26">
        <f t="shared" si="9"/>
        <v>2958433.1493000002</v>
      </c>
    </row>
    <row r="619" spans="1:7" ht="18">
      <c r="A619" s="23">
        <v>614</v>
      </c>
      <c r="B619" s="24" t="s">
        <v>115</v>
      </c>
      <c r="C619" s="24" t="s">
        <v>605</v>
      </c>
      <c r="D619" s="25">
        <v>1697767.3008999999</v>
      </c>
      <c r="E619" s="25">
        <v>1073633.1654000001</v>
      </c>
      <c r="F619" s="26">
        <v>363634.5465</v>
      </c>
      <c r="G619" s="26">
        <f t="shared" si="9"/>
        <v>3135035.0128000001</v>
      </c>
    </row>
    <row r="620" spans="1:7" ht="18">
      <c r="A620" s="23">
        <v>615</v>
      </c>
      <c r="B620" s="24" t="s">
        <v>115</v>
      </c>
      <c r="C620" s="24" t="s">
        <v>345</v>
      </c>
      <c r="D620" s="25">
        <v>1680191.6336999999</v>
      </c>
      <c r="E620" s="25">
        <v>1062518.6743999999</v>
      </c>
      <c r="F620" s="26">
        <v>359870.12030000001</v>
      </c>
      <c r="G620" s="26">
        <f t="shared" si="9"/>
        <v>3102580.4284000001</v>
      </c>
    </row>
    <row r="621" spans="1:7" ht="18">
      <c r="A621" s="23">
        <v>616</v>
      </c>
      <c r="B621" s="24" t="s">
        <v>115</v>
      </c>
      <c r="C621" s="24" t="s">
        <v>608</v>
      </c>
      <c r="D621" s="25">
        <v>1817904.0245000001</v>
      </c>
      <c r="E621" s="25">
        <v>1149605.1614999999</v>
      </c>
      <c r="F621" s="26">
        <v>389365.90730000002</v>
      </c>
      <c r="G621" s="26">
        <f t="shared" si="9"/>
        <v>3356875.0932999998</v>
      </c>
    </row>
    <row r="622" spans="1:7" ht="18">
      <c r="A622" s="23">
        <v>617</v>
      </c>
      <c r="B622" s="24" t="s">
        <v>115</v>
      </c>
      <c r="C622" s="24" t="s">
        <v>610</v>
      </c>
      <c r="D622" s="25">
        <v>1650049.4105</v>
      </c>
      <c r="E622" s="25">
        <v>1043457.3517</v>
      </c>
      <c r="F622" s="26">
        <v>353414.13909999997</v>
      </c>
      <c r="G622" s="26">
        <f t="shared" si="9"/>
        <v>3046920.9012999996</v>
      </c>
    </row>
    <row r="623" spans="1:7" ht="18">
      <c r="A623" s="23">
        <v>618</v>
      </c>
      <c r="B623" s="24" t="s">
        <v>115</v>
      </c>
      <c r="C623" s="24" t="s">
        <v>612</v>
      </c>
      <c r="D623" s="25">
        <v>2028967.3027999999</v>
      </c>
      <c r="E623" s="25">
        <v>1283077.243</v>
      </c>
      <c r="F623" s="26">
        <v>434572.27889999998</v>
      </c>
      <c r="G623" s="26">
        <f t="shared" si="9"/>
        <v>3746616.8246999998</v>
      </c>
    </row>
    <row r="624" spans="1:7" ht="18">
      <c r="A624" s="23">
        <v>619</v>
      </c>
      <c r="B624" s="24" t="s">
        <v>115</v>
      </c>
      <c r="C624" s="24" t="s">
        <v>614</v>
      </c>
      <c r="D624" s="25">
        <v>1682548.5381</v>
      </c>
      <c r="E624" s="25">
        <v>1064009.1324</v>
      </c>
      <c r="F624" s="26">
        <v>360374.9314</v>
      </c>
      <c r="G624" s="26">
        <f t="shared" si="9"/>
        <v>3106932.6019000001</v>
      </c>
    </row>
    <row r="625" spans="1:7" ht="18">
      <c r="A625" s="23">
        <v>620</v>
      </c>
      <c r="B625" s="24" t="s">
        <v>115</v>
      </c>
      <c r="C625" s="24" t="s">
        <v>616</v>
      </c>
      <c r="D625" s="25">
        <v>2216736.7618999998</v>
      </c>
      <c r="E625" s="25">
        <v>1401818.7916999999</v>
      </c>
      <c r="F625" s="26">
        <v>474789.4878</v>
      </c>
      <c r="G625" s="26">
        <f t="shared" si="9"/>
        <v>4093345.0413999995</v>
      </c>
    </row>
    <row r="626" spans="1:7" ht="18">
      <c r="A626" s="23">
        <v>621</v>
      </c>
      <c r="B626" s="24" t="s">
        <v>115</v>
      </c>
      <c r="C626" s="24" t="s">
        <v>618</v>
      </c>
      <c r="D626" s="25">
        <v>1517304.6269</v>
      </c>
      <c r="E626" s="25">
        <v>959512.27740000002</v>
      </c>
      <c r="F626" s="26">
        <v>324982.33390000003</v>
      </c>
      <c r="G626" s="26">
        <f t="shared" si="9"/>
        <v>2801799.2382</v>
      </c>
    </row>
    <row r="627" spans="1:7" ht="18">
      <c r="A627" s="23">
        <v>622</v>
      </c>
      <c r="B627" s="24" t="s">
        <v>115</v>
      </c>
      <c r="C627" s="24" t="s">
        <v>620</v>
      </c>
      <c r="D627" s="25">
        <v>1835252.2926</v>
      </c>
      <c r="E627" s="25">
        <v>1160575.8498</v>
      </c>
      <c r="F627" s="26">
        <v>393081.62829999998</v>
      </c>
      <c r="G627" s="26">
        <f t="shared" si="9"/>
        <v>3388909.7707000002</v>
      </c>
    </row>
    <row r="628" spans="1:7" ht="18">
      <c r="A628" s="23">
        <v>623</v>
      </c>
      <c r="B628" s="24" t="s">
        <v>115</v>
      </c>
      <c r="C628" s="24" t="s">
        <v>622</v>
      </c>
      <c r="D628" s="25">
        <v>1841136.7627000001</v>
      </c>
      <c r="E628" s="25">
        <v>1164297.0678999999</v>
      </c>
      <c r="F628" s="26">
        <v>394341.98749999999</v>
      </c>
      <c r="G628" s="26">
        <f t="shared" si="9"/>
        <v>3399775.8180999998</v>
      </c>
    </row>
    <row r="629" spans="1:7" ht="18">
      <c r="A629" s="23">
        <v>624</v>
      </c>
      <c r="B629" s="24" t="s">
        <v>115</v>
      </c>
      <c r="C629" s="24" t="s">
        <v>624</v>
      </c>
      <c r="D629" s="25">
        <v>1622456.8352000001</v>
      </c>
      <c r="E629" s="25">
        <v>1026008.3739</v>
      </c>
      <c r="F629" s="26">
        <v>347504.25170000002</v>
      </c>
      <c r="G629" s="26">
        <f t="shared" si="9"/>
        <v>2995969.4608</v>
      </c>
    </row>
    <row r="630" spans="1:7" ht="18">
      <c r="A630" s="23">
        <v>625</v>
      </c>
      <c r="B630" s="24" t="s">
        <v>115</v>
      </c>
      <c r="C630" s="24" t="s">
        <v>626</v>
      </c>
      <c r="D630" s="25">
        <v>1805104.7063</v>
      </c>
      <c r="E630" s="25">
        <v>1141511.1355999999</v>
      </c>
      <c r="F630" s="26">
        <v>386624.49849999999</v>
      </c>
      <c r="G630" s="26">
        <f t="shared" si="9"/>
        <v>3333240.3404000001</v>
      </c>
    </row>
    <row r="631" spans="1:7" ht="18">
      <c r="A631" s="23">
        <v>626</v>
      </c>
      <c r="B631" s="24" t="s">
        <v>116</v>
      </c>
      <c r="C631" s="24" t="s">
        <v>630</v>
      </c>
      <c r="D631" s="25">
        <v>1776566.1889</v>
      </c>
      <c r="E631" s="25">
        <v>1123463.9634</v>
      </c>
      <c r="F631" s="26">
        <v>380512.00550000003</v>
      </c>
      <c r="G631" s="26">
        <f t="shared" si="9"/>
        <v>3280542.1578000002</v>
      </c>
    </row>
    <row r="632" spans="1:7" ht="18">
      <c r="A632" s="23">
        <v>627</v>
      </c>
      <c r="B632" s="24" t="s">
        <v>116</v>
      </c>
      <c r="C632" s="24" t="s">
        <v>632</v>
      </c>
      <c r="D632" s="25">
        <v>2063123.3297999999</v>
      </c>
      <c r="E632" s="25">
        <v>1304676.8128</v>
      </c>
      <c r="F632" s="26">
        <v>441887.95250000001</v>
      </c>
      <c r="G632" s="26">
        <f t="shared" si="9"/>
        <v>3809688.0951</v>
      </c>
    </row>
    <row r="633" spans="1:7" ht="18">
      <c r="A633" s="23">
        <v>628</v>
      </c>
      <c r="B633" s="24" t="s">
        <v>116</v>
      </c>
      <c r="C633" s="24" t="s">
        <v>634</v>
      </c>
      <c r="D633" s="25">
        <v>2055096.2725</v>
      </c>
      <c r="E633" s="25">
        <v>1299600.6666999999</v>
      </c>
      <c r="F633" s="26">
        <v>440168.68550000002</v>
      </c>
      <c r="G633" s="26">
        <f t="shared" si="9"/>
        <v>3794865.6247</v>
      </c>
    </row>
    <row r="634" spans="1:7" ht="18">
      <c r="A634" s="23">
        <v>629</v>
      </c>
      <c r="B634" s="24" t="s">
        <v>116</v>
      </c>
      <c r="C634" s="24" t="s">
        <v>636</v>
      </c>
      <c r="D634" s="25">
        <v>2201793.8626000001</v>
      </c>
      <c r="E634" s="25">
        <v>1392369.2091999999</v>
      </c>
      <c r="F634" s="26">
        <v>471588.95819999999</v>
      </c>
      <c r="G634" s="26">
        <f t="shared" si="9"/>
        <v>4065752.0300000003</v>
      </c>
    </row>
    <row r="635" spans="1:7" ht="18">
      <c r="A635" s="23">
        <v>630</v>
      </c>
      <c r="B635" s="24" t="s">
        <v>116</v>
      </c>
      <c r="C635" s="24" t="s">
        <v>638</v>
      </c>
      <c r="D635" s="25">
        <v>2233940.7478999998</v>
      </c>
      <c r="E635" s="25">
        <v>1412698.2390999999</v>
      </c>
      <c r="F635" s="26">
        <v>478474.30589999998</v>
      </c>
      <c r="G635" s="26">
        <f t="shared" si="9"/>
        <v>4125113.2928999998</v>
      </c>
    </row>
    <row r="636" spans="1:7" ht="18">
      <c r="A636" s="23">
        <v>631</v>
      </c>
      <c r="B636" s="24" t="s">
        <v>116</v>
      </c>
      <c r="C636" s="24" t="s">
        <v>639</v>
      </c>
      <c r="D636" s="25">
        <v>2296036.3670000001</v>
      </c>
      <c r="E636" s="25">
        <v>1451966.233</v>
      </c>
      <c r="F636" s="26">
        <v>491774.1923</v>
      </c>
      <c r="G636" s="26">
        <f t="shared" si="9"/>
        <v>4239776.7922999999</v>
      </c>
    </row>
    <row r="637" spans="1:7" ht="36">
      <c r="A637" s="23">
        <v>632</v>
      </c>
      <c r="B637" s="24" t="s">
        <v>116</v>
      </c>
      <c r="C637" s="24" t="s">
        <v>642</v>
      </c>
      <c r="D637" s="25">
        <v>2489225.6515000002</v>
      </c>
      <c r="E637" s="25">
        <v>1574135.1680000001</v>
      </c>
      <c r="F637" s="26">
        <v>533152.24089999998</v>
      </c>
      <c r="G637" s="26">
        <f t="shared" si="9"/>
        <v>4596513.0603999998</v>
      </c>
    </row>
    <row r="638" spans="1:7" ht="36">
      <c r="A638" s="23">
        <v>633</v>
      </c>
      <c r="B638" s="24" t="s">
        <v>116</v>
      </c>
      <c r="C638" s="24" t="s">
        <v>644</v>
      </c>
      <c r="D638" s="25">
        <v>1831978.7280999999</v>
      </c>
      <c r="E638" s="25">
        <v>1158505.7149</v>
      </c>
      <c r="F638" s="26">
        <v>392380.48330000002</v>
      </c>
      <c r="G638" s="26">
        <f t="shared" si="9"/>
        <v>3382864.9262999999</v>
      </c>
    </row>
    <row r="639" spans="1:7" ht="36">
      <c r="A639" s="23">
        <v>634</v>
      </c>
      <c r="B639" s="24" t="s">
        <v>116</v>
      </c>
      <c r="C639" s="24" t="s">
        <v>646</v>
      </c>
      <c r="D639" s="25">
        <v>2174172.1285999999</v>
      </c>
      <c r="E639" s="25">
        <v>1374901.7919999999</v>
      </c>
      <c r="F639" s="26">
        <v>465672.82549999998</v>
      </c>
      <c r="G639" s="26">
        <f t="shared" si="9"/>
        <v>4014746.7460999996</v>
      </c>
    </row>
    <row r="640" spans="1:7" ht="36">
      <c r="A640" s="23">
        <v>635</v>
      </c>
      <c r="B640" s="24" t="s">
        <v>116</v>
      </c>
      <c r="C640" s="24" t="s">
        <v>648</v>
      </c>
      <c r="D640" s="25">
        <v>2276258.3108000001</v>
      </c>
      <c r="E640" s="25">
        <v>1439458.9966</v>
      </c>
      <c r="F640" s="26">
        <v>487538.04960000003</v>
      </c>
      <c r="G640" s="26">
        <f t="shared" si="9"/>
        <v>4203255.3570000008</v>
      </c>
    </row>
    <row r="641" spans="1:7" ht="36">
      <c r="A641" s="23">
        <v>636</v>
      </c>
      <c r="B641" s="24" t="s">
        <v>116</v>
      </c>
      <c r="C641" s="24" t="s">
        <v>650</v>
      </c>
      <c r="D641" s="25">
        <v>1646271.4731000001</v>
      </c>
      <c r="E641" s="25">
        <v>1041068.2617</v>
      </c>
      <c r="F641" s="26">
        <v>352604.96549999999</v>
      </c>
      <c r="G641" s="26">
        <f t="shared" si="9"/>
        <v>3039944.7003000001</v>
      </c>
    </row>
    <row r="642" spans="1:7" ht="18">
      <c r="A642" s="23">
        <v>637</v>
      </c>
      <c r="B642" s="24" t="s">
        <v>116</v>
      </c>
      <c r="C642" s="24" t="s">
        <v>652</v>
      </c>
      <c r="D642" s="25">
        <v>1716864.2422</v>
      </c>
      <c r="E642" s="25">
        <v>1085709.6787</v>
      </c>
      <c r="F642" s="26">
        <v>367724.80530000001</v>
      </c>
      <c r="G642" s="26">
        <f t="shared" si="9"/>
        <v>3170298.7262000004</v>
      </c>
    </row>
    <row r="643" spans="1:7" ht="18">
      <c r="A643" s="23">
        <v>638</v>
      </c>
      <c r="B643" s="24" t="s">
        <v>116</v>
      </c>
      <c r="C643" s="24" t="s">
        <v>654</v>
      </c>
      <c r="D643" s="25">
        <v>1683047.4828999999</v>
      </c>
      <c r="E643" s="25">
        <v>1064324.6547999999</v>
      </c>
      <c r="F643" s="26">
        <v>360481.79739999998</v>
      </c>
      <c r="G643" s="26">
        <f t="shared" si="9"/>
        <v>3107853.9350999999</v>
      </c>
    </row>
    <row r="644" spans="1:7" ht="18">
      <c r="A644" s="23">
        <v>639</v>
      </c>
      <c r="B644" s="24" t="s">
        <v>116</v>
      </c>
      <c r="C644" s="24" t="s">
        <v>656</v>
      </c>
      <c r="D644" s="25">
        <v>2499769.7694999999</v>
      </c>
      <c r="E644" s="25">
        <v>1580803.0515999999</v>
      </c>
      <c r="F644" s="26">
        <v>535410.62199999997</v>
      </c>
      <c r="G644" s="26">
        <f t="shared" si="9"/>
        <v>4615983.4430999998</v>
      </c>
    </row>
    <row r="645" spans="1:7" ht="18">
      <c r="A645" s="23">
        <v>640</v>
      </c>
      <c r="B645" s="24" t="s">
        <v>116</v>
      </c>
      <c r="C645" s="24" t="s">
        <v>658</v>
      </c>
      <c r="D645" s="25">
        <v>1704609.4473000001</v>
      </c>
      <c r="E645" s="25">
        <v>1077959.9982</v>
      </c>
      <c r="F645" s="26">
        <v>365100.0246</v>
      </c>
      <c r="G645" s="26">
        <f t="shared" si="9"/>
        <v>3147669.4701000005</v>
      </c>
    </row>
    <row r="646" spans="1:7" ht="18">
      <c r="A646" s="23">
        <v>641</v>
      </c>
      <c r="B646" s="24" t="s">
        <v>116</v>
      </c>
      <c r="C646" s="24" t="s">
        <v>660</v>
      </c>
      <c r="D646" s="25">
        <v>1788745.6595999999</v>
      </c>
      <c r="E646" s="25">
        <v>1131166.0105000001</v>
      </c>
      <c r="F646" s="26">
        <v>383120.65289999999</v>
      </c>
      <c r="G646" s="26">
        <f t="shared" si="9"/>
        <v>3303032.3229999999</v>
      </c>
    </row>
    <row r="647" spans="1:7" ht="18">
      <c r="A647" s="23">
        <v>642</v>
      </c>
      <c r="B647" s="24" t="s">
        <v>116</v>
      </c>
      <c r="C647" s="24" t="s">
        <v>662</v>
      </c>
      <c r="D647" s="25">
        <v>2337026.3735000002</v>
      </c>
      <c r="E647" s="25">
        <v>1477887.4711</v>
      </c>
      <c r="F647" s="26">
        <v>500553.59480000002</v>
      </c>
      <c r="G647" s="26">
        <f t="shared" ref="G647:G710" si="10">D647+E647+F647</f>
        <v>4315467.4394000005</v>
      </c>
    </row>
    <row r="648" spans="1:7" ht="18">
      <c r="A648" s="23">
        <v>643</v>
      </c>
      <c r="B648" s="24" t="s">
        <v>116</v>
      </c>
      <c r="C648" s="24" t="s">
        <v>664</v>
      </c>
      <c r="D648" s="25">
        <v>2020768.7134</v>
      </c>
      <c r="E648" s="25">
        <v>1277892.6235</v>
      </c>
      <c r="F648" s="26">
        <v>432816.27250000002</v>
      </c>
      <c r="G648" s="26">
        <f t="shared" si="10"/>
        <v>3731477.6094</v>
      </c>
    </row>
    <row r="649" spans="1:7" ht="18">
      <c r="A649" s="23">
        <v>644</v>
      </c>
      <c r="B649" s="24" t="s">
        <v>116</v>
      </c>
      <c r="C649" s="24" t="s">
        <v>666</v>
      </c>
      <c r="D649" s="25">
        <v>1855095.2246000001</v>
      </c>
      <c r="E649" s="25">
        <v>1173124.1125</v>
      </c>
      <c r="F649" s="26">
        <v>397331.66639999999</v>
      </c>
      <c r="G649" s="26">
        <f t="shared" si="10"/>
        <v>3425551.0035000001</v>
      </c>
    </row>
    <row r="650" spans="1:7" ht="18">
      <c r="A650" s="23">
        <v>645</v>
      </c>
      <c r="B650" s="24" t="s">
        <v>116</v>
      </c>
      <c r="C650" s="24" t="s">
        <v>668</v>
      </c>
      <c r="D650" s="25">
        <v>1675045.2089</v>
      </c>
      <c r="E650" s="25">
        <v>1059264.1810999999</v>
      </c>
      <c r="F650" s="26">
        <v>358767.83860000002</v>
      </c>
      <c r="G650" s="26">
        <f t="shared" si="10"/>
        <v>3093077.2285999996</v>
      </c>
    </row>
    <row r="651" spans="1:7" ht="18">
      <c r="A651" s="23">
        <v>646</v>
      </c>
      <c r="B651" s="24" t="s">
        <v>116</v>
      </c>
      <c r="C651" s="24" t="s">
        <v>670</v>
      </c>
      <c r="D651" s="25">
        <v>2068670.9676999999</v>
      </c>
      <c r="E651" s="25">
        <v>1308185.0251</v>
      </c>
      <c r="F651" s="26">
        <v>443076.16759999999</v>
      </c>
      <c r="G651" s="26">
        <f t="shared" si="10"/>
        <v>3819932.1603999999</v>
      </c>
    </row>
    <row r="652" spans="1:7" ht="18">
      <c r="A652" s="23">
        <v>647</v>
      </c>
      <c r="B652" s="24" t="s">
        <v>116</v>
      </c>
      <c r="C652" s="24" t="s">
        <v>672</v>
      </c>
      <c r="D652" s="25">
        <v>1916136.7457999999</v>
      </c>
      <c r="E652" s="25">
        <v>1211725.5166</v>
      </c>
      <c r="F652" s="26">
        <v>410405.7819</v>
      </c>
      <c r="G652" s="26">
        <f t="shared" si="10"/>
        <v>3538268.0442999997</v>
      </c>
    </row>
    <row r="653" spans="1:7" ht="36">
      <c r="A653" s="23">
        <v>648</v>
      </c>
      <c r="B653" s="24" t="s">
        <v>116</v>
      </c>
      <c r="C653" s="24" t="s">
        <v>674</v>
      </c>
      <c r="D653" s="25">
        <v>1983682.8907999999</v>
      </c>
      <c r="E653" s="25">
        <v>1254440.3111</v>
      </c>
      <c r="F653" s="26">
        <v>424873.08360000001</v>
      </c>
      <c r="G653" s="26">
        <f t="shared" si="10"/>
        <v>3662996.2854999998</v>
      </c>
    </row>
    <row r="654" spans="1:7" ht="36">
      <c r="A654" s="23">
        <v>649</v>
      </c>
      <c r="B654" s="24" t="s">
        <v>116</v>
      </c>
      <c r="C654" s="24" t="s">
        <v>676</v>
      </c>
      <c r="D654" s="25">
        <v>1698177.2202999999</v>
      </c>
      <c r="E654" s="25">
        <v>1073892.3899000001</v>
      </c>
      <c r="F654" s="26">
        <v>363722.34470000002</v>
      </c>
      <c r="G654" s="26">
        <f t="shared" si="10"/>
        <v>3135791.9549000002</v>
      </c>
    </row>
    <row r="655" spans="1:7" ht="18">
      <c r="A655" s="23">
        <v>650</v>
      </c>
      <c r="B655" s="24" t="s">
        <v>116</v>
      </c>
      <c r="C655" s="24" t="s">
        <v>678</v>
      </c>
      <c r="D655" s="25">
        <v>1553999.4057</v>
      </c>
      <c r="E655" s="25">
        <v>982717.30169999995</v>
      </c>
      <c r="F655" s="26">
        <v>332841.76750000002</v>
      </c>
      <c r="G655" s="26">
        <f t="shared" si="10"/>
        <v>2869558.4748999998</v>
      </c>
    </row>
    <row r="656" spans="1:7" ht="18">
      <c r="A656" s="23">
        <v>651</v>
      </c>
      <c r="B656" s="24" t="s">
        <v>116</v>
      </c>
      <c r="C656" s="24" t="s">
        <v>680</v>
      </c>
      <c r="D656" s="25">
        <v>2059914.7248</v>
      </c>
      <c r="E656" s="25">
        <v>1302647.757</v>
      </c>
      <c r="F656" s="26">
        <v>441200.72080000001</v>
      </c>
      <c r="G656" s="26">
        <f t="shared" si="10"/>
        <v>3803763.2026000004</v>
      </c>
    </row>
    <row r="657" spans="1:7" ht="18">
      <c r="A657" s="23">
        <v>652</v>
      </c>
      <c r="B657" s="24" t="s">
        <v>116</v>
      </c>
      <c r="C657" s="24" t="s">
        <v>682</v>
      </c>
      <c r="D657" s="25">
        <v>2244334.6667999998</v>
      </c>
      <c r="E657" s="25">
        <v>1419271.1399000001</v>
      </c>
      <c r="F657" s="26">
        <v>480700.51669999998</v>
      </c>
      <c r="G657" s="26">
        <f t="shared" si="10"/>
        <v>4144306.3233999996</v>
      </c>
    </row>
    <row r="658" spans="1:7" ht="18">
      <c r="A658" s="23">
        <v>653</v>
      </c>
      <c r="B658" s="24" t="s">
        <v>116</v>
      </c>
      <c r="C658" s="24" t="s">
        <v>684</v>
      </c>
      <c r="D658" s="25">
        <v>1718946.9822</v>
      </c>
      <c r="E658" s="25">
        <v>1087026.7607</v>
      </c>
      <c r="F658" s="26">
        <v>368170.89480000001</v>
      </c>
      <c r="G658" s="26">
        <f t="shared" si="10"/>
        <v>3174144.6376999998</v>
      </c>
    </row>
    <row r="659" spans="1:7" ht="18">
      <c r="A659" s="23">
        <v>654</v>
      </c>
      <c r="B659" s="24" t="s">
        <v>116</v>
      </c>
      <c r="C659" s="24" t="s">
        <v>686</v>
      </c>
      <c r="D659" s="25">
        <v>2067232.9558999999</v>
      </c>
      <c r="E659" s="25">
        <v>1307275.6558999999</v>
      </c>
      <c r="F659" s="26">
        <v>442768.16859999998</v>
      </c>
      <c r="G659" s="26">
        <f t="shared" si="10"/>
        <v>3817276.7804</v>
      </c>
    </row>
    <row r="660" spans="1:7" ht="18">
      <c r="A660" s="23">
        <v>655</v>
      </c>
      <c r="B660" s="24" t="s">
        <v>116</v>
      </c>
      <c r="C660" s="24" t="s">
        <v>688</v>
      </c>
      <c r="D660" s="25">
        <v>1745434.3758</v>
      </c>
      <c r="E660" s="25">
        <v>1103776.8443</v>
      </c>
      <c r="F660" s="26">
        <v>373844.07</v>
      </c>
      <c r="G660" s="26">
        <f t="shared" si="10"/>
        <v>3223055.2900999999</v>
      </c>
    </row>
    <row r="661" spans="1:7" ht="18">
      <c r="A661" s="23">
        <v>656</v>
      </c>
      <c r="B661" s="24" t="s">
        <v>116</v>
      </c>
      <c r="C661" s="24" t="s">
        <v>690</v>
      </c>
      <c r="D661" s="25">
        <v>1753053.9767</v>
      </c>
      <c r="E661" s="25">
        <v>1108595.3234000001</v>
      </c>
      <c r="F661" s="26">
        <v>375476.06640000001</v>
      </c>
      <c r="G661" s="26">
        <f t="shared" si="10"/>
        <v>3237125.3665</v>
      </c>
    </row>
    <row r="662" spans="1:7" ht="18">
      <c r="A662" s="23">
        <v>657</v>
      </c>
      <c r="B662" s="24" t="s">
        <v>116</v>
      </c>
      <c r="C662" s="24" t="s">
        <v>692</v>
      </c>
      <c r="D662" s="25">
        <v>1744541.2649000001</v>
      </c>
      <c r="E662" s="25">
        <v>1103212.0593000001</v>
      </c>
      <c r="F662" s="26">
        <v>373652.78</v>
      </c>
      <c r="G662" s="26">
        <f t="shared" si="10"/>
        <v>3221406.1041999999</v>
      </c>
    </row>
    <row r="663" spans="1:7" ht="18">
      <c r="A663" s="23">
        <v>658</v>
      </c>
      <c r="B663" s="24" t="s">
        <v>116</v>
      </c>
      <c r="C663" s="24" t="s">
        <v>694</v>
      </c>
      <c r="D663" s="25">
        <v>2010914.6857</v>
      </c>
      <c r="E663" s="25">
        <v>1271661.1388000001</v>
      </c>
      <c r="F663" s="26">
        <v>430705.69770000002</v>
      </c>
      <c r="G663" s="26">
        <f t="shared" si="10"/>
        <v>3713281.5222</v>
      </c>
    </row>
    <row r="664" spans="1:7" ht="18">
      <c r="A664" s="23">
        <v>659</v>
      </c>
      <c r="B664" s="24" t="s">
        <v>117</v>
      </c>
      <c r="C664" s="24" t="s">
        <v>698</v>
      </c>
      <c r="D664" s="25">
        <v>2372048.2941000001</v>
      </c>
      <c r="E664" s="25">
        <v>1500034.6143</v>
      </c>
      <c r="F664" s="26">
        <v>508054.72889999999</v>
      </c>
      <c r="G664" s="26">
        <f t="shared" si="10"/>
        <v>4380137.6372999996</v>
      </c>
    </row>
    <row r="665" spans="1:7" ht="18">
      <c r="A665" s="23">
        <v>660</v>
      </c>
      <c r="B665" s="24" t="s">
        <v>117</v>
      </c>
      <c r="C665" s="24" t="s">
        <v>293</v>
      </c>
      <c r="D665" s="25">
        <v>2392812.7075</v>
      </c>
      <c r="E665" s="25">
        <v>1513165.6028</v>
      </c>
      <c r="F665" s="26">
        <v>512502.13339999999</v>
      </c>
      <c r="G665" s="26">
        <f t="shared" si="10"/>
        <v>4418480.4436999997</v>
      </c>
    </row>
    <row r="666" spans="1:7" ht="18">
      <c r="A666" s="23">
        <v>661</v>
      </c>
      <c r="B666" s="24" t="s">
        <v>117</v>
      </c>
      <c r="C666" s="24" t="s">
        <v>701</v>
      </c>
      <c r="D666" s="25">
        <v>2382385.7664999999</v>
      </c>
      <c r="E666" s="25">
        <v>1506571.8195</v>
      </c>
      <c r="F666" s="26">
        <v>510268.84980000003</v>
      </c>
      <c r="G666" s="26">
        <f t="shared" si="10"/>
        <v>4399226.4358000001</v>
      </c>
    </row>
    <row r="667" spans="1:7" ht="18">
      <c r="A667" s="23">
        <v>662</v>
      </c>
      <c r="B667" s="24" t="s">
        <v>117</v>
      </c>
      <c r="C667" s="24" t="s">
        <v>703</v>
      </c>
      <c r="D667" s="25">
        <v>1808689.4458999999</v>
      </c>
      <c r="E667" s="25">
        <v>1143778.0512999999</v>
      </c>
      <c r="F667" s="26">
        <v>387392.29229999997</v>
      </c>
      <c r="G667" s="26">
        <f t="shared" si="10"/>
        <v>3339859.7895</v>
      </c>
    </row>
    <row r="668" spans="1:7" ht="18">
      <c r="A668" s="23">
        <v>663</v>
      </c>
      <c r="B668" s="24" t="s">
        <v>117</v>
      </c>
      <c r="C668" s="24" t="s">
        <v>705</v>
      </c>
      <c r="D668" s="25">
        <v>3146872.7914</v>
      </c>
      <c r="E668" s="25">
        <v>1990017.7098000001</v>
      </c>
      <c r="F668" s="26">
        <v>674009.71840000001</v>
      </c>
      <c r="G668" s="26">
        <f t="shared" si="10"/>
        <v>5810900.2195999995</v>
      </c>
    </row>
    <row r="669" spans="1:7" ht="18">
      <c r="A669" s="23">
        <v>664</v>
      </c>
      <c r="B669" s="24" t="s">
        <v>117</v>
      </c>
      <c r="C669" s="24" t="s">
        <v>707</v>
      </c>
      <c r="D669" s="25">
        <v>2721244.3229</v>
      </c>
      <c r="E669" s="25">
        <v>1720859.0097000001</v>
      </c>
      <c r="F669" s="26">
        <v>582846.92180000001</v>
      </c>
      <c r="G669" s="26">
        <f t="shared" si="10"/>
        <v>5024950.2544</v>
      </c>
    </row>
    <row r="670" spans="1:7" ht="18">
      <c r="A670" s="23">
        <v>665</v>
      </c>
      <c r="B670" s="24" t="s">
        <v>117</v>
      </c>
      <c r="C670" s="24" t="s">
        <v>709</v>
      </c>
      <c r="D670" s="25">
        <v>2388826.6412</v>
      </c>
      <c r="E670" s="25">
        <v>1510644.8962999999</v>
      </c>
      <c r="F670" s="26">
        <v>511648.38189999998</v>
      </c>
      <c r="G670" s="26">
        <f t="shared" si="10"/>
        <v>4411119.9194</v>
      </c>
    </row>
    <row r="671" spans="1:7" ht="18">
      <c r="A671" s="23">
        <v>666</v>
      </c>
      <c r="B671" s="24" t="s">
        <v>117</v>
      </c>
      <c r="C671" s="24" t="s">
        <v>712</v>
      </c>
      <c r="D671" s="25">
        <v>2109719.2727000001</v>
      </c>
      <c r="E671" s="25">
        <v>1334143.1299999999</v>
      </c>
      <c r="F671" s="26">
        <v>451868.05670000002</v>
      </c>
      <c r="G671" s="26">
        <f t="shared" si="10"/>
        <v>3895730.4594000001</v>
      </c>
    </row>
    <row r="672" spans="1:7" ht="36">
      <c r="A672" s="23">
        <v>667</v>
      </c>
      <c r="B672" s="24" t="s">
        <v>117</v>
      </c>
      <c r="C672" s="24" t="s">
        <v>714</v>
      </c>
      <c r="D672" s="25">
        <v>2163887.8410999998</v>
      </c>
      <c r="E672" s="25">
        <v>1368398.2198999999</v>
      </c>
      <c r="F672" s="26">
        <v>463470.09590000001</v>
      </c>
      <c r="G672" s="26">
        <f t="shared" si="10"/>
        <v>3995756.1568999998</v>
      </c>
    </row>
    <row r="673" spans="1:7" ht="36">
      <c r="A673" s="23">
        <v>668</v>
      </c>
      <c r="B673" s="24" t="s">
        <v>117</v>
      </c>
      <c r="C673" s="24" t="s">
        <v>716</v>
      </c>
      <c r="D673" s="25">
        <v>2052761.2146000001</v>
      </c>
      <c r="E673" s="25">
        <v>1298124.024</v>
      </c>
      <c r="F673" s="26">
        <v>439668.55349999998</v>
      </c>
      <c r="G673" s="26">
        <f t="shared" si="10"/>
        <v>3790553.7920999997</v>
      </c>
    </row>
    <row r="674" spans="1:7" ht="18">
      <c r="A674" s="23">
        <v>669</v>
      </c>
      <c r="B674" s="24" t="s">
        <v>117</v>
      </c>
      <c r="C674" s="24" t="s">
        <v>718</v>
      </c>
      <c r="D674" s="25">
        <v>2836155.8454</v>
      </c>
      <c r="E674" s="25">
        <v>1793526.696</v>
      </c>
      <c r="F674" s="26">
        <v>607459.12829999998</v>
      </c>
      <c r="G674" s="26">
        <f t="shared" si="10"/>
        <v>5237141.6697000004</v>
      </c>
    </row>
    <row r="675" spans="1:7" ht="18">
      <c r="A675" s="23">
        <v>670</v>
      </c>
      <c r="B675" s="24" t="s">
        <v>117</v>
      </c>
      <c r="C675" s="24" t="s">
        <v>720</v>
      </c>
      <c r="D675" s="25">
        <v>1909448.5464000001</v>
      </c>
      <c r="E675" s="25">
        <v>1207496.0366</v>
      </c>
      <c r="F675" s="26">
        <v>408973.27679999999</v>
      </c>
      <c r="G675" s="26">
        <f t="shared" si="10"/>
        <v>3525917.8598000002</v>
      </c>
    </row>
    <row r="676" spans="1:7" ht="18">
      <c r="A676" s="23">
        <v>671</v>
      </c>
      <c r="B676" s="24" t="s">
        <v>117</v>
      </c>
      <c r="C676" s="24" t="s">
        <v>721</v>
      </c>
      <c r="D676" s="25">
        <v>2549150.7579999999</v>
      </c>
      <c r="E676" s="25">
        <v>1612030.5744</v>
      </c>
      <c r="F676" s="26">
        <v>545987.23829999997</v>
      </c>
      <c r="G676" s="26">
        <f t="shared" si="10"/>
        <v>4707168.5707</v>
      </c>
    </row>
    <row r="677" spans="1:7" ht="18">
      <c r="A677" s="23">
        <v>672</v>
      </c>
      <c r="B677" s="24" t="s">
        <v>117</v>
      </c>
      <c r="C677" s="24" t="s">
        <v>723</v>
      </c>
      <c r="D677" s="25">
        <v>2545463.8431000002</v>
      </c>
      <c r="E677" s="25">
        <v>1609699.0451</v>
      </c>
      <c r="F677" s="26">
        <v>545197.56019999995</v>
      </c>
      <c r="G677" s="26">
        <f t="shared" si="10"/>
        <v>4700360.4484000001</v>
      </c>
    </row>
    <row r="678" spans="1:7" ht="18">
      <c r="A678" s="23">
        <v>673</v>
      </c>
      <c r="B678" s="24" t="s">
        <v>117</v>
      </c>
      <c r="C678" s="24" t="s">
        <v>725</v>
      </c>
      <c r="D678" s="25">
        <v>2011619.6688999999</v>
      </c>
      <c r="E678" s="25">
        <v>1272106.9556</v>
      </c>
      <c r="F678" s="26">
        <v>430856.69380000001</v>
      </c>
      <c r="G678" s="26">
        <f t="shared" si="10"/>
        <v>3714583.3182999999</v>
      </c>
    </row>
    <row r="679" spans="1:7" ht="18">
      <c r="A679" s="23">
        <v>674</v>
      </c>
      <c r="B679" s="24" t="s">
        <v>117</v>
      </c>
      <c r="C679" s="24" t="s">
        <v>727</v>
      </c>
      <c r="D679" s="25">
        <v>2563168.8235999998</v>
      </c>
      <c r="E679" s="25">
        <v>1620895.3111</v>
      </c>
      <c r="F679" s="26">
        <v>548989.68330000003</v>
      </c>
      <c r="G679" s="26">
        <f t="shared" si="10"/>
        <v>4733053.818</v>
      </c>
    </row>
    <row r="680" spans="1:7" ht="18">
      <c r="A680" s="23">
        <v>675</v>
      </c>
      <c r="B680" s="24" t="s">
        <v>117</v>
      </c>
      <c r="C680" s="24" t="s">
        <v>729</v>
      </c>
      <c r="D680" s="25">
        <v>2723378.2851999998</v>
      </c>
      <c r="E680" s="25">
        <v>1722208.4835999999</v>
      </c>
      <c r="F680" s="26">
        <v>583303.98239999998</v>
      </c>
      <c r="G680" s="26">
        <f t="shared" si="10"/>
        <v>5028890.7511999998</v>
      </c>
    </row>
    <row r="681" spans="1:7" ht="18">
      <c r="A681" s="23">
        <v>676</v>
      </c>
      <c r="B681" s="24" t="s">
        <v>118</v>
      </c>
      <c r="C681" s="24" t="s">
        <v>733</v>
      </c>
      <c r="D681" s="25">
        <v>1812017.6428</v>
      </c>
      <c r="E681" s="25">
        <v>1145882.7346000001</v>
      </c>
      <c r="F681" s="26">
        <v>388105.13870000001</v>
      </c>
      <c r="G681" s="26">
        <f t="shared" si="10"/>
        <v>3346005.5161000001</v>
      </c>
    </row>
    <row r="682" spans="1:7" ht="18">
      <c r="A682" s="23">
        <v>677</v>
      </c>
      <c r="B682" s="24" t="s">
        <v>118</v>
      </c>
      <c r="C682" s="24" t="s">
        <v>736</v>
      </c>
      <c r="D682" s="25">
        <v>2263975.3188999998</v>
      </c>
      <c r="E682" s="25">
        <v>1431691.4848</v>
      </c>
      <c r="F682" s="26">
        <v>484907.22960000002</v>
      </c>
      <c r="G682" s="26">
        <f t="shared" si="10"/>
        <v>4180574.0333000002</v>
      </c>
    </row>
    <row r="683" spans="1:7" ht="18">
      <c r="A683" s="23">
        <v>678</v>
      </c>
      <c r="B683" s="24" t="s">
        <v>118</v>
      </c>
      <c r="C683" s="24" t="s">
        <v>738</v>
      </c>
      <c r="D683" s="25">
        <v>2085596.1547000001</v>
      </c>
      <c r="E683" s="25">
        <v>1318888.1655999999</v>
      </c>
      <c r="F683" s="26">
        <v>446701.27140000003</v>
      </c>
      <c r="G683" s="26">
        <f t="shared" si="10"/>
        <v>3851185.5916999998</v>
      </c>
    </row>
    <row r="684" spans="1:7" ht="18">
      <c r="A684" s="23">
        <v>679</v>
      </c>
      <c r="B684" s="24" t="s">
        <v>118</v>
      </c>
      <c r="C684" s="24" t="s">
        <v>740</v>
      </c>
      <c r="D684" s="25">
        <v>2226332.1077999999</v>
      </c>
      <c r="E684" s="25">
        <v>1407886.6913999999</v>
      </c>
      <c r="F684" s="26">
        <v>476844.65710000001</v>
      </c>
      <c r="G684" s="26">
        <f t="shared" si="10"/>
        <v>4111063.4562999997</v>
      </c>
    </row>
    <row r="685" spans="1:7" ht="18">
      <c r="A685" s="23">
        <v>680</v>
      </c>
      <c r="B685" s="24" t="s">
        <v>118</v>
      </c>
      <c r="C685" s="24" t="s">
        <v>742</v>
      </c>
      <c r="D685" s="25">
        <v>2066593.1836000001</v>
      </c>
      <c r="E685" s="25">
        <v>1306871.0771000001</v>
      </c>
      <c r="F685" s="26">
        <v>442631.13959999999</v>
      </c>
      <c r="G685" s="26">
        <f t="shared" si="10"/>
        <v>3816095.4003000003</v>
      </c>
    </row>
    <row r="686" spans="1:7" ht="18">
      <c r="A686" s="23">
        <v>681</v>
      </c>
      <c r="B686" s="24" t="s">
        <v>118</v>
      </c>
      <c r="C686" s="24" t="s">
        <v>744</v>
      </c>
      <c r="D686" s="25">
        <v>2066247.8592999999</v>
      </c>
      <c r="E686" s="25">
        <v>1306652.7010999999</v>
      </c>
      <c r="F686" s="26">
        <v>442557.17670000001</v>
      </c>
      <c r="G686" s="26">
        <f t="shared" si="10"/>
        <v>3815457.7371</v>
      </c>
    </row>
    <row r="687" spans="1:7" ht="18">
      <c r="A687" s="23">
        <v>682</v>
      </c>
      <c r="B687" s="24" t="s">
        <v>118</v>
      </c>
      <c r="C687" s="24" t="s">
        <v>746</v>
      </c>
      <c r="D687" s="25">
        <v>2239339.8788999999</v>
      </c>
      <c r="E687" s="25">
        <v>1416112.5386000001</v>
      </c>
      <c r="F687" s="26">
        <v>479630.7132</v>
      </c>
      <c r="G687" s="26">
        <f t="shared" si="10"/>
        <v>4135083.1307000001</v>
      </c>
    </row>
    <row r="688" spans="1:7" ht="18">
      <c r="A688" s="23">
        <v>683</v>
      </c>
      <c r="B688" s="24" t="s">
        <v>118</v>
      </c>
      <c r="C688" s="24" t="s">
        <v>748</v>
      </c>
      <c r="D688" s="25">
        <v>2169496.7461000001</v>
      </c>
      <c r="E688" s="25">
        <v>1371945.1762000001</v>
      </c>
      <c r="F688" s="26">
        <v>464671.43349999998</v>
      </c>
      <c r="G688" s="26">
        <f t="shared" si="10"/>
        <v>4006113.3558</v>
      </c>
    </row>
    <row r="689" spans="1:7" ht="18">
      <c r="A689" s="23">
        <v>684</v>
      </c>
      <c r="B689" s="24" t="s">
        <v>118</v>
      </c>
      <c r="C689" s="24" t="s">
        <v>750</v>
      </c>
      <c r="D689" s="25">
        <v>2069323.9661999999</v>
      </c>
      <c r="E689" s="25">
        <v>1308597.9679</v>
      </c>
      <c r="F689" s="26">
        <v>443216.0295</v>
      </c>
      <c r="G689" s="26">
        <f t="shared" si="10"/>
        <v>3821137.9636000004</v>
      </c>
    </row>
    <row r="690" spans="1:7" ht="18">
      <c r="A690" s="23">
        <v>685</v>
      </c>
      <c r="B690" s="24" t="s">
        <v>118</v>
      </c>
      <c r="C690" s="24" t="s">
        <v>752</v>
      </c>
      <c r="D690" s="25">
        <v>2426615.4016</v>
      </c>
      <c r="E690" s="25">
        <v>1534541.7320999999</v>
      </c>
      <c r="F690" s="26">
        <v>519742.12880000001</v>
      </c>
      <c r="G690" s="26">
        <f t="shared" si="10"/>
        <v>4480899.2625000002</v>
      </c>
    </row>
    <row r="691" spans="1:7" ht="18">
      <c r="A691" s="23">
        <v>686</v>
      </c>
      <c r="B691" s="24" t="s">
        <v>118</v>
      </c>
      <c r="C691" s="24" t="s">
        <v>754</v>
      </c>
      <c r="D691" s="25">
        <v>2161144.3835</v>
      </c>
      <c r="E691" s="25">
        <v>1366663.3136</v>
      </c>
      <c r="F691" s="26">
        <v>462882.49129999999</v>
      </c>
      <c r="G691" s="26">
        <f t="shared" si="10"/>
        <v>3990690.1883999999</v>
      </c>
    </row>
    <row r="692" spans="1:7" ht="18">
      <c r="A692" s="23">
        <v>687</v>
      </c>
      <c r="B692" s="24" t="s">
        <v>118</v>
      </c>
      <c r="C692" s="24" t="s">
        <v>756</v>
      </c>
      <c r="D692" s="25">
        <v>2068400.568</v>
      </c>
      <c r="E692" s="25">
        <v>1308014.0299</v>
      </c>
      <c r="F692" s="26">
        <v>443018.2524</v>
      </c>
      <c r="G692" s="26">
        <f t="shared" si="10"/>
        <v>3819432.8503</v>
      </c>
    </row>
    <row r="693" spans="1:7" ht="18">
      <c r="A693" s="23">
        <v>688</v>
      </c>
      <c r="B693" s="24" t="s">
        <v>118</v>
      </c>
      <c r="C693" s="24" t="s">
        <v>758</v>
      </c>
      <c r="D693" s="25">
        <v>2455550.9907999998</v>
      </c>
      <c r="E693" s="25">
        <v>1552840.0044</v>
      </c>
      <c r="F693" s="26">
        <v>525939.66819999996</v>
      </c>
      <c r="G693" s="26">
        <f t="shared" si="10"/>
        <v>4534330.6634</v>
      </c>
    </row>
    <row r="694" spans="1:7" ht="18">
      <c r="A694" s="23">
        <v>689</v>
      </c>
      <c r="B694" s="24" t="s">
        <v>118</v>
      </c>
      <c r="C694" s="24" t="s">
        <v>760</v>
      </c>
      <c r="D694" s="25">
        <v>3007088.5120000001</v>
      </c>
      <c r="E694" s="25">
        <v>1901621.003</v>
      </c>
      <c r="F694" s="26">
        <v>644070.16599999997</v>
      </c>
      <c r="G694" s="26">
        <f t="shared" si="10"/>
        <v>5552779.6810000008</v>
      </c>
    </row>
    <row r="695" spans="1:7" ht="18">
      <c r="A695" s="23">
        <v>690</v>
      </c>
      <c r="B695" s="24" t="s">
        <v>118</v>
      </c>
      <c r="C695" s="24" t="s">
        <v>762</v>
      </c>
      <c r="D695" s="25">
        <v>2427752.7151000001</v>
      </c>
      <c r="E695" s="25">
        <v>1535260.9458000001</v>
      </c>
      <c r="F695" s="26">
        <v>519985.7231</v>
      </c>
      <c r="G695" s="26">
        <f t="shared" si="10"/>
        <v>4482999.3840000005</v>
      </c>
    </row>
    <row r="696" spans="1:7" ht="36">
      <c r="A696" s="23">
        <v>691</v>
      </c>
      <c r="B696" s="24" t="s">
        <v>118</v>
      </c>
      <c r="C696" s="24" t="s">
        <v>764</v>
      </c>
      <c r="D696" s="25">
        <v>2449815.3561</v>
      </c>
      <c r="E696" s="25">
        <v>1549212.9068</v>
      </c>
      <c r="F696" s="26">
        <v>524711.18720000004</v>
      </c>
      <c r="G696" s="26">
        <f t="shared" si="10"/>
        <v>4523739.4501</v>
      </c>
    </row>
    <row r="697" spans="1:7" ht="18">
      <c r="A697" s="23">
        <v>692</v>
      </c>
      <c r="B697" s="24" t="s">
        <v>118</v>
      </c>
      <c r="C697" s="24" t="s">
        <v>766</v>
      </c>
      <c r="D697" s="25">
        <v>1683132.5773</v>
      </c>
      <c r="E697" s="25">
        <v>1064378.4668000001</v>
      </c>
      <c r="F697" s="26">
        <v>360500.0233</v>
      </c>
      <c r="G697" s="26">
        <f t="shared" si="10"/>
        <v>3108011.0674000001</v>
      </c>
    </row>
    <row r="698" spans="1:7" ht="18">
      <c r="A698" s="23">
        <v>693</v>
      </c>
      <c r="B698" s="24" t="s">
        <v>118</v>
      </c>
      <c r="C698" s="24" t="s">
        <v>768</v>
      </c>
      <c r="D698" s="25">
        <v>2071101.8258</v>
      </c>
      <c r="E698" s="25">
        <v>1309722.2498000001</v>
      </c>
      <c r="F698" s="26">
        <v>443596.81849999999</v>
      </c>
      <c r="G698" s="26">
        <f t="shared" si="10"/>
        <v>3824420.8941000002</v>
      </c>
    </row>
    <row r="699" spans="1:7" ht="18">
      <c r="A699" s="23">
        <v>694</v>
      </c>
      <c r="B699" s="24" t="s">
        <v>118</v>
      </c>
      <c r="C699" s="24" t="s">
        <v>770</v>
      </c>
      <c r="D699" s="25">
        <v>1641552.4028</v>
      </c>
      <c r="E699" s="25">
        <v>1038084.0186</v>
      </c>
      <c r="F699" s="26">
        <v>351594.21629999997</v>
      </c>
      <c r="G699" s="26">
        <f t="shared" si="10"/>
        <v>3031230.6376999998</v>
      </c>
    </row>
    <row r="700" spans="1:7" ht="18">
      <c r="A700" s="23">
        <v>695</v>
      </c>
      <c r="B700" s="24" t="s">
        <v>118</v>
      </c>
      <c r="C700" s="24" t="s">
        <v>772</v>
      </c>
      <c r="D700" s="25">
        <v>1775617.0007</v>
      </c>
      <c r="E700" s="25">
        <v>1122863.7163</v>
      </c>
      <c r="F700" s="26">
        <v>380308.7046</v>
      </c>
      <c r="G700" s="26">
        <f t="shared" si="10"/>
        <v>3278789.4216</v>
      </c>
    </row>
    <row r="701" spans="1:7" ht="18">
      <c r="A701" s="23">
        <v>696</v>
      </c>
      <c r="B701" s="24" t="s">
        <v>118</v>
      </c>
      <c r="C701" s="24" t="s">
        <v>774</v>
      </c>
      <c r="D701" s="25">
        <v>1833889.1783</v>
      </c>
      <c r="E701" s="25">
        <v>1159713.8444000001</v>
      </c>
      <c r="F701" s="26">
        <v>392789.67109999998</v>
      </c>
      <c r="G701" s="26">
        <f t="shared" si="10"/>
        <v>3386392.6938</v>
      </c>
    </row>
    <row r="702" spans="1:7" ht="18">
      <c r="A702" s="23">
        <v>697</v>
      </c>
      <c r="B702" s="24" t="s">
        <v>118</v>
      </c>
      <c r="C702" s="24" t="s">
        <v>776</v>
      </c>
      <c r="D702" s="25">
        <v>3405770.3182999999</v>
      </c>
      <c r="E702" s="25">
        <v>2153739.1875</v>
      </c>
      <c r="F702" s="26">
        <v>729461.41949999996</v>
      </c>
      <c r="G702" s="26">
        <f t="shared" si="10"/>
        <v>6288970.9252999993</v>
      </c>
    </row>
    <row r="703" spans="1:7" ht="18">
      <c r="A703" s="23">
        <v>698</v>
      </c>
      <c r="B703" s="24" t="s">
        <v>118</v>
      </c>
      <c r="C703" s="24" t="s">
        <v>778</v>
      </c>
      <c r="D703" s="25">
        <v>2015828.3811999999</v>
      </c>
      <c r="E703" s="25">
        <v>1274768.4589</v>
      </c>
      <c r="F703" s="26">
        <v>431758.13250000001</v>
      </c>
      <c r="G703" s="26">
        <f t="shared" si="10"/>
        <v>3722354.9725999995</v>
      </c>
    </row>
    <row r="704" spans="1:7" ht="18">
      <c r="A704" s="23">
        <v>699</v>
      </c>
      <c r="B704" s="24" t="s">
        <v>119</v>
      </c>
      <c r="C704" s="24" t="s">
        <v>782</v>
      </c>
      <c r="D704" s="25">
        <v>1888655.8877000001</v>
      </c>
      <c r="E704" s="25">
        <v>1194347.1864</v>
      </c>
      <c r="F704" s="26">
        <v>404519.82250000001</v>
      </c>
      <c r="G704" s="26">
        <f t="shared" si="10"/>
        <v>3487522.8965999996</v>
      </c>
    </row>
    <row r="705" spans="1:7" ht="18">
      <c r="A705" s="23">
        <v>700</v>
      </c>
      <c r="B705" s="24" t="s">
        <v>119</v>
      </c>
      <c r="C705" s="24" t="s">
        <v>784</v>
      </c>
      <c r="D705" s="25">
        <v>2149923.2451999998</v>
      </c>
      <c r="E705" s="25">
        <v>1359567.2963</v>
      </c>
      <c r="F705" s="26">
        <v>460479.10330000002</v>
      </c>
      <c r="G705" s="26">
        <f t="shared" si="10"/>
        <v>3969969.6447999999</v>
      </c>
    </row>
    <row r="706" spans="1:7" ht="18">
      <c r="A706" s="23">
        <v>701</v>
      </c>
      <c r="B706" s="24" t="s">
        <v>119</v>
      </c>
      <c r="C706" s="24" t="s">
        <v>786</v>
      </c>
      <c r="D706" s="25">
        <v>2316899.6773999999</v>
      </c>
      <c r="E706" s="25">
        <v>1465159.7620000001</v>
      </c>
      <c r="F706" s="26">
        <v>496242.77899999998</v>
      </c>
      <c r="G706" s="26">
        <f t="shared" si="10"/>
        <v>4278302.2183999997</v>
      </c>
    </row>
    <row r="707" spans="1:7" ht="18">
      <c r="A707" s="23">
        <v>702</v>
      </c>
      <c r="B707" s="24" t="s">
        <v>119</v>
      </c>
      <c r="C707" s="24" t="s">
        <v>788</v>
      </c>
      <c r="D707" s="25">
        <v>2515602.3566000001</v>
      </c>
      <c r="E707" s="25">
        <v>1590815.2545</v>
      </c>
      <c r="F707" s="26">
        <v>538801.7084</v>
      </c>
      <c r="G707" s="26">
        <f t="shared" si="10"/>
        <v>4645219.3195000002</v>
      </c>
    </row>
    <row r="708" spans="1:7" ht="18">
      <c r="A708" s="23">
        <v>703</v>
      </c>
      <c r="B708" s="24" t="s">
        <v>119</v>
      </c>
      <c r="C708" s="24" t="s">
        <v>790</v>
      </c>
      <c r="D708" s="25">
        <v>2366439.5016999999</v>
      </c>
      <c r="E708" s="25">
        <v>1496487.7291999999</v>
      </c>
      <c r="F708" s="26">
        <v>506853.4154</v>
      </c>
      <c r="G708" s="26">
        <f t="shared" si="10"/>
        <v>4369780.6463000001</v>
      </c>
    </row>
    <row r="709" spans="1:7" ht="18">
      <c r="A709" s="23">
        <v>704</v>
      </c>
      <c r="B709" s="24" t="s">
        <v>119</v>
      </c>
      <c r="C709" s="24" t="s">
        <v>793</v>
      </c>
      <c r="D709" s="25">
        <v>2144262.0477</v>
      </c>
      <c r="E709" s="25">
        <v>1355987.2712999999</v>
      </c>
      <c r="F709" s="26">
        <v>459266.56550000003</v>
      </c>
      <c r="G709" s="26">
        <f t="shared" si="10"/>
        <v>3959515.8845000002</v>
      </c>
    </row>
    <row r="710" spans="1:7" ht="18">
      <c r="A710" s="23">
        <v>705</v>
      </c>
      <c r="B710" s="24" t="s">
        <v>119</v>
      </c>
      <c r="C710" s="24" t="s">
        <v>795</v>
      </c>
      <c r="D710" s="25">
        <v>2449053.2305999999</v>
      </c>
      <c r="E710" s="25">
        <v>1548730.9543000001</v>
      </c>
      <c r="F710" s="26">
        <v>524547.95209999999</v>
      </c>
      <c r="G710" s="26">
        <f t="shared" si="10"/>
        <v>4522332.1370000001</v>
      </c>
    </row>
    <row r="711" spans="1:7" ht="18">
      <c r="A711" s="23">
        <v>706</v>
      </c>
      <c r="B711" s="24" t="s">
        <v>119</v>
      </c>
      <c r="C711" s="24" t="s">
        <v>797</v>
      </c>
      <c r="D711" s="25">
        <v>2089803.3785999999</v>
      </c>
      <c r="E711" s="25">
        <v>1321548.7276000001</v>
      </c>
      <c r="F711" s="26">
        <v>447602.39140000002</v>
      </c>
      <c r="G711" s="26">
        <f t="shared" ref="G711:G774" si="11">D711+E711+F711</f>
        <v>3858954.4976000004</v>
      </c>
    </row>
    <row r="712" spans="1:7" ht="18">
      <c r="A712" s="23">
        <v>707</v>
      </c>
      <c r="B712" s="24" t="s">
        <v>119</v>
      </c>
      <c r="C712" s="24" t="s">
        <v>799</v>
      </c>
      <c r="D712" s="25">
        <v>2365501.7651999998</v>
      </c>
      <c r="E712" s="25">
        <v>1495894.7239000001</v>
      </c>
      <c r="F712" s="26">
        <v>506652.5673</v>
      </c>
      <c r="G712" s="26">
        <f t="shared" si="11"/>
        <v>4368049.0564000001</v>
      </c>
    </row>
    <row r="713" spans="1:7" ht="18">
      <c r="A713" s="23">
        <v>708</v>
      </c>
      <c r="B713" s="24" t="s">
        <v>119</v>
      </c>
      <c r="C713" s="24" t="s">
        <v>801</v>
      </c>
      <c r="D713" s="25">
        <v>2135718.7659</v>
      </c>
      <c r="E713" s="25">
        <v>1350584.6753</v>
      </c>
      <c r="F713" s="26">
        <v>457436.73149999999</v>
      </c>
      <c r="G713" s="26">
        <f t="shared" si="11"/>
        <v>3943740.1727</v>
      </c>
    </row>
    <row r="714" spans="1:7" ht="18">
      <c r="A714" s="23">
        <v>709</v>
      </c>
      <c r="B714" s="24" t="s">
        <v>119</v>
      </c>
      <c r="C714" s="24" t="s">
        <v>803</v>
      </c>
      <c r="D714" s="25">
        <v>1980467.2135000001</v>
      </c>
      <c r="E714" s="25">
        <v>1252406.7827999999</v>
      </c>
      <c r="F714" s="26">
        <v>424184.3371</v>
      </c>
      <c r="G714" s="26">
        <f t="shared" si="11"/>
        <v>3657058.3333999999</v>
      </c>
    </row>
    <row r="715" spans="1:7" ht="18">
      <c r="A715" s="23">
        <v>710</v>
      </c>
      <c r="B715" s="24" t="s">
        <v>119</v>
      </c>
      <c r="C715" s="24" t="s">
        <v>805</v>
      </c>
      <c r="D715" s="25">
        <v>2357987.1795999999</v>
      </c>
      <c r="E715" s="25">
        <v>1491142.6543000001</v>
      </c>
      <c r="F715" s="26">
        <v>505043.06349999999</v>
      </c>
      <c r="G715" s="26">
        <f t="shared" si="11"/>
        <v>4354172.8974000001</v>
      </c>
    </row>
    <row r="716" spans="1:7" ht="18">
      <c r="A716" s="23">
        <v>711</v>
      </c>
      <c r="B716" s="24" t="s">
        <v>119</v>
      </c>
      <c r="C716" s="24" t="s">
        <v>807</v>
      </c>
      <c r="D716" s="25">
        <v>2474004.378</v>
      </c>
      <c r="E716" s="25">
        <v>1564509.5473</v>
      </c>
      <c r="F716" s="26">
        <v>529892.08799999999</v>
      </c>
      <c r="G716" s="26">
        <f t="shared" si="11"/>
        <v>4568406.0132999998</v>
      </c>
    </row>
    <row r="717" spans="1:7" ht="18">
      <c r="A717" s="23">
        <v>712</v>
      </c>
      <c r="B717" s="24" t="s">
        <v>119</v>
      </c>
      <c r="C717" s="24" t="s">
        <v>809</v>
      </c>
      <c r="D717" s="25">
        <v>2229209.0090000001</v>
      </c>
      <c r="E717" s="25">
        <v>1409705.9846000001</v>
      </c>
      <c r="F717" s="26">
        <v>477460.8432</v>
      </c>
      <c r="G717" s="26">
        <f t="shared" si="11"/>
        <v>4116375.8368000002</v>
      </c>
    </row>
    <row r="718" spans="1:7" ht="18">
      <c r="A718" s="23">
        <v>713</v>
      </c>
      <c r="B718" s="24" t="s">
        <v>119</v>
      </c>
      <c r="C718" s="24" t="s">
        <v>811</v>
      </c>
      <c r="D718" s="25">
        <v>1996120.1076</v>
      </c>
      <c r="E718" s="25">
        <v>1262305.3515000001</v>
      </c>
      <c r="F718" s="26">
        <v>427536.93609999999</v>
      </c>
      <c r="G718" s="26">
        <f t="shared" si="11"/>
        <v>3685962.3952000001</v>
      </c>
    </row>
    <row r="719" spans="1:7" ht="18">
      <c r="A719" s="23">
        <v>714</v>
      </c>
      <c r="B719" s="24" t="s">
        <v>119</v>
      </c>
      <c r="C719" s="24" t="s">
        <v>813</v>
      </c>
      <c r="D719" s="25">
        <v>2218164.3026999999</v>
      </c>
      <c r="E719" s="25">
        <v>1402721.5393000001</v>
      </c>
      <c r="F719" s="26">
        <v>475095.24420000002</v>
      </c>
      <c r="G719" s="26">
        <f t="shared" si="11"/>
        <v>4095981.0862000003</v>
      </c>
    </row>
    <row r="720" spans="1:7" ht="18">
      <c r="A720" s="23">
        <v>715</v>
      </c>
      <c r="B720" s="24" t="s">
        <v>119</v>
      </c>
      <c r="C720" s="24" t="s">
        <v>815</v>
      </c>
      <c r="D720" s="25">
        <v>2200244.8657999998</v>
      </c>
      <c r="E720" s="25">
        <v>1391389.6555000001</v>
      </c>
      <c r="F720" s="26">
        <v>471257.18790000002</v>
      </c>
      <c r="G720" s="26">
        <f t="shared" si="11"/>
        <v>4062891.7092000004</v>
      </c>
    </row>
    <row r="721" spans="1:7" ht="18">
      <c r="A721" s="23">
        <v>716</v>
      </c>
      <c r="B721" s="24" t="s">
        <v>119</v>
      </c>
      <c r="C721" s="24" t="s">
        <v>817</v>
      </c>
      <c r="D721" s="25">
        <v>2463650.5060999999</v>
      </c>
      <c r="E721" s="25">
        <v>1557961.9713999999</v>
      </c>
      <c r="F721" s="26">
        <v>527674.45460000006</v>
      </c>
      <c r="G721" s="26">
        <f t="shared" si="11"/>
        <v>4549286.9320999999</v>
      </c>
    </row>
    <row r="722" spans="1:7" ht="18">
      <c r="A722" s="23">
        <v>717</v>
      </c>
      <c r="B722" s="24" t="s">
        <v>119</v>
      </c>
      <c r="C722" s="24" t="s">
        <v>819</v>
      </c>
      <c r="D722" s="25">
        <v>2271386.4811999998</v>
      </c>
      <c r="E722" s="25">
        <v>1436378.1516</v>
      </c>
      <c r="F722" s="26">
        <v>486494.58179999999</v>
      </c>
      <c r="G722" s="26">
        <f t="shared" si="11"/>
        <v>4194259.2145999996</v>
      </c>
    </row>
    <row r="723" spans="1:7" ht="18">
      <c r="A723" s="23">
        <v>718</v>
      </c>
      <c r="B723" s="24" t="s">
        <v>119</v>
      </c>
      <c r="C723" s="24" t="s">
        <v>821</v>
      </c>
      <c r="D723" s="25">
        <v>2066994.8395</v>
      </c>
      <c r="E723" s="25">
        <v>1307125.0759999999</v>
      </c>
      <c r="F723" s="26">
        <v>442717.1678</v>
      </c>
      <c r="G723" s="26">
        <f t="shared" si="11"/>
        <v>3816837.0833000001</v>
      </c>
    </row>
    <row r="724" spans="1:7" ht="18">
      <c r="A724" s="23">
        <v>719</v>
      </c>
      <c r="B724" s="24" t="s">
        <v>119</v>
      </c>
      <c r="C724" s="24" t="s">
        <v>823</v>
      </c>
      <c r="D724" s="25">
        <v>2130753.6529999999</v>
      </c>
      <c r="E724" s="25">
        <v>1347444.84</v>
      </c>
      <c r="F724" s="26">
        <v>456373.28389999998</v>
      </c>
      <c r="G724" s="26">
        <f t="shared" si="11"/>
        <v>3934571.7768999999</v>
      </c>
    </row>
    <row r="725" spans="1:7" ht="18">
      <c r="A725" s="23">
        <v>720</v>
      </c>
      <c r="B725" s="24" t="s">
        <v>119</v>
      </c>
      <c r="C725" s="24" t="s">
        <v>825</v>
      </c>
      <c r="D725" s="25">
        <v>2050116.1013</v>
      </c>
      <c r="E725" s="25">
        <v>1296451.3086999999</v>
      </c>
      <c r="F725" s="26">
        <v>439102.01260000002</v>
      </c>
      <c r="G725" s="26">
        <f t="shared" si="11"/>
        <v>3785669.4226000002</v>
      </c>
    </row>
    <row r="726" spans="1:7" ht="18">
      <c r="A726" s="23">
        <v>721</v>
      </c>
      <c r="B726" s="24" t="s">
        <v>119</v>
      </c>
      <c r="C726" s="24" t="s">
        <v>827</v>
      </c>
      <c r="D726" s="25">
        <v>1921983.3936999999</v>
      </c>
      <c r="E726" s="25">
        <v>1215422.8165</v>
      </c>
      <c r="F726" s="26">
        <v>411658.04019999999</v>
      </c>
      <c r="G726" s="26">
        <f t="shared" si="11"/>
        <v>3549064.2503999998</v>
      </c>
    </row>
    <row r="727" spans="1:7" ht="18">
      <c r="A727" s="23">
        <v>722</v>
      </c>
      <c r="B727" s="24" t="s">
        <v>120</v>
      </c>
      <c r="C727" s="24" t="s">
        <v>831</v>
      </c>
      <c r="D727" s="25">
        <v>1907707.8296000001</v>
      </c>
      <c r="E727" s="25">
        <v>1206395.2431000001</v>
      </c>
      <c r="F727" s="26">
        <v>408600.44309999997</v>
      </c>
      <c r="G727" s="26">
        <f t="shared" si="11"/>
        <v>3522703.5158000002</v>
      </c>
    </row>
    <row r="728" spans="1:7" ht="18">
      <c r="A728" s="23">
        <v>723</v>
      </c>
      <c r="B728" s="24" t="s">
        <v>120</v>
      </c>
      <c r="C728" s="24" t="s">
        <v>833</v>
      </c>
      <c r="D728" s="25">
        <v>3264527.4197</v>
      </c>
      <c r="E728" s="25">
        <v>2064420.0799</v>
      </c>
      <c r="F728" s="26">
        <v>699209.45420000004</v>
      </c>
      <c r="G728" s="26">
        <f t="shared" si="11"/>
        <v>6028156.9538000003</v>
      </c>
    </row>
    <row r="729" spans="1:7" ht="18">
      <c r="A729" s="23">
        <v>724</v>
      </c>
      <c r="B729" s="24" t="s">
        <v>120</v>
      </c>
      <c r="C729" s="24" t="s">
        <v>835</v>
      </c>
      <c r="D729" s="25">
        <v>2242129.8393999999</v>
      </c>
      <c r="E729" s="25">
        <v>1417876.8522999999</v>
      </c>
      <c r="F729" s="26">
        <v>480228.27799999999</v>
      </c>
      <c r="G729" s="26">
        <f t="shared" si="11"/>
        <v>4140234.9696999998</v>
      </c>
    </row>
    <row r="730" spans="1:7" ht="18">
      <c r="A730" s="23">
        <v>725</v>
      </c>
      <c r="B730" s="24" t="s">
        <v>120</v>
      </c>
      <c r="C730" s="24" t="s">
        <v>837</v>
      </c>
      <c r="D730" s="25">
        <v>2677116.4369000001</v>
      </c>
      <c r="E730" s="25">
        <v>1692953.4410000001</v>
      </c>
      <c r="F730" s="26">
        <v>573395.43590000004</v>
      </c>
      <c r="G730" s="26">
        <f t="shared" si="11"/>
        <v>4943465.3138000006</v>
      </c>
    </row>
    <row r="731" spans="1:7" ht="18">
      <c r="A731" s="23">
        <v>726</v>
      </c>
      <c r="B731" s="24" t="s">
        <v>120</v>
      </c>
      <c r="C731" s="24" t="s">
        <v>839</v>
      </c>
      <c r="D731" s="25">
        <v>2892210.6069</v>
      </c>
      <c r="E731" s="25">
        <v>1828974.5756999999</v>
      </c>
      <c r="F731" s="26">
        <v>619465.15989999997</v>
      </c>
      <c r="G731" s="26">
        <f t="shared" si="11"/>
        <v>5340650.3425000003</v>
      </c>
    </row>
    <row r="732" spans="1:7" ht="18">
      <c r="A732" s="23">
        <v>727</v>
      </c>
      <c r="B732" s="24" t="s">
        <v>120</v>
      </c>
      <c r="C732" s="24" t="s">
        <v>841</v>
      </c>
      <c r="D732" s="25">
        <v>2003580.2605000001</v>
      </c>
      <c r="E732" s="25">
        <v>1267022.9989</v>
      </c>
      <c r="F732" s="26">
        <v>429134.78129999997</v>
      </c>
      <c r="G732" s="26">
        <f t="shared" si="11"/>
        <v>3699738.0406999998</v>
      </c>
    </row>
    <row r="733" spans="1:7" ht="18">
      <c r="A733" s="23">
        <v>728</v>
      </c>
      <c r="B733" s="24" t="s">
        <v>120</v>
      </c>
      <c r="C733" s="24" t="s">
        <v>843</v>
      </c>
      <c r="D733" s="25">
        <v>1927099.8052000001</v>
      </c>
      <c r="E733" s="25">
        <v>1218658.3300999999</v>
      </c>
      <c r="F733" s="26">
        <v>412753.89350000001</v>
      </c>
      <c r="G733" s="26">
        <f t="shared" si="11"/>
        <v>3558512.0288000004</v>
      </c>
    </row>
    <row r="734" spans="1:7" ht="18">
      <c r="A734" s="23">
        <v>729</v>
      </c>
      <c r="B734" s="24" t="s">
        <v>120</v>
      </c>
      <c r="C734" s="24" t="s">
        <v>845</v>
      </c>
      <c r="D734" s="25">
        <v>2991122.4457</v>
      </c>
      <c r="E734" s="25">
        <v>1891524.3906</v>
      </c>
      <c r="F734" s="26">
        <v>640650.49049999996</v>
      </c>
      <c r="G734" s="26">
        <f t="shared" si="11"/>
        <v>5523297.3268000009</v>
      </c>
    </row>
    <row r="735" spans="1:7" ht="18">
      <c r="A735" s="23">
        <v>730</v>
      </c>
      <c r="B735" s="24" t="s">
        <v>120</v>
      </c>
      <c r="C735" s="24" t="s">
        <v>847</v>
      </c>
      <c r="D735" s="25">
        <v>2129198.4338000002</v>
      </c>
      <c r="E735" s="25">
        <v>1346461.3513</v>
      </c>
      <c r="F735" s="26">
        <v>456040.18079999997</v>
      </c>
      <c r="G735" s="26">
        <f t="shared" si="11"/>
        <v>3931699.9659000002</v>
      </c>
    </row>
    <row r="736" spans="1:7" ht="18">
      <c r="A736" s="23">
        <v>731</v>
      </c>
      <c r="B736" s="24" t="s">
        <v>120</v>
      </c>
      <c r="C736" s="24" t="s">
        <v>850</v>
      </c>
      <c r="D736" s="25">
        <v>1965884.0493000001</v>
      </c>
      <c r="E736" s="25">
        <v>1243184.6893</v>
      </c>
      <c r="F736" s="26">
        <v>421060.85700000002</v>
      </c>
      <c r="G736" s="26">
        <f t="shared" si="11"/>
        <v>3630129.5955999997</v>
      </c>
    </row>
    <row r="737" spans="1:7" ht="18">
      <c r="A737" s="23">
        <v>732</v>
      </c>
      <c r="B737" s="24" t="s">
        <v>120</v>
      </c>
      <c r="C737" s="24" t="s">
        <v>852</v>
      </c>
      <c r="D737" s="25">
        <v>2933724.1998000001</v>
      </c>
      <c r="E737" s="25">
        <v>1855226.919</v>
      </c>
      <c r="F737" s="26">
        <v>628356.70620000002</v>
      </c>
      <c r="G737" s="26">
        <f t="shared" si="11"/>
        <v>5417307.8250000002</v>
      </c>
    </row>
    <row r="738" spans="1:7" ht="18">
      <c r="A738" s="23">
        <v>733</v>
      </c>
      <c r="B738" s="24" t="s">
        <v>120</v>
      </c>
      <c r="C738" s="24" t="s">
        <v>854</v>
      </c>
      <c r="D738" s="25">
        <v>2322137.5507</v>
      </c>
      <c r="E738" s="25">
        <v>1468472.0854</v>
      </c>
      <c r="F738" s="26">
        <v>497364.64750000002</v>
      </c>
      <c r="G738" s="26">
        <f t="shared" si="11"/>
        <v>4287974.2835999997</v>
      </c>
    </row>
    <row r="739" spans="1:7" ht="18">
      <c r="A739" s="23">
        <v>734</v>
      </c>
      <c r="B739" s="24" t="s">
        <v>120</v>
      </c>
      <c r="C739" s="24" t="s">
        <v>856</v>
      </c>
      <c r="D739" s="25">
        <v>1995846.2438999999</v>
      </c>
      <c r="E739" s="25">
        <v>1262132.1657</v>
      </c>
      <c r="F739" s="26">
        <v>427478.27889999998</v>
      </c>
      <c r="G739" s="26">
        <f t="shared" si="11"/>
        <v>3685456.6884999997</v>
      </c>
    </row>
    <row r="740" spans="1:7" ht="18">
      <c r="A740" s="23">
        <v>735</v>
      </c>
      <c r="B740" s="24" t="s">
        <v>120</v>
      </c>
      <c r="C740" s="24" t="s">
        <v>858</v>
      </c>
      <c r="D740" s="25">
        <v>2858766.2889999999</v>
      </c>
      <c r="E740" s="25">
        <v>1807825.0759999999</v>
      </c>
      <c r="F740" s="26">
        <v>612301.92299999995</v>
      </c>
      <c r="G740" s="26">
        <f t="shared" si="11"/>
        <v>5278893.2880000006</v>
      </c>
    </row>
    <row r="741" spans="1:7" ht="18">
      <c r="A741" s="23">
        <v>736</v>
      </c>
      <c r="B741" s="24" t="s">
        <v>120</v>
      </c>
      <c r="C741" s="24" t="s">
        <v>860</v>
      </c>
      <c r="D741" s="25">
        <v>1895114.1797</v>
      </c>
      <c r="E741" s="25">
        <v>1198431.2775999999</v>
      </c>
      <c r="F741" s="26">
        <v>405903.08519999997</v>
      </c>
      <c r="G741" s="26">
        <f t="shared" si="11"/>
        <v>3499448.5425</v>
      </c>
    </row>
    <row r="742" spans="1:7" ht="18">
      <c r="A742" s="23">
        <v>737</v>
      </c>
      <c r="B742" s="24" t="s">
        <v>120</v>
      </c>
      <c r="C742" s="24" t="s">
        <v>862</v>
      </c>
      <c r="D742" s="25">
        <v>2055819.2522</v>
      </c>
      <c r="E742" s="25">
        <v>1300057.8642</v>
      </c>
      <c r="F742" s="26">
        <v>440323.53619999997</v>
      </c>
      <c r="G742" s="26">
        <f t="shared" si="11"/>
        <v>3796200.6525999997</v>
      </c>
    </row>
    <row r="743" spans="1:7" ht="18">
      <c r="A743" s="23">
        <v>738</v>
      </c>
      <c r="B743" s="24" t="s">
        <v>121</v>
      </c>
      <c r="C743" s="24" t="s">
        <v>866</v>
      </c>
      <c r="D743" s="25">
        <v>2124566.9457999999</v>
      </c>
      <c r="E743" s="25">
        <v>1343532.4934</v>
      </c>
      <c r="F743" s="26">
        <v>455048.19030000002</v>
      </c>
      <c r="G743" s="26">
        <f t="shared" si="11"/>
        <v>3923147.6294999998</v>
      </c>
    </row>
    <row r="744" spans="1:7" ht="18">
      <c r="A744" s="23">
        <v>739</v>
      </c>
      <c r="B744" s="24" t="s">
        <v>121</v>
      </c>
      <c r="C744" s="24" t="s">
        <v>868</v>
      </c>
      <c r="D744" s="25">
        <v>2351043.6647999999</v>
      </c>
      <c r="E744" s="25">
        <v>1486751.7182</v>
      </c>
      <c r="F744" s="26">
        <v>503555.87390000001</v>
      </c>
      <c r="G744" s="26">
        <f t="shared" si="11"/>
        <v>4341351.2568999995</v>
      </c>
    </row>
    <row r="745" spans="1:7" ht="18">
      <c r="A745" s="23">
        <v>740</v>
      </c>
      <c r="B745" s="24" t="s">
        <v>121</v>
      </c>
      <c r="C745" s="24" t="s">
        <v>870</v>
      </c>
      <c r="D745" s="25">
        <v>1968505.1225000001</v>
      </c>
      <c r="E745" s="25">
        <v>1244842.2021999999</v>
      </c>
      <c r="F745" s="26">
        <v>421622.24890000001</v>
      </c>
      <c r="G745" s="26">
        <f t="shared" si="11"/>
        <v>3634969.5735999998</v>
      </c>
    </row>
    <row r="746" spans="1:7" ht="18">
      <c r="A746" s="23">
        <v>741</v>
      </c>
      <c r="B746" s="24" t="s">
        <v>121</v>
      </c>
      <c r="C746" s="24" t="s">
        <v>872</v>
      </c>
      <c r="D746" s="25">
        <v>2204008.0565999998</v>
      </c>
      <c r="E746" s="25">
        <v>1393769.42</v>
      </c>
      <c r="F746" s="26">
        <v>472063.20309999998</v>
      </c>
      <c r="G746" s="26">
        <f t="shared" si="11"/>
        <v>4069840.6796999997</v>
      </c>
    </row>
    <row r="747" spans="1:7" ht="18">
      <c r="A747" s="23">
        <v>742</v>
      </c>
      <c r="B747" s="24" t="s">
        <v>121</v>
      </c>
      <c r="C747" s="24" t="s">
        <v>874</v>
      </c>
      <c r="D747" s="25">
        <v>3091289.9070000001</v>
      </c>
      <c r="E747" s="25">
        <v>1954868.2355</v>
      </c>
      <c r="F747" s="26">
        <v>662104.75540000002</v>
      </c>
      <c r="G747" s="26">
        <f t="shared" si="11"/>
        <v>5708262.8979000002</v>
      </c>
    </row>
    <row r="748" spans="1:7" ht="18">
      <c r="A748" s="23">
        <v>743</v>
      </c>
      <c r="B748" s="24" t="s">
        <v>121</v>
      </c>
      <c r="C748" s="24" t="s">
        <v>876</v>
      </c>
      <c r="D748" s="25">
        <v>2561880.9219</v>
      </c>
      <c r="E748" s="25">
        <v>1620080.8685000001</v>
      </c>
      <c r="F748" s="26">
        <v>548713.83539999998</v>
      </c>
      <c r="G748" s="26">
        <f t="shared" si="11"/>
        <v>4730675.6258000005</v>
      </c>
    </row>
    <row r="749" spans="1:7" ht="18">
      <c r="A749" s="23">
        <v>744</v>
      </c>
      <c r="B749" s="24" t="s">
        <v>121</v>
      </c>
      <c r="C749" s="24" t="s">
        <v>878</v>
      </c>
      <c r="D749" s="25">
        <v>2358647.3626999999</v>
      </c>
      <c r="E749" s="25">
        <v>1491560.1405</v>
      </c>
      <c r="F749" s="26">
        <v>505184.46409999998</v>
      </c>
      <c r="G749" s="26">
        <f t="shared" si="11"/>
        <v>4355391.9672999997</v>
      </c>
    </row>
    <row r="750" spans="1:7" ht="18">
      <c r="A750" s="23">
        <v>745</v>
      </c>
      <c r="B750" s="24" t="s">
        <v>121</v>
      </c>
      <c r="C750" s="24" t="s">
        <v>880</v>
      </c>
      <c r="D750" s="25">
        <v>2049180.7679000001</v>
      </c>
      <c r="E750" s="25">
        <v>1295859.8230999999</v>
      </c>
      <c r="F750" s="26">
        <v>438901.67920000001</v>
      </c>
      <c r="G750" s="26">
        <f t="shared" si="11"/>
        <v>3783942.2702000001</v>
      </c>
    </row>
    <row r="751" spans="1:7" ht="18">
      <c r="A751" s="23">
        <v>746</v>
      </c>
      <c r="B751" s="24" t="s">
        <v>121</v>
      </c>
      <c r="C751" s="24" t="s">
        <v>882</v>
      </c>
      <c r="D751" s="25">
        <v>2702541.5462000002</v>
      </c>
      <c r="E751" s="25">
        <v>1709031.7579000001</v>
      </c>
      <c r="F751" s="26">
        <v>578841.08680000005</v>
      </c>
      <c r="G751" s="26">
        <f t="shared" si="11"/>
        <v>4990414.3909</v>
      </c>
    </row>
    <row r="752" spans="1:7" ht="18">
      <c r="A752" s="23">
        <v>747</v>
      </c>
      <c r="B752" s="24" t="s">
        <v>121</v>
      </c>
      <c r="C752" s="24" t="s">
        <v>884</v>
      </c>
      <c r="D752" s="25">
        <v>1905979.8337000001</v>
      </c>
      <c r="E752" s="25">
        <v>1205302.4939999999</v>
      </c>
      <c r="F752" s="26">
        <v>408230.33409999998</v>
      </c>
      <c r="G752" s="26">
        <f t="shared" si="11"/>
        <v>3519512.6618000004</v>
      </c>
    </row>
    <row r="753" spans="1:7" ht="18">
      <c r="A753" s="23">
        <v>748</v>
      </c>
      <c r="B753" s="24" t="s">
        <v>121</v>
      </c>
      <c r="C753" s="24" t="s">
        <v>886</v>
      </c>
      <c r="D753" s="25">
        <v>1825625.6429999999</v>
      </c>
      <c r="E753" s="25">
        <v>1154488.1544000001</v>
      </c>
      <c r="F753" s="26">
        <v>391019.75429999997</v>
      </c>
      <c r="G753" s="26">
        <f t="shared" si="11"/>
        <v>3371133.5517000002</v>
      </c>
    </row>
    <row r="754" spans="1:7" ht="18">
      <c r="A754" s="23">
        <v>749</v>
      </c>
      <c r="B754" s="24" t="s">
        <v>121</v>
      </c>
      <c r="C754" s="24" t="s">
        <v>888</v>
      </c>
      <c r="D754" s="25">
        <v>1957349.8759999999</v>
      </c>
      <c r="E754" s="25">
        <v>1237787.8535</v>
      </c>
      <c r="F754" s="26">
        <v>419232.97389999998</v>
      </c>
      <c r="G754" s="26">
        <f t="shared" si="11"/>
        <v>3614370.7034</v>
      </c>
    </row>
    <row r="755" spans="1:7" ht="18">
      <c r="A755" s="23">
        <v>750</v>
      </c>
      <c r="B755" s="24" t="s">
        <v>121</v>
      </c>
      <c r="C755" s="24" t="s">
        <v>890</v>
      </c>
      <c r="D755" s="25">
        <v>2128849.4920999999</v>
      </c>
      <c r="E755" s="25">
        <v>1346240.6876999999</v>
      </c>
      <c r="F755" s="26">
        <v>455965.44309999997</v>
      </c>
      <c r="G755" s="26">
        <f t="shared" si="11"/>
        <v>3931055.6228999998</v>
      </c>
    </row>
    <row r="756" spans="1:7" ht="18">
      <c r="A756" s="23">
        <v>751</v>
      </c>
      <c r="B756" s="24" t="s">
        <v>121</v>
      </c>
      <c r="C756" s="24" t="s">
        <v>892</v>
      </c>
      <c r="D756" s="25">
        <v>2342556.6910000001</v>
      </c>
      <c r="E756" s="25">
        <v>1481384.7302999999</v>
      </c>
      <c r="F756" s="26">
        <v>501738.10009999998</v>
      </c>
      <c r="G756" s="26">
        <f t="shared" si="11"/>
        <v>4325679.5214</v>
      </c>
    </row>
    <row r="757" spans="1:7" ht="18">
      <c r="A757" s="23">
        <v>752</v>
      </c>
      <c r="B757" s="24" t="s">
        <v>121</v>
      </c>
      <c r="C757" s="24" t="s">
        <v>894</v>
      </c>
      <c r="D757" s="25">
        <v>2172697.9016</v>
      </c>
      <c r="E757" s="25">
        <v>1373969.5212000001</v>
      </c>
      <c r="F757" s="26">
        <v>465357.06969999999</v>
      </c>
      <c r="G757" s="26">
        <f t="shared" si="11"/>
        <v>4012024.4924999997</v>
      </c>
    </row>
    <row r="758" spans="1:7" ht="18">
      <c r="A758" s="23">
        <v>753</v>
      </c>
      <c r="B758" s="24" t="s">
        <v>121</v>
      </c>
      <c r="C758" s="24" t="s">
        <v>896</v>
      </c>
      <c r="D758" s="25">
        <v>2264323.5991000002</v>
      </c>
      <c r="E758" s="25">
        <v>1431911.7301</v>
      </c>
      <c r="F758" s="26">
        <v>484981.82569999999</v>
      </c>
      <c r="G758" s="26">
        <f t="shared" si="11"/>
        <v>4181217.1549000004</v>
      </c>
    </row>
    <row r="759" spans="1:7" ht="18">
      <c r="A759" s="23">
        <v>754</v>
      </c>
      <c r="B759" s="24" t="s">
        <v>121</v>
      </c>
      <c r="C759" s="24" t="s">
        <v>898</v>
      </c>
      <c r="D759" s="25">
        <v>2258942.7741</v>
      </c>
      <c r="E759" s="25">
        <v>1428509.0068999999</v>
      </c>
      <c r="F759" s="26">
        <v>483829.33919999999</v>
      </c>
      <c r="G759" s="26">
        <f t="shared" si="11"/>
        <v>4171281.1201999998</v>
      </c>
    </row>
    <row r="760" spans="1:7" ht="18">
      <c r="A760" s="23">
        <v>755</v>
      </c>
      <c r="B760" s="24" t="s">
        <v>122</v>
      </c>
      <c r="C760" s="24" t="s">
        <v>902</v>
      </c>
      <c r="D760" s="25">
        <v>2126276.0184999998</v>
      </c>
      <c r="E760" s="25">
        <v>1344613.2759</v>
      </c>
      <c r="F760" s="26">
        <v>455414.2463</v>
      </c>
      <c r="G760" s="26">
        <f t="shared" si="11"/>
        <v>3926303.5406999998</v>
      </c>
    </row>
    <row r="761" spans="1:7" ht="18">
      <c r="A761" s="23">
        <v>756</v>
      </c>
      <c r="B761" s="24" t="s">
        <v>122</v>
      </c>
      <c r="C761" s="24" t="s">
        <v>904</v>
      </c>
      <c r="D761" s="25">
        <v>2058766.6137000001</v>
      </c>
      <c r="E761" s="25">
        <v>1301921.7150000001</v>
      </c>
      <c r="F761" s="26">
        <v>440954.8137</v>
      </c>
      <c r="G761" s="26">
        <f t="shared" si="11"/>
        <v>3801643.1424000002</v>
      </c>
    </row>
    <row r="762" spans="1:7" ht="18">
      <c r="A762" s="23">
        <v>757</v>
      </c>
      <c r="B762" s="24" t="s">
        <v>122</v>
      </c>
      <c r="C762" s="24" t="s">
        <v>906</v>
      </c>
      <c r="D762" s="25">
        <v>2429681.8248000001</v>
      </c>
      <c r="E762" s="25">
        <v>1536480.8751999999</v>
      </c>
      <c r="F762" s="26">
        <v>520398.90749999997</v>
      </c>
      <c r="G762" s="26">
        <f t="shared" si="11"/>
        <v>4486561.6074999999</v>
      </c>
    </row>
    <row r="763" spans="1:7" ht="18">
      <c r="A763" s="23">
        <v>758</v>
      </c>
      <c r="B763" s="24" t="s">
        <v>122</v>
      </c>
      <c r="C763" s="24" t="s">
        <v>908</v>
      </c>
      <c r="D763" s="25">
        <v>2681659.9114000001</v>
      </c>
      <c r="E763" s="25">
        <v>1695826.6410000001</v>
      </c>
      <c r="F763" s="26">
        <v>574368.57530000003</v>
      </c>
      <c r="G763" s="26">
        <f t="shared" si="11"/>
        <v>4951855.1277000001</v>
      </c>
    </row>
    <row r="764" spans="1:7" ht="18">
      <c r="A764" s="23">
        <v>759</v>
      </c>
      <c r="B764" s="24" t="s">
        <v>122</v>
      </c>
      <c r="C764" s="24" t="s">
        <v>910</v>
      </c>
      <c r="D764" s="25">
        <v>2334099.1636999999</v>
      </c>
      <c r="E764" s="25">
        <v>1476036.3637999999</v>
      </c>
      <c r="F764" s="26">
        <v>499926.63329999999</v>
      </c>
      <c r="G764" s="26">
        <f t="shared" si="11"/>
        <v>4310062.1607999997</v>
      </c>
    </row>
    <row r="765" spans="1:7" ht="18">
      <c r="A765" s="23">
        <v>760</v>
      </c>
      <c r="B765" s="24" t="s">
        <v>122</v>
      </c>
      <c r="C765" s="24" t="s">
        <v>912</v>
      </c>
      <c r="D765" s="25">
        <v>3241031.1732000001</v>
      </c>
      <c r="E765" s="25">
        <v>2049561.5363</v>
      </c>
      <c r="F765" s="26">
        <v>694176.93480000005</v>
      </c>
      <c r="G765" s="26">
        <f t="shared" si="11"/>
        <v>5984769.6442999998</v>
      </c>
    </row>
    <row r="766" spans="1:7" ht="18">
      <c r="A766" s="23">
        <v>761</v>
      </c>
      <c r="B766" s="24" t="s">
        <v>122</v>
      </c>
      <c r="C766" s="24" t="s">
        <v>914</v>
      </c>
      <c r="D766" s="25">
        <v>2461422.5666999999</v>
      </c>
      <c r="E766" s="25">
        <v>1556553.0684</v>
      </c>
      <c r="F766" s="26">
        <v>527197.26569999999</v>
      </c>
      <c r="G766" s="26">
        <f t="shared" si="11"/>
        <v>4545172.9007999999</v>
      </c>
    </row>
    <row r="767" spans="1:7" ht="18">
      <c r="A767" s="23">
        <v>762</v>
      </c>
      <c r="B767" s="24" t="s">
        <v>122</v>
      </c>
      <c r="C767" s="24" t="s">
        <v>828</v>
      </c>
      <c r="D767" s="25">
        <v>2233180.4644999998</v>
      </c>
      <c r="E767" s="25">
        <v>1412217.4515</v>
      </c>
      <c r="F767" s="26">
        <v>478311.46529999998</v>
      </c>
      <c r="G767" s="26">
        <f t="shared" si="11"/>
        <v>4123709.3812999995</v>
      </c>
    </row>
    <row r="768" spans="1:7" ht="18">
      <c r="A768" s="23">
        <v>763</v>
      </c>
      <c r="B768" s="24" t="s">
        <v>122</v>
      </c>
      <c r="C768" s="24" t="s">
        <v>917</v>
      </c>
      <c r="D768" s="25">
        <v>2414131.2341999998</v>
      </c>
      <c r="E768" s="25">
        <v>1526647.0011</v>
      </c>
      <c r="F768" s="26">
        <v>517068.22019999998</v>
      </c>
      <c r="G768" s="26">
        <f t="shared" si="11"/>
        <v>4457846.4555000002</v>
      </c>
    </row>
    <row r="769" spans="1:7" ht="18">
      <c r="A769" s="23">
        <v>764</v>
      </c>
      <c r="B769" s="24" t="s">
        <v>122</v>
      </c>
      <c r="C769" s="24" t="s">
        <v>919</v>
      </c>
      <c r="D769" s="25">
        <v>3186456.3489000001</v>
      </c>
      <c r="E769" s="25">
        <v>2015049.5385</v>
      </c>
      <c r="F769" s="26">
        <v>682487.88210000005</v>
      </c>
      <c r="G769" s="26">
        <f t="shared" si="11"/>
        <v>5883993.7695000004</v>
      </c>
    </row>
    <row r="770" spans="1:7" ht="18">
      <c r="A770" s="23">
        <v>765</v>
      </c>
      <c r="B770" s="24" t="s">
        <v>122</v>
      </c>
      <c r="C770" s="24" t="s">
        <v>921</v>
      </c>
      <c r="D770" s="25">
        <v>1989559.5105999999</v>
      </c>
      <c r="E770" s="25">
        <v>1258156.5647</v>
      </c>
      <c r="F770" s="26">
        <v>426131.76140000002</v>
      </c>
      <c r="G770" s="26">
        <f t="shared" si="11"/>
        <v>3673847.8366999999</v>
      </c>
    </row>
    <row r="771" spans="1:7" ht="36">
      <c r="A771" s="23">
        <v>766</v>
      </c>
      <c r="B771" s="24" t="s">
        <v>122</v>
      </c>
      <c r="C771" s="24" t="s">
        <v>923</v>
      </c>
      <c r="D771" s="25">
        <v>2297974.1194000002</v>
      </c>
      <c r="E771" s="25">
        <v>1453191.6277999999</v>
      </c>
      <c r="F771" s="26">
        <v>492189.22779999999</v>
      </c>
      <c r="G771" s="26">
        <f t="shared" si="11"/>
        <v>4243354.9749999996</v>
      </c>
    </row>
    <row r="772" spans="1:7" ht="18">
      <c r="A772" s="23">
        <v>767</v>
      </c>
      <c r="B772" s="24" t="s">
        <v>122</v>
      </c>
      <c r="C772" s="24" t="s">
        <v>925</v>
      </c>
      <c r="D772" s="25">
        <v>2434628.0356999999</v>
      </c>
      <c r="E772" s="25">
        <v>1539608.7574</v>
      </c>
      <c r="F772" s="26">
        <v>521458.30660000001</v>
      </c>
      <c r="G772" s="26">
        <f t="shared" si="11"/>
        <v>4495695.0997000001</v>
      </c>
    </row>
    <row r="773" spans="1:7" ht="18">
      <c r="A773" s="23">
        <v>768</v>
      </c>
      <c r="B773" s="24" t="s">
        <v>122</v>
      </c>
      <c r="C773" s="24" t="s">
        <v>927</v>
      </c>
      <c r="D773" s="25">
        <v>2688820.2193</v>
      </c>
      <c r="E773" s="25">
        <v>1700354.6725999999</v>
      </c>
      <c r="F773" s="26">
        <v>575902.19850000006</v>
      </c>
      <c r="G773" s="26">
        <f t="shared" si="11"/>
        <v>4965077.0904000001</v>
      </c>
    </row>
    <row r="774" spans="1:7" ht="18">
      <c r="A774" s="23">
        <v>769</v>
      </c>
      <c r="B774" s="24" t="s">
        <v>931</v>
      </c>
      <c r="C774" s="24" t="s">
        <v>932</v>
      </c>
      <c r="D774" s="25">
        <v>1776156.0205000001</v>
      </c>
      <c r="E774" s="25">
        <v>1123204.5813</v>
      </c>
      <c r="F774" s="26">
        <v>380424.15399999998</v>
      </c>
      <c r="G774" s="26">
        <f t="shared" si="11"/>
        <v>3279784.7558000004</v>
      </c>
    </row>
    <row r="775" spans="1:7" ht="36">
      <c r="A775" s="23">
        <v>770</v>
      </c>
      <c r="B775" s="24" t="s">
        <v>931</v>
      </c>
      <c r="C775" s="24" t="s">
        <v>934</v>
      </c>
      <c r="D775" s="25">
        <v>4534105.9190999996</v>
      </c>
      <c r="E775" s="25">
        <v>2867275.4430999998</v>
      </c>
      <c r="F775" s="26">
        <v>971132.82180000003</v>
      </c>
      <c r="G775" s="26">
        <f t="shared" ref="G775:G779" si="12">D775+E775+F775</f>
        <v>8372514.1839999994</v>
      </c>
    </row>
    <row r="776" spans="1:7" ht="18">
      <c r="A776" s="23">
        <v>771</v>
      </c>
      <c r="B776" s="24" t="s">
        <v>931</v>
      </c>
      <c r="C776" s="24" t="s">
        <v>936</v>
      </c>
      <c r="D776" s="25">
        <v>2553937.8724000002</v>
      </c>
      <c r="E776" s="25">
        <v>1615057.8472</v>
      </c>
      <c r="F776" s="26">
        <v>547012.56149999995</v>
      </c>
      <c r="G776" s="26">
        <f t="shared" si="12"/>
        <v>4716008.2811000003</v>
      </c>
    </row>
    <row r="777" spans="1:7" ht="18">
      <c r="A777" s="23">
        <v>772</v>
      </c>
      <c r="B777" s="24" t="s">
        <v>931</v>
      </c>
      <c r="C777" s="24" t="s">
        <v>938</v>
      </c>
      <c r="D777" s="25">
        <v>2188758.6157</v>
      </c>
      <c r="E777" s="25">
        <v>1384125.9868000001</v>
      </c>
      <c r="F777" s="26">
        <v>468797.01730000001</v>
      </c>
      <c r="G777" s="26">
        <f t="shared" si="12"/>
        <v>4041681.6198</v>
      </c>
    </row>
    <row r="778" spans="1:7" ht="18">
      <c r="A778" s="23">
        <v>773</v>
      </c>
      <c r="B778" s="24" t="s">
        <v>931</v>
      </c>
      <c r="C778" s="24" t="s">
        <v>940</v>
      </c>
      <c r="D778" s="25">
        <v>2079692.8559999999</v>
      </c>
      <c r="E778" s="25">
        <v>1315155.0408000001</v>
      </c>
      <c r="F778" s="26">
        <v>445436.87949999998</v>
      </c>
      <c r="G778" s="26">
        <f t="shared" si="12"/>
        <v>3840284.7763</v>
      </c>
    </row>
    <row r="779" spans="1:7" ht="18">
      <c r="A779" s="23">
        <v>774</v>
      </c>
      <c r="B779" s="24" t="s">
        <v>931</v>
      </c>
      <c r="C779" s="24" t="s">
        <v>942</v>
      </c>
      <c r="D779" s="25">
        <v>2139250.9989</v>
      </c>
      <c r="E779" s="25">
        <v>1352818.3870000001</v>
      </c>
      <c r="F779" s="26">
        <v>458193.27919999999</v>
      </c>
      <c r="G779" s="26">
        <f t="shared" si="12"/>
        <v>3950262.6650999999</v>
      </c>
    </row>
    <row r="780" spans="1:7" ht="18">
      <c r="A780" s="27"/>
      <c r="B780" s="206" t="s">
        <v>44</v>
      </c>
      <c r="C780" s="207"/>
      <c r="D780" s="16">
        <f>SUM(D6:D779)</f>
        <v>1680798026.968399</v>
      </c>
      <c r="E780" s="16">
        <f t="shared" ref="E780:G780" si="13">SUM(E6:E779)</f>
        <v>1062902145.0953994</v>
      </c>
      <c r="F780" s="16">
        <f t="shared" si="13"/>
        <v>359999999.99949974</v>
      </c>
      <c r="G780" s="16">
        <f t="shared" si="13"/>
        <v>3103700172.0632997</v>
      </c>
    </row>
  </sheetData>
  <mergeCells count="4">
    <mergeCell ref="A1:G1"/>
    <mergeCell ref="A2:G2"/>
    <mergeCell ref="A3:G3"/>
    <mergeCell ref="B780:C780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3"/>
  <sheetViews>
    <sheetView workbookViewId="0">
      <selection activeCell="D12" sqref="D12"/>
    </sheetView>
  </sheetViews>
  <sheetFormatPr defaultColWidth="9" defaultRowHeight="13.2"/>
  <cols>
    <col min="1" max="1" width="5" customWidth="1"/>
    <col min="2" max="3" width="20.33203125" customWidth="1"/>
    <col min="4" max="4" width="22.109375" customWidth="1"/>
    <col min="5" max="6" width="22" customWidth="1"/>
    <col min="7" max="7" width="19.6640625" customWidth="1"/>
  </cols>
  <sheetData>
    <row r="1" spans="1:6" ht="20.399999999999999">
      <c r="A1" s="170" t="s">
        <v>17</v>
      </c>
      <c r="B1" s="170"/>
      <c r="C1" s="170"/>
      <c r="D1" s="170"/>
      <c r="E1" s="170"/>
      <c r="F1" s="170"/>
    </row>
    <row r="2" spans="1:6" ht="20.399999999999999">
      <c r="A2" s="170" t="s">
        <v>64</v>
      </c>
      <c r="B2" s="170"/>
      <c r="C2" s="170"/>
      <c r="D2" s="170"/>
      <c r="E2" s="170"/>
      <c r="F2" s="170"/>
    </row>
    <row r="3" spans="1:6" ht="35.4" customHeight="1">
      <c r="A3" s="213" t="s">
        <v>958</v>
      </c>
      <c r="B3" s="213"/>
      <c r="C3" s="213"/>
      <c r="D3" s="213"/>
      <c r="E3" s="213"/>
      <c r="F3" s="213"/>
    </row>
    <row r="4" spans="1:6" ht="62.4">
      <c r="A4" s="2" t="s">
        <v>948</v>
      </c>
      <c r="B4" s="2" t="s">
        <v>960</v>
      </c>
      <c r="C4" s="3" t="s">
        <v>949</v>
      </c>
      <c r="D4" s="4" t="s">
        <v>950</v>
      </c>
      <c r="E4" s="5" t="s">
        <v>951</v>
      </c>
      <c r="F4" s="6" t="s">
        <v>952</v>
      </c>
    </row>
    <row r="5" spans="1:6" ht="15.6">
      <c r="A5" s="7"/>
      <c r="B5" s="7"/>
      <c r="C5" s="151" t="s">
        <v>29</v>
      </c>
      <c r="D5" s="151" t="s">
        <v>29</v>
      </c>
      <c r="E5" s="151" t="s">
        <v>29</v>
      </c>
      <c r="F5" s="151" t="s">
        <v>29</v>
      </c>
    </row>
    <row r="6" spans="1:6" ht="18">
      <c r="A6" s="9">
        <v>1</v>
      </c>
      <c r="B6" s="10" t="s">
        <v>87</v>
      </c>
      <c r="C6" s="11">
        <v>34886928.106399998</v>
      </c>
      <c r="D6" s="11">
        <v>22061776.6833</v>
      </c>
      <c r="E6" s="12">
        <v>7472220.8837000001</v>
      </c>
      <c r="F6" s="12">
        <f>SUM(C6:E6)</f>
        <v>64420925.6734</v>
      </c>
    </row>
    <row r="7" spans="1:6" ht="18">
      <c r="A7" s="9">
        <v>2</v>
      </c>
      <c r="B7" s="10" t="s">
        <v>88</v>
      </c>
      <c r="C7" s="11">
        <v>44004852.716499999</v>
      </c>
      <c r="D7" s="11">
        <v>27827764.9047</v>
      </c>
      <c r="E7" s="12">
        <v>9425134.2062999997</v>
      </c>
      <c r="F7" s="12">
        <f t="shared" ref="F7:F42" si="0">SUM(C7:E7)</f>
        <v>81257751.827500001</v>
      </c>
    </row>
    <row r="8" spans="1:6" ht="18">
      <c r="A8" s="9">
        <v>3</v>
      </c>
      <c r="B8" s="10" t="s">
        <v>89</v>
      </c>
      <c r="C8" s="11">
        <v>58611877.972099997</v>
      </c>
      <c r="D8" s="11">
        <v>37064947.616800003</v>
      </c>
      <c r="E8" s="12">
        <v>12553724.916099999</v>
      </c>
      <c r="F8" s="12">
        <f t="shared" si="0"/>
        <v>108230550.505</v>
      </c>
    </row>
    <row r="9" spans="1:6" ht="18">
      <c r="A9" s="9">
        <v>4</v>
      </c>
      <c r="B9" s="10" t="s">
        <v>90</v>
      </c>
      <c r="C9" s="11">
        <v>44242659.605800003</v>
      </c>
      <c r="D9" s="11">
        <v>27978149.0966</v>
      </c>
      <c r="E9" s="12">
        <v>9476068.6309999991</v>
      </c>
      <c r="F9" s="12">
        <f t="shared" si="0"/>
        <v>81696877.333399996</v>
      </c>
    </row>
    <row r="10" spans="1:6" ht="18">
      <c r="A10" s="9">
        <v>5</v>
      </c>
      <c r="B10" s="10" t="s">
        <v>91</v>
      </c>
      <c r="C10" s="11">
        <v>50224173.723300003</v>
      </c>
      <c r="D10" s="11">
        <v>31760735.751699999</v>
      </c>
      <c r="E10" s="12">
        <v>10757213.091800001</v>
      </c>
      <c r="F10" s="12">
        <f t="shared" si="0"/>
        <v>92742122.566799998</v>
      </c>
    </row>
    <row r="11" spans="1:6" ht="18">
      <c r="A11" s="9">
        <v>6</v>
      </c>
      <c r="B11" s="10" t="s">
        <v>92</v>
      </c>
      <c r="C11" s="11">
        <v>20443077.0777</v>
      </c>
      <c r="D11" s="11">
        <v>12927781.999600001</v>
      </c>
      <c r="E11" s="12">
        <v>4378579.4782999996</v>
      </c>
      <c r="F11" s="12">
        <f t="shared" si="0"/>
        <v>37749438.555600002</v>
      </c>
    </row>
    <row r="12" spans="1:6" ht="18">
      <c r="A12" s="9">
        <v>7</v>
      </c>
      <c r="B12" s="10" t="s">
        <v>93</v>
      </c>
      <c r="C12" s="11">
        <v>54651674.142700002</v>
      </c>
      <c r="D12" s="11">
        <v>34560596.066600002</v>
      </c>
      <c r="E12" s="12">
        <v>11705512.724300001</v>
      </c>
      <c r="F12" s="12">
        <f t="shared" si="0"/>
        <v>100917782.93360001</v>
      </c>
    </row>
    <row r="13" spans="1:6" ht="18">
      <c r="A13" s="9">
        <v>8</v>
      </c>
      <c r="B13" s="10" t="s">
        <v>94</v>
      </c>
      <c r="C13" s="11">
        <v>59335340.318700001</v>
      </c>
      <c r="D13" s="11">
        <v>37522450.343599997</v>
      </c>
      <c r="E13" s="12">
        <v>12708678.9559</v>
      </c>
      <c r="F13" s="12">
        <f t="shared" si="0"/>
        <v>109566469.61819999</v>
      </c>
    </row>
    <row r="14" spans="1:6" ht="18">
      <c r="A14" s="9">
        <v>9</v>
      </c>
      <c r="B14" s="10" t="s">
        <v>95</v>
      </c>
      <c r="C14" s="11">
        <v>38251625.082900003</v>
      </c>
      <c r="D14" s="11">
        <v>24189541.932999998</v>
      </c>
      <c r="E14" s="12">
        <v>8192885.0516999997</v>
      </c>
      <c r="F14" s="12">
        <f t="shared" si="0"/>
        <v>70634052.067599997</v>
      </c>
    </row>
    <row r="15" spans="1:6" ht="18">
      <c r="A15" s="9">
        <v>10</v>
      </c>
      <c r="B15" s="10" t="s">
        <v>96</v>
      </c>
      <c r="C15" s="11">
        <v>49013971.420599997</v>
      </c>
      <c r="D15" s="11">
        <v>30995428.675500002</v>
      </c>
      <c r="E15" s="12">
        <v>10498007.153899999</v>
      </c>
      <c r="F15" s="12">
        <f t="shared" si="0"/>
        <v>90507407.25</v>
      </c>
    </row>
    <row r="16" spans="1:6" ht="18">
      <c r="A16" s="9">
        <v>11</v>
      </c>
      <c r="B16" s="10" t="s">
        <v>97</v>
      </c>
      <c r="C16" s="11">
        <v>28296087.020199999</v>
      </c>
      <c r="D16" s="11">
        <v>17893864.1699</v>
      </c>
      <c r="E16" s="12">
        <v>6060568.3513000002</v>
      </c>
      <c r="F16" s="12">
        <f t="shared" si="0"/>
        <v>52250519.5414</v>
      </c>
    </row>
    <row r="17" spans="1:6" ht="18">
      <c r="A17" s="9">
        <v>12</v>
      </c>
      <c r="B17" s="10" t="s">
        <v>98</v>
      </c>
      <c r="C17" s="11">
        <v>37502322.217299998</v>
      </c>
      <c r="D17" s="11">
        <v>23715698.192699999</v>
      </c>
      <c r="E17" s="12">
        <v>8032396.3863000004</v>
      </c>
      <c r="F17" s="12">
        <f t="shared" si="0"/>
        <v>69250416.796299994</v>
      </c>
    </row>
    <row r="18" spans="1:6" ht="18">
      <c r="A18" s="9">
        <v>13</v>
      </c>
      <c r="B18" s="10" t="s">
        <v>99</v>
      </c>
      <c r="C18" s="11">
        <v>29778203.8378</v>
      </c>
      <c r="D18" s="11">
        <v>18831124.399300002</v>
      </c>
      <c r="E18" s="12">
        <v>6378014.0204999996</v>
      </c>
      <c r="F18" s="12">
        <f t="shared" si="0"/>
        <v>54987342.257600002</v>
      </c>
    </row>
    <row r="19" spans="1:6" ht="18">
      <c r="A19" s="9">
        <v>14</v>
      </c>
      <c r="B19" s="10" t="s">
        <v>100</v>
      </c>
      <c r="C19" s="11">
        <v>38102916.919799998</v>
      </c>
      <c r="D19" s="11">
        <v>24095501.9452</v>
      </c>
      <c r="E19" s="12">
        <v>8161034.1460999995</v>
      </c>
      <c r="F19" s="12">
        <f t="shared" si="0"/>
        <v>70359453.011099994</v>
      </c>
    </row>
    <row r="20" spans="1:6" ht="18">
      <c r="A20" s="9">
        <v>15</v>
      </c>
      <c r="B20" s="10" t="s">
        <v>101</v>
      </c>
      <c r="C20" s="11">
        <v>26108145.285500001</v>
      </c>
      <c r="D20" s="11">
        <v>16510254.7618</v>
      </c>
      <c r="E20" s="12">
        <v>5591946.2966999998</v>
      </c>
      <c r="F20" s="12">
        <f t="shared" si="0"/>
        <v>48210346.344000004</v>
      </c>
    </row>
    <row r="21" spans="1:6" ht="18">
      <c r="A21" s="9">
        <v>16</v>
      </c>
      <c r="B21" s="10" t="s">
        <v>102</v>
      </c>
      <c r="C21" s="11">
        <v>51066384.595799997</v>
      </c>
      <c r="D21" s="11">
        <v>32293332.606199998</v>
      </c>
      <c r="E21" s="12">
        <v>10937601.163000001</v>
      </c>
      <c r="F21" s="12">
        <f t="shared" si="0"/>
        <v>94297318.364999995</v>
      </c>
    </row>
    <row r="22" spans="1:6" ht="18">
      <c r="A22" s="9">
        <v>17</v>
      </c>
      <c r="B22" s="10" t="s">
        <v>103</v>
      </c>
      <c r="C22" s="11">
        <v>53650045.080700003</v>
      </c>
      <c r="D22" s="11">
        <v>33927186.422899999</v>
      </c>
      <c r="E22" s="12">
        <v>11490979.831700001</v>
      </c>
      <c r="F22" s="12">
        <f t="shared" si="0"/>
        <v>99068211.335299999</v>
      </c>
    </row>
    <row r="23" spans="1:6" ht="18">
      <c r="A23" s="9">
        <v>18</v>
      </c>
      <c r="B23" s="10" t="s">
        <v>104</v>
      </c>
      <c r="C23" s="11">
        <v>60334555.817599997</v>
      </c>
      <c r="D23" s="11">
        <v>38154333.699299999</v>
      </c>
      <c r="E23" s="12">
        <v>12922694.9022</v>
      </c>
      <c r="F23" s="12">
        <f t="shared" si="0"/>
        <v>111411584.4191</v>
      </c>
    </row>
    <row r="24" spans="1:6" ht="18">
      <c r="A24" s="9">
        <v>19</v>
      </c>
      <c r="B24" s="10" t="s">
        <v>105</v>
      </c>
      <c r="C24" s="11">
        <v>96057783.878600001</v>
      </c>
      <c r="D24" s="11">
        <v>60744969.293799996</v>
      </c>
      <c r="E24" s="12">
        <v>20574037.832699999</v>
      </c>
      <c r="F24" s="12">
        <f t="shared" si="0"/>
        <v>177376791.00510001</v>
      </c>
    </row>
    <row r="25" spans="1:6" ht="18">
      <c r="A25" s="9">
        <v>20</v>
      </c>
      <c r="B25" s="10" t="s">
        <v>106</v>
      </c>
      <c r="C25" s="11">
        <v>73130425.908000007</v>
      </c>
      <c r="D25" s="11">
        <v>46246179.090099998</v>
      </c>
      <c r="E25" s="12">
        <v>15663365.2017</v>
      </c>
      <c r="F25" s="12">
        <f t="shared" si="0"/>
        <v>135039970.19980001</v>
      </c>
    </row>
    <row r="26" spans="1:6" ht="18">
      <c r="A26" s="9">
        <v>21</v>
      </c>
      <c r="B26" s="10" t="s">
        <v>107</v>
      </c>
      <c r="C26" s="11">
        <v>46153148.5044</v>
      </c>
      <c r="D26" s="11">
        <v>29186303.030699998</v>
      </c>
      <c r="E26" s="12">
        <v>9885264.7344000004</v>
      </c>
      <c r="F26" s="12">
        <f t="shared" si="0"/>
        <v>85224716.269500002</v>
      </c>
    </row>
    <row r="27" spans="1:6" ht="18">
      <c r="A27" s="9">
        <v>22</v>
      </c>
      <c r="B27" s="10" t="s">
        <v>108</v>
      </c>
      <c r="C27" s="11">
        <v>47702659.628899999</v>
      </c>
      <c r="D27" s="11">
        <v>30166182.035599999</v>
      </c>
      <c r="E27" s="12">
        <v>10217145.183900001</v>
      </c>
      <c r="F27" s="12">
        <f t="shared" si="0"/>
        <v>88085986.848399997</v>
      </c>
    </row>
    <row r="28" spans="1:6" ht="18">
      <c r="A28" s="9">
        <v>23</v>
      </c>
      <c r="B28" s="10" t="s">
        <v>109</v>
      </c>
      <c r="C28" s="11">
        <v>33754628.299000002</v>
      </c>
      <c r="D28" s="11">
        <v>21345733.544599999</v>
      </c>
      <c r="E28" s="12">
        <v>7229700.4117000001</v>
      </c>
      <c r="F28" s="12">
        <f t="shared" si="0"/>
        <v>62330062.255300008</v>
      </c>
    </row>
    <row r="29" spans="1:6" ht="18">
      <c r="A29" s="9">
        <v>24</v>
      </c>
      <c r="B29" s="10" t="s">
        <v>110</v>
      </c>
      <c r="C29" s="11">
        <v>57500880.638099998</v>
      </c>
      <c r="D29" s="11">
        <v>36362375.725699998</v>
      </c>
      <c r="E29" s="12">
        <v>12315767.092800001</v>
      </c>
      <c r="F29" s="12">
        <f t="shared" si="0"/>
        <v>106179023.4566</v>
      </c>
    </row>
    <row r="30" spans="1:6" ht="18">
      <c r="A30" s="9">
        <v>25</v>
      </c>
      <c r="B30" s="10" t="s">
        <v>111</v>
      </c>
      <c r="C30" s="11">
        <v>30114946.200300001</v>
      </c>
      <c r="D30" s="11">
        <v>19044073.352200001</v>
      </c>
      <c r="E30" s="12">
        <v>6450138.8376000002</v>
      </c>
      <c r="F30" s="12">
        <f t="shared" si="0"/>
        <v>55609158.390100002</v>
      </c>
    </row>
    <row r="31" spans="1:6" ht="18">
      <c r="A31" s="9">
        <v>26</v>
      </c>
      <c r="B31" s="10" t="s">
        <v>112</v>
      </c>
      <c r="C31" s="11">
        <v>55740442.436300002</v>
      </c>
      <c r="D31" s="11">
        <v>35249110.769900002</v>
      </c>
      <c r="E31" s="12">
        <v>11938709.4432</v>
      </c>
      <c r="F31" s="12">
        <f t="shared" si="0"/>
        <v>102928262.6494</v>
      </c>
    </row>
    <row r="32" spans="1:6" ht="18">
      <c r="A32" s="9">
        <v>27</v>
      </c>
      <c r="B32" s="10" t="s">
        <v>113</v>
      </c>
      <c r="C32" s="11">
        <v>39765030.096900001</v>
      </c>
      <c r="D32" s="11">
        <v>25146588.1752</v>
      </c>
      <c r="E32" s="12">
        <v>8517032.1510000005</v>
      </c>
      <c r="F32" s="12">
        <f t="shared" si="0"/>
        <v>73428650.423099995</v>
      </c>
    </row>
    <row r="33" spans="1:7" ht="18">
      <c r="A33" s="9">
        <v>28</v>
      </c>
      <c r="B33" s="10" t="s">
        <v>114</v>
      </c>
      <c r="C33" s="11">
        <v>37978119.0572</v>
      </c>
      <c r="D33" s="11">
        <v>24016582.340500001</v>
      </c>
      <c r="E33" s="12">
        <v>8134304.4441999998</v>
      </c>
      <c r="F33" s="12">
        <f t="shared" si="0"/>
        <v>70129005.841899991</v>
      </c>
    </row>
    <row r="34" spans="1:7" ht="18">
      <c r="A34" s="9">
        <v>29</v>
      </c>
      <c r="B34" s="10" t="s">
        <v>115</v>
      </c>
      <c r="C34" s="11">
        <v>51442322.472099997</v>
      </c>
      <c r="D34" s="11">
        <v>32531067.9969</v>
      </c>
      <c r="E34" s="12">
        <v>11018121.0307</v>
      </c>
      <c r="F34" s="12">
        <f t="shared" si="0"/>
        <v>94991511.499699995</v>
      </c>
    </row>
    <row r="35" spans="1:7" ht="18">
      <c r="A35" s="9">
        <v>30</v>
      </c>
      <c r="B35" s="10" t="s">
        <v>116</v>
      </c>
      <c r="C35" s="11">
        <v>64890476.0458</v>
      </c>
      <c r="D35" s="11">
        <v>41035404.063100003</v>
      </c>
      <c r="E35" s="12">
        <v>13898499.999500001</v>
      </c>
      <c r="F35" s="12">
        <f t="shared" si="0"/>
        <v>119824380.10840002</v>
      </c>
    </row>
    <row r="36" spans="1:7" ht="18">
      <c r="A36" s="9">
        <v>31</v>
      </c>
      <c r="B36" s="10" t="s">
        <v>117</v>
      </c>
      <c r="C36" s="11">
        <v>40677634.068499997</v>
      </c>
      <c r="D36" s="11">
        <v>25723700.18</v>
      </c>
      <c r="E36" s="12">
        <v>8712497.2957000006</v>
      </c>
      <c r="F36" s="12">
        <f t="shared" si="0"/>
        <v>75113831.544200003</v>
      </c>
    </row>
    <row r="37" spans="1:7" ht="18">
      <c r="A37" s="9">
        <v>32</v>
      </c>
      <c r="B37" s="10" t="s">
        <v>118</v>
      </c>
      <c r="C37" s="11">
        <v>50422182.469800003</v>
      </c>
      <c r="D37" s="11">
        <v>31885952.415199999</v>
      </c>
      <c r="E37" s="12">
        <v>10799623.392100001</v>
      </c>
      <c r="F37" s="12">
        <f t="shared" si="0"/>
        <v>93107758.277100012</v>
      </c>
    </row>
    <row r="38" spans="1:7" ht="18">
      <c r="A38" s="9">
        <v>33</v>
      </c>
      <c r="B38" s="10" t="s">
        <v>119</v>
      </c>
      <c r="C38" s="11">
        <v>50782941.887599997</v>
      </c>
      <c r="D38" s="11">
        <v>32114089.260299999</v>
      </c>
      <c r="E38" s="12">
        <v>10876892.2773</v>
      </c>
      <c r="F38" s="12">
        <f t="shared" si="0"/>
        <v>93773923.4252</v>
      </c>
    </row>
    <row r="39" spans="1:7" ht="18">
      <c r="A39" s="9">
        <v>34</v>
      </c>
      <c r="B39" s="10" t="s">
        <v>120</v>
      </c>
      <c r="C39" s="11">
        <v>38061984.842299998</v>
      </c>
      <c r="D39" s="11">
        <v>24069617.340100002</v>
      </c>
      <c r="E39" s="12">
        <v>8152267.1512000002</v>
      </c>
      <c r="F39" s="12">
        <f t="shared" si="0"/>
        <v>70283869.3336</v>
      </c>
    </row>
    <row r="40" spans="1:7" ht="18">
      <c r="A40" s="9">
        <v>35</v>
      </c>
      <c r="B40" s="10" t="s">
        <v>121</v>
      </c>
      <c r="C40" s="11">
        <v>38267990.105999999</v>
      </c>
      <c r="D40" s="11">
        <v>24199890.837400001</v>
      </c>
      <c r="E40" s="12">
        <v>8196390.1771999998</v>
      </c>
      <c r="F40" s="12">
        <f t="shared" si="0"/>
        <v>70664271.1206</v>
      </c>
      <c r="G40" s="13"/>
    </row>
    <row r="41" spans="1:7" ht="18">
      <c r="A41" s="9">
        <v>36</v>
      </c>
      <c r="B41" s="10" t="s">
        <v>122</v>
      </c>
      <c r="C41" s="11">
        <v>34577687.204599999</v>
      </c>
      <c r="D41" s="11">
        <v>21866219.089200001</v>
      </c>
      <c r="E41" s="12">
        <v>7405986.4385000002</v>
      </c>
      <c r="F41" s="12">
        <f t="shared" si="0"/>
        <v>63849892.732299998</v>
      </c>
      <c r="G41" s="13"/>
    </row>
    <row r="42" spans="1:7" ht="18">
      <c r="A42" s="9">
        <v>37</v>
      </c>
      <c r="B42" s="10" t="s">
        <v>931</v>
      </c>
      <c r="C42" s="11">
        <v>15271902.282600001</v>
      </c>
      <c r="D42" s="11">
        <v>9657637.2862</v>
      </c>
      <c r="E42" s="12">
        <v>3270996.7132999999</v>
      </c>
      <c r="F42" s="12">
        <f t="shared" si="0"/>
        <v>28200536.282100003</v>
      </c>
      <c r="G42" s="14"/>
    </row>
    <row r="43" spans="1:7" ht="17.399999999999999">
      <c r="A43" s="214" t="s">
        <v>44</v>
      </c>
      <c r="B43" s="214"/>
      <c r="C43" s="16">
        <f>SUM(C6:C42)</f>
        <v>1680798026.9684</v>
      </c>
      <c r="D43" s="16">
        <f t="shared" ref="D43:F43" si="1">SUM(D6:D42)</f>
        <v>1062902145.0954</v>
      </c>
      <c r="E43" s="16">
        <f t="shared" si="1"/>
        <v>359999999.99949998</v>
      </c>
      <c r="F43" s="16">
        <f t="shared" si="1"/>
        <v>3103700172.0633001</v>
      </c>
    </row>
  </sheetData>
  <mergeCells count="4">
    <mergeCell ref="A1:F1"/>
    <mergeCell ref="A2:F2"/>
    <mergeCell ref="A3:F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MONTHENTRY</vt:lpstr>
      <vt:lpstr>Sum &amp; FG</vt:lpstr>
      <vt:lpstr>States Details</vt:lpstr>
      <vt:lpstr>LG Details</vt:lpstr>
      <vt:lpstr>Ecology to States</vt:lpstr>
      <vt:lpstr>SumSum</vt:lpstr>
      <vt:lpstr>ECOLOGY TO INDIVIDUAL LGCS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2023-12-20T13:57:00Z</cp:lastPrinted>
  <dcterms:created xsi:type="dcterms:W3CDTF">2003-11-12T08:54:00Z</dcterms:created>
  <dcterms:modified xsi:type="dcterms:W3CDTF">2024-01-12T10:38:12Z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82C357CC065E4FD1BCFE2DA9C271F74B_12</vt:lpwstr>
  </property>
  <property fmtid="{D5CDD505-2E9C-101B-9397-08002B2CF9AE}" pid="3" name="KSOProductBuildVer">
    <vt:lpwstr>1033-12.2.0.13359</vt:lpwstr>
  </property>
</Properties>
</file>