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1" activeTab="3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9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Details'!$A$1:$N$53</definedName>
    <definedName name="_xlnm.Print_Area" localSheetId="4">'sum sum'!$A$1:$F$44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I41" i="1" l="1"/>
  <c r="I37" i="1"/>
  <c r="I21" i="1"/>
  <c r="I19" i="1"/>
  <c r="I15" i="1"/>
  <c r="I10" i="1"/>
  <c r="E25" i="2" l="1"/>
  <c r="E44" i="19"/>
  <c r="C28" i="12" l="1"/>
  <c r="F8" i="19" l="1"/>
  <c r="P412" i="2"/>
  <c r="N412" i="2"/>
  <c r="P405" i="2"/>
  <c r="N405" i="2"/>
  <c r="P390" i="2"/>
  <c r="N390" i="2"/>
  <c r="P372" i="2"/>
  <c r="N372" i="2"/>
  <c r="P355" i="2"/>
  <c r="N355" i="2"/>
  <c r="P331" i="2"/>
  <c r="O331" i="2"/>
  <c r="N331" i="2"/>
  <c r="P307" i="2"/>
  <c r="N307" i="2"/>
  <c r="P289" i="2"/>
  <c r="N289" i="2"/>
  <c r="P255" i="2"/>
  <c r="N255" i="2"/>
  <c r="N224" i="2"/>
  <c r="P224" i="2"/>
  <c r="P205" i="2"/>
  <c r="N205" i="2"/>
  <c r="P184" i="2"/>
  <c r="N184" i="2"/>
  <c r="P158" i="2"/>
  <c r="N158" i="2"/>
  <c r="P144" i="2" l="1"/>
  <c r="N144" i="2"/>
  <c r="P123" i="2"/>
  <c r="N123" i="2"/>
  <c r="P106" i="2"/>
  <c r="N106" i="2"/>
  <c r="P84" i="2"/>
  <c r="N84" i="2"/>
  <c r="P62" i="2"/>
  <c r="N62" i="2"/>
  <c r="G388" i="2" l="1"/>
  <c r="E388" i="2"/>
  <c r="G364" i="2"/>
  <c r="E364" i="2"/>
  <c r="G336" i="2"/>
  <c r="E336" i="2"/>
  <c r="G308" i="2"/>
  <c r="E308" i="2"/>
  <c r="G296" i="2"/>
  <c r="E296" i="2"/>
  <c r="G278" i="2"/>
  <c r="E278" i="2"/>
  <c r="G261" i="2"/>
  <c r="E261" i="2"/>
  <c r="G242" i="2"/>
  <c r="E242" i="2"/>
  <c r="G228" i="2"/>
  <c r="E228" i="2"/>
  <c r="G202" i="2"/>
  <c r="E202" i="2"/>
  <c r="E183" i="2" l="1"/>
  <c r="G183" i="2"/>
  <c r="F155" i="2"/>
  <c r="G155" i="2"/>
  <c r="E155" i="2"/>
  <c r="G131" i="2"/>
  <c r="E131" i="2"/>
  <c r="H131" i="2" s="1"/>
  <c r="E122" i="2"/>
  <c r="H122" i="2" s="1"/>
  <c r="G122" i="2"/>
  <c r="G101" i="2"/>
  <c r="E101" i="2"/>
  <c r="E79" i="2"/>
  <c r="H79" i="2" s="1"/>
  <c r="G79" i="2"/>
  <c r="E47" i="2"/>
  <c r="G47" i="2"/>
  <c r="F47" i="2"/>
  <c r="G25" i="2"/>
  <c r="F25" i="2"/>
  <c r="Q413" i="2"/>
  <c r="Q412" i="2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42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0" i="2"/>
  <c r="H129" i="2"/>
  <c r="H128" i="2"/>
  <c r="H127" i="2"/>
  <c r="H126" i="2"/>
  <c r="H125" i="2"/>
  <c r="H124" i="2"/>
  <c r="H123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F304" i="2"/>
  <c r="H304" i="2" s="1"/>
  <c r="F305" i="2"/>
  <c r="H305" i="2" s="1"/>
  <c r="F306" i="2"/>
  <c r="H306" i="2" s="1"/>
  <c r="F307" i="2"/>
  <c r="H307" i="2" s="1"/>
  <c r="F303" i="2"/>
  <c r="H303" i="2" s="1"/>
  <c r="F302" i="2"/>
  <c r="H302" i="2" s="1"/>
  <c r="F301" i="2"/>
  <c r="H301" i="2" s="1"/>
  <c r="F300" i="2"/>
  <c r="H300" i="2" s="1"/>
  <c r="F299" i="2"/>
  <c r="H299" i="2" s="1"/>
  <c r="F298" i="2"/>
  <c r="H298" i="2" s="1"/>
  <c r="F297" i="2"/>
  <c r="F241" i="2"/>
  <c r="H241" i="2" s="1"/>
  <c r="F240" i="2"/>
  <c r="H240" i="2" s="1"/>
  <c r="F239" i="2"/>
  <c r="H239" i="2" s="1"/>
  <c r="F238" i="2"/>
  <c r="H238" i="2" s="1"/>
  <c r="F237" i="2"/>
  <c r="H237" i="2" s="1"/>
  <c r="F236" i="2"/>
  <c r="H236" i="2" s="1"/>
  <c r="F235" i="2"/>
  <c r="H235" i="2" s="1"/>
  <c r="F234" i="2"/>
  <c r="H234" i="2" s="1"/>
  <c r="F233" i="2"/>
  <c r="H233" i="2" s="1"/>
  <c r="F232" i="2"/>
  <c r="H232" i="2" s="1"/>
  <c r="F231" i="2"/>
  <c r="H231" i="2" s="1"/>
  <c r="F230" i="2"/>
  <c r="H230" i="2" s="1"/>
  <c r="F229" i="2"/>
  <c r="F201" i="2"/>
  <c r="H201" i="2" s="1"/>
  <c r="F200" i="2"/>
  <c r="H200" i="2" s="1"/>
  <c r="F199" i="2"/>
  <c r="H199" i="2" s="1"/>
  <c r="F198" i="2"/>
  <c r="H198" i="2" s="1"/>
  <c r="F197" i="2"/>
  <c r="H197" i="2" s="1"/>
  <c r="F196" i="2"/>
  <c r="H196" i="2" s="1"/>
  <c r="F195" i="2"/>
  <c r="H195" i="2" s="1"/>
  <c r="F194" i="2"/>
  <c r="H194" i="2" s="1"/>
  <c r="F193" i="2"/>
  <c r="H193" i="2" s="1"/>
  <c r="F192" i="2"/>
  <c r="H192" i="2" s="1"/>
  <c r="F191" i="2"/>
  <c r="H191" i="2" s="1"/>
  <c r="F190" i="2"/>
  <c r="H190" i="2" s="1"/>
  <c r="F189" i="2"/>
  <c r="H189" i="2" s="1"/>
  <c r="F188" i="2"/>
  <c r="H188" i="2" s="1"/>
  <c r="F187" i="2"/>
  <c r="H187" i="2" s="1"/>
  <c r="F186" i="2"/>
  <c r="H186" i="2" s="1"/>
  <c r="F185" i="2"/>
  <c r="H185" i="2" s="1"/>
  <c r="F184" i="2"/>
  <c r="O105" i="2"/>
  <c r="Q105" i="2" s="1"/>
  <c r="O104" i="2"/>
  <c r="Q104" i="2" s="1"/>
  <c r="O103" i="2"/>
  <c r="Q103" i="2" s="1"/>
  <c r="O102" i="2"/>
  <c r="Q102" i="2" s="1"/>
  <c r="O101" i="2"/>
  <c r="Q101" i="2" s="1"/>
  <c r="O100" i="2"/>
  <c r="Q100" i="2" s="1"/>
  <c r="O99" i="2"/>
  <c r="Q99" i="2" s="1"/>
  <c r="O98" i="2"/>
  <c r="Q98" i="2" s="1"/>
  <c r="O97" i="2"/>
  <c r="Q97" i="2" s="1"/>
  <c r="O96" i="2"/>
  <c r="Q96" i="2" s="1"/>
  <c r="O95" i="2"/>
  <c r="Q95" i="2" s="1"/>
  <c r="O94" i="2"/>
  <c r="Q94" i="2" s="1"/>
  <c r="O93" i="2"/>
  <c r="Q93" i="2" s="1"/>
  <c r="O92" i="2"/>
  <c r="Q92" i="2" s="1"/>
  <c r="O91" i="2"/>
  <c r="Q91" i="2" s="1"/>
  <c r="O90" i="2"/>
  <c r="Q90" i="2" s="1"/>
  <c r="O89" i="2"/>
  <c r="Q89" i="2" s="1"/>
  <c r="O88" i="2"/>
  <c r="Q88" i="2" s="1"/>
  <c r="O87" i="2"/>
  <c r="Q87" i="2" s="1"/>
  <c r="O86" i="2"/>
  <c r="Q86" i="2" s="1"/>
  <c r="O85" i="2"/>
  <c r="O157" i="2"/>
  <c r="Q157" i="2" s="1"/>
  <c r="O156" i="2"/>
  <c r="Q156" i="2" s="1"/>
  <c r="O155" i="2"/>
  <c r="Q155" i="2" s="1"/>
  <c r="O154" i="2"/>
  <c r="Q154" i="2" s="1"/>
  <c r="O153" i="2"/>
  <c r="Q153" i="2" s="1"/>
  <c r="O152" i="2"/>
  <c r="Q152" i="2" s="1"/>
  <c r="O151" i="2"/>
  <c r="Q151" i="2" s="1"/>
  <c r="O150" i="2"/>
  <c r="Q150" i="2" s="1"/>
  <c r="O149" i="2"/>
  <c r="Q149" i="2" s="1"/>
  <c r="O148" i="2"/>
  <c r="Q148" i="2" s="1"/>
  <c r="O147" i="2"/>
  <c r="Q147" i="2" s="1"/>
  <c r="O146" i="2"/>
  <c r="Q146" i="2" s="1"/>
  <c r="O145" i="2"/>
  <c r="O204" i="2"/>
  <c r="Q204" i="2" s="1"/>
  <c r="O203" i="2"/>
  <c r="Q203" i="2" s="1"/>
  <c r="O202" i="2"/>
  <c r="Q202" i="2" s="1"/>
  <c r="O201" i="2"/>
  <c r="Q201" i="2" s="1"/>
  <c r="O200" i="2"/>
  <c r="Q200" i="2" s="1"/>
  <c r="O199" i="2"/>
  <c r="Q199" i="2" s="1"/>
  <c r="O198" i="2"/>
  <c r="Q198" i="2" s="1"/>
  <c r="O197" i="2"/>
  <c r="Q197" i="2" s="1"/>
  <c r="O196" i="2"/>
  <c r="Q196" i="2" s="1"/>
  <c r="O195" i="2"/>
  <c r="Q195" i="2" s="1"/>
  <c r="O194" i="2"/>
  <c r="Q194" i="2" s="1"/>
  <c r="O193" i="2"/>
  <c r="Q193" i="2" s="1"/>
  <c r="O192" i="2"/>
  <c r="Q192" i="2" s="1"/>
  <c r="O191" i="2"/>
  <c r="Q191" i="2" s="1"/>
  <c r="O190" i="2"/>
  <c r="Q190" i="2" s="1"/>
  <c r="O189" i="2"/>
  <c r="Q189" i="2" s="1"/>
  <c r="O188" i="2"/>
  <c r="Q188" i="2" s="1"/>
  <c r="O187" i="2"/>
  <c r="Q187" i="2" s="1"/>
  <c r="O186" i="2"/>
  <c r="Q186" i="2" s="1"/>
  <c r="O185" i="2"/>
  <c r="O223" i="2"/>
  <c r="Q223" i="2" s="1"/>
  <c r="O222" i="2"/>
  <c r="Q222" i="2" s="1"/>
  <c r="O221" i="2"/>
  <c r="Q221" i="2" s="1"/>
  <c r="O220" i="2"/>
  <c r="Q220" i="2" s="1"/>
  <c r="O219" i="2"/>
  <c r="Q219" i="2" s="1"/>
  <c r="O218" i="2"/>
  <c r="Q218" i="2" s="1"/>
  <c r="O217" i="2"/>
  <c r="Q217" i="2" s="1"/>
  <c r="O216" i="2"/>
  <c r="Q216" i="2" s="1"/>
  <c r="O215" i="2"/>
  <c r="Q215" i="2" s="1"/>
  <c r="O214" i="2"/>
  <c r="Q214" i="2" s="1"/>
  <c r="O213" i="2"/>
  <c r="Q213" i="2" s="1"/>
  <c r="O212" i="2"/>
  <c r="Q212" i="2" s="1"/>
  <c r="O211" i="2"/>
  <c r="Q211" i="2" s="1"/>
  <c r="O210" i="2"/>
  <c r="Q210" i="2" s="1"/>
  <c r="O209" i="2"/>
  <c r="Q209" i="2" s="1"/>
  <c r="O208" i="2"/>
  <c r="Q208" i="2" s="1"/>
  <c r="O207" i="2"/>
  <c r="Q207" i="2" s="1"/>
  <c r="O206" i="2"/>
  <c r="O254" i="2"/>
  <c r="Q254" i="2" s="1"/>
  <c r="O253" i="2"/>
  <c r="Q253" i="2" s="1"/>
  <c r="O252" i="2"/>
  <c r="Q252" i="2" s="1"/>
  <c r="O251" i="2"/>
  <c r="Q251" i="2" s="1"/>
  <c r="O250" i="2"/>
  <c r="Q250" i="2" s="1"/>
  <c r="O249" i="2"/>
  <c r="Q249" i="2" s="1"/>
  <c r="O248" i="2"/>
  <c r="Q248" i="2" s="1"/>
  <c r="O247" i="2"/>
  <c r="Q247" i="2" s="1"/>
  <c r="O246" i="2"/>
  <c r="Q246" i="2" s="1"/>
  <c r="O245" i="2"/>
  <c r="Q245" i="2" s="1"/>
  <c r="O244" i="2"/>
  <c r="Q244" i="2" s="1"/>
  <c r="O243" i="2"/>
  <c r="Q243" i="2" s="1"/>
  <c r="O241" i="2"/>
  <c r="Q241" i="2" s="1"/>
  <c r="O240" i="2"/>
  <c r="Q240" i="2" s="1"/>
  <c r="O239" i="2"/>
  <c r="Q239" i="2" s="1"/>
  <c r="O238" i="2"/>
  <c r="Q238" i="2" s="1"/>
  <c r="O237" i="2"/>
  <c r="Q237" i="2" s="1"/>
  <c r="O236" i="2"/>
  <c r="Q236" i="2" s="1"/>
  <c r="O235" i="2"/>
  <c r="Q235" i="2" s="1"/>
  <c r="O234" i="2"/>
  <c r="Q234" i="2" s="1"/>
  <c r="O233" i="2"/>
  <c r="Q233" i="2" s="1"/>
  <c r="O232" i="2"/>
  <c r="Q232" i="2" s="1"/>
  <c r="O231" i="2"/>
  <c r="Q231" i="2" s="1"/>
  <c r="O230" i="2"/>
  <c r="Q230" i="2" s="1"/>
  <c r="O229" i="2"/>
  <c r="Q229" i="2" s="1"/>
  <c r="O228" i="2"/>
  <c r="Q228" i="2" s="1"/>
  <c r="O227" i="2"/>
  <c r="Q227" i="2" s="1"/>
  <c r="O226" i="2"/>
  <c r="Q226" i="2" s="1"/>
  <c r="O225" i="2"/>
  <c r="O287" i="2"/>
  <c r="Q287" i="2" s="1"/>
  <c r="O286" i="2"/>
  <c r="Q286" i="2" s="1"/>
  <c r="O285" i="2"/>
  <c r="Q285" i="2" s="1"/>
  <c r="O284" i="2"/>
  <c r="Q284" i="2" s="1"/>
  <c r="O283" i="2"/>
  <c r="Q283" i="2" s="1"/>
  <c r="O282" i="2"/>
  <c r="Q282" i="2" s="1"/>
  <c r="O281" i="2"/>
  <c r="Q281" i="2" s="1"/>
  <c r="O280" i="2"/>
  <c r="Q280" i="2" s="1"/>
  <c r="O279" i="2"/>
  <c r="Q279" i="2" s="1"/>
  <c r="O278" i="2"/>
  <c r="Q278" i="2" s="1"/>
  <c r="O277" i="2"/>
  <c r="Q277" i="2" s="1"/>
  <c r="O276" i="2"/>
  <c r="Q276" i="2" s="1"/>
  <c r="O275" i="2"/>
  <c r="Q275" i="2" s="1"/>
  <c r="O274" i="2"/>
  <c r="Q274" i="2" s="1"/>
  <c r="O273" i="2"/>
  <c r="Q273" i="2" s="1"/>
  <c r="O272" i="2"/>
  <c r="Q272" i="2" s="1"/>
  <c r="O271" i="2"/>
  <c r="Q271" i="2" s="1"/>
  <c r="O270" i="2"/>
  <c r="Q270" i="2" s="1"/>
  <c r="O269" i="2"/>
  <c r="Q269" i="2" s="1"/>
  <c r="O268" i="2"/>
  <c r="Q268" i="2" s="1"/>
  <c r="O267" i="2"/>
  <c r="Q267" i="2" s="1"/>
  <c r="O266" i="2"/>
  <c r="Q266" i="2" s="1"/>
  <c r="O265" i="2"/>
  <c r="Q265" i="2" s="1"/>
  <c r="O264" i="2"/>
  <c r="Q264" i="2" s="1"/>
  <c r="O263" i="2"/>
  <c r="Q263" i="2" s="1"/>
  <c r="O262" i="2"/>
  <c r="Q262" i="2" s="1"/>
  <c r="O261" i="2"/>
  <c r="Q261" i="2" s="1"/>
  <c r="O260" i="2"/>
  <c r="Q260" i="2" s="1"/>
  <c r="O259" i="2"/>
  <c r="Q259" i="2" s="1"/>
  <c r="O258" i="2"/>
  <c r="Q258" i="2" s="1"/>
  <c r="O257" i="2"/>
  <c r="Q257" i="2" s="1"/>
  <c r="O256" i="2"/>
  <c r="O288" i="2"/>
  <c r="Q288" i="2" s="1"/>
  <c r="O341" i="2"/>
  <c r="Q341" i="2" s="1"/>
  <c r="O340" i="2"/>
  <c r="Q340" i="2" s="1"/>
  <c r="O339" i="2"/>
  <c r="Q339" i="2" s="1"/>
  <c r="O338" i="2"/>
  <c r="Q338" i="2" s="1"/>
  <c r="O337" i="2"/>
  <c r="Q337" i="2" s="1"/>
  <c r="O336" i="2"/>
  <c r="Q336" i="2" s="1"/>
  <c r="O335" i="2"/>
  <c r="Q335" i="2" s="1"/>
  <c r="O334" i="2"/>
  <c r="Q334" i="2" s="1"/>
  <c r="O333" i="2"/>
  <c r="Q333" i="2" s="1"/>
  <c r="O332" i="2"/>
  <c r="O342" i="2"/>
  <c r="Q342" i="2" s="1"/>
  <c r="O343" i="2"/>
  <c r="Q343" i="2" s="1"/>
  <c r="O344" i="2"/>
  <c r="Q344" i="2" s="1"/>
  <c r="O345" i="2"/>
  <c r="Q345" i="2" s="1"/>
  <c r="O346" i="2"/>
  <c r="Q346" i="2" s="1"/>
  <c r="O347" i="2"/>
  <c r="Q347" i="2" s="1"/>
  <c r="O348" i="2"/>
  <c r="Q348" i="2" s="1"/>
  <c r="O349" i="2"/>
  <c r="Q349" i="2" s="1"/>
  <c r="O350" i="2"/>
  <c r="Q350" i="2" s="1"/>
  <c r="O351" i="2"/>
  <c r="Q351" i="2" s="1"/>
  <c r="O352" i="2"/>
  <c r="Q352" i="2" s="1"/>
  <c r="O353" i="2"/>
  <c r="Q353" i="2" s="1"/>
  <c r="O354" i="2"/>
  <c r="Q354" i="2" s="1"/>
  <c r="H155" i="2" l="1"/>
  <c r="H297" i="2"/>
  <c r="F308" i="2"/>
  <c r="H308" i="2" s="1"/>
  <c r="Q332" i="2"/>
  <c r="O355" i="2"/>
  <c r="Q355" i="2" s="1"/>
  <c r="Q206" i="2"/>
  <c r="O224" i="2"/>
  <c r="Q224" i="2" s="1"/>
  <c r="H184" i="2"/>
  <c r="F202" i="2"/>
  <c r="H202" i="2" s="1"/>
  <c r="Q185" i="2"/>
  <c r="O205" i="2"/>
  <c r="Q205" i="2" s="1"/>
  <c r="H229" i="2"/>
  <c r="F242" i="2"/>
  <c r="H242" i="2" s="1"/>
  <c r="H25" i="2"/>
  <c r="Q256" i="2"/>
  <c r="O289" i="2"/>
  <c r="Q289" i="2" s="1"/>
  <c r="Q225" i="2"/>
  <c r="O255" i="2"/>
  <c r="Q255" i="2" s="1"/>
  <c r="Q85" i="2"/>
  <c r="O106" i="2"/>
  <c r="Q106" i="2" s="1"/>
  <c r="H47" i="2"/>
  <c r="Q145" i="2"/>
  <c r="O158" i="2"/>
  <c r="Q158" i="2" s="1"/>
  <c r="C44" i="19"/>
  <c r="F43" i="19"/>
  <c r="F42" i="19"/>
  <c r="F41" i="19"/>
  <c r="F40" i="19"/>
  <c r="F38" i="19"/>
  <c r="F37" i="19"/>
  <c r="F34" i="19"/>
  <c r="F32" i="19"/>
  <c r="F30" i="19"/>
  <c r="F29" i="19"/>
  <c r="F27" i="19"/>
  <c r="F26" i="19"/>
  <c r="F25" i="19"/>
  <c r="F24" i="19"/>
  <c r="F23" i="19"/>
  <c r="F22" i="19"/>
  <c r="F20" i="19"/>
  <c r="F19" i="19"/>
  <c r="F18" i="19"/>
  <c r="F16" i="19"/>
  <c r="F14" i="19"/>
  <c r="F12" i="19"/>
  <c r="F11" i="19"/>
  <c r="F10" i="19"/>
  <c r="F9" i="19"/>
  <c r="F7" i="19"/>
  <c r="D39" i="19"/>
  <c r="F39" i="19" s="1"/>
  <c r="D36" i="19"/>
  <c r="F36" i="19" s="1"/>
  <c r="D35" i="19"/>
  <c r="F35" i="19" s="1"/>
  <c r="D34" i="19"/>
  <c r="D33" i="19"/>
  <c r="F33" i="19" s="1"/>
  <c r="D31" i="19"/>
  <c r="F31" i="19" s="1"/>
  <c r="D28" i="19"/>
  <c r="F28" i="19" s="1"/>
  <c r="D21" i="19"/>
  <c r="F21" i="19" s="1"/>
  <c r="D17" i="19"/>
  <c r="F17" i="19" s="1"/>
  <c r="D15" i="19"/>
  <c r="F15" i="19" s="1"/>
  <c r="D13" i="19"/>
  <c r="F13" i="19" s="1"/>
  <c r="F44" i="19" l="1"/>
  <c r="D44" i="19"/>
  <c r="K46" i="1" l="1"/>
  <c r="I46" i="1"/>
  <c r="H46" i="1"/>
  <c r="G46" i="1"/>
  <c r="E46" i="1"/>
  <c r="D46" i="1"/>
  <c r="F45" i="1"/>
  <c r="L45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35" i="1"/>
  <c r="L35" i="1" s="1"/>
  <c r="F34" i="1"/>
  <c r="L34" i="1" s="1"/>
  <c r="F33" i="1"/>
  <c r="L33" i="1" s="1"/>
  <c r="F32" i="1"/>
  <c r="L32" i="1" s="1"/>
  <c r="F31" i="1"/>
  <c r="L31" i="1" s="1"/>
  <c r="F30" i="1"/>
  <c r="L30" i="1" s="1"/>
  <c r="F29" i="1"/>
  <c r="L29" i="1" s="1"/>
  <c r="F28" i="1"/>
  <c r="L28" i="1" s="1"/>
  <c r="F27" i="1"/>
  <c r="L27" i="1" s="1"/>
  <c r="F26" i="1"/>
  <c r="L26" i="1" s="1"/>
  <c r="F25" i="1"/>
  <c r="L25" i="1" s="1"/>
  <c r="F24" i="1"/>
  <c r="L24" i="1" s="1"/>
  <c r="F23" i="1"/>
  <c r="L23" i="1" s="1"/>
  <c r="F22" i="1"/>
  <c r="L22" i="1" s="1"/>
  <c r="F21" i="1"/>
  <c r="L21" i="1" s="1"/>
  <c r="F20" i="1"/>
  <c r="L20" i="1" s="1"/>
  <c r="F19" i="1"/>
  <c r="L19" i="1" s="1"/>
  <c r="F18" i="1"/>
  <c r="L18" i="1" s="1"/>
  <c r="F17" i="1"/>
  <c r="L17" i="1" s="1"/>
  <c r="F16" i="1"/>
  <c r="L16" i="1" s="1"/>
  <c r="F15" i="1"/>
  <c r="L15" i="1" s="1"/>
  <c r="F14" i="1"/>
  <c r="L14" i="1" s="1"/>
  <c r="F13" i="1"/>
  <c r="L13" i="1" s="1"/>
  <c r="F12" i="1"/>
  <c r="L12" i="1" s="1"/>
  <c r="F11" i="1"/>
  <c r="L11" i="1" s="1"/>
  <c r="F10" i="1"/>
  <c r="L10" i="1" s="1"/>
  <c r="G26" i="12"/>
  <c r="F28" i="12"/>
  <c r="E27" i="12"/>
  <c r="G27" i="12" s="1"/>
  <c r="E26" i="12"/>
  <c r="E25" i="12"/>
  <c r="G25" i="12" s="1"/>
  <c r="E24" i="12"/>
  <c r="G24" i="12" s="1"/>
  <c r="E23" i="12"/>
  <c r="J13" i="1" l="1"/>
  <c r="M13" i="1" s="1"/>
  <c r="J16" i="1"/>
  <c r="M16" i="1" s="1"/>
  <c r="J34" i="1"/>
  <c r="M34" i="1" s="1"/>
  <c r="J37" i="1"/>
  <c r="M37" i="1" s="1"/>
  <c r="J18" i="1"/>
  <c r="M18" i="1" s="1"/>
  <c r="J40" i="1"/>
  <c r="M40" i="1" s="1"/>
  <c r="J21" i="1"/>
  <c r="M21" i="1" s="1"/>
  <c r="J42" i="1"/>
  <c r="M42" i="1" s="1"/>
  <c r="L46" i="1"/>
  <c r="J24" i="1"/>
  <c r="M24" i="1" s="1"/>
  <c r="J45" i="1"/>
  <c r="M45" i="1" s="1"/>
  <c r="J26" i="1"/>
  <c r="M26" i="1" s="1"/>
  <c r="J29" i="1"/>
  <c r="M29" i="1" s="1"/>
  <c r="J10" i="1"/>
  <c r="J32" i="1"/>
  <c r="M32" i="1" s="1"/>
  <c r="E28" i="12"/>
  <c r="G23" i="12"/>
  <c r="G28" i="12" s="1"/>
  <c r="J14" i="1"/>
  <c r="M14" i="1" s="1"/>
  <c r="J22" i="1"/>
  <c r="M22" i="1" s="1"/>
  <c r="J30" i="1"/>
  <c r="M30" i="1" s="1"/>
  <c r="J38" i="1"/>
  <c r="M38" i="1" s="1"/>
  <c r="J15" i="1"/>
  <c r="M15" i="1" s="1"/>
  <c r="J23" i="1"/>
  <c r="M23" i="1" s="1"/>
  <c r="J31" i="1"/>
  <c r="M31" i="1" s="1"/>
  <c r="J39" i="1"/>
  <c r="M39" i="1" s="1"/>
  <c r="F46" i="1"/>
  <c r="J17" i="1"/>
  <c r="M17" i="1" s="1"/>
  <c r="J25" i="1"/>
  <c r="M25" i="1" s="1"/>
  <c r="J33" i="1"/>
  <c r="M33" i="1" s="1"/>
  <c r="J41" i="1"/>
  <c r="M41" i="1" s="1"/>
  <c r="J11" i="1"/>
  <c r="M11" i="1" s="1"/>
  <c r="J19" i="1"/>
  <c r="M19" i="1" s="1"/>
  <c r="J27" i="1"/>
  <c r="M27" i="1" s="1"/>
  <c r="J35" i="1"/>
  <c r="M35" i="1" s="1"/>
  <c r="J43" i="1"/>
  <c r="M43" i="1" s="1"/>
  <c r="J12" i="1"/>
  <c r="M12" i="1" s="1"/>
  <c r="J20" i="1"/>
  <c r="M20" i="1" s="1"/>
  <c r="J28" i="1"/>
  <c r="M28" i="1" s="1"/>
  <c r="J36" i="1"/>
  <c r="M36" i="1" s="1"/>
  <c r="J44" i="1"/>
  <c r="M44" i="1" s="1"/>
  <c r="E14" i="12"/>
  <c r="E13" i="12"/>
  <c r="E12" i="12"/>
  <c r="E11" i="12"/>
  <c r="E10" i="12"/>
  <c r="E9" i="12"/>
  <c r="E8" i="12"/>
  <c r="E7" i="12"/>
  <c r="D15" i="12"/>
  <c r="M10" i="1" l="1"/>
  <c r="M46" i="1" s="1"/>
  <c r="J46" i="1"/>
  <c r="E15" i="12"/>
  <c r="C15" i="12"/>
  <c r="D28" i="12" l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<sst xmlns="http://schemas.openxmlformats.org/spreadsheetml/2006/main" count="1058" uniqueCount="920">
  <si>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</si>
  <si>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</si>
  <si>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</si>
  <si>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</si>
  <si>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</si>
  <si>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</si>
  <si>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</si>
  <si>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</si>
  <si>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</si>
  <si>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</si>
  <si>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</si>
  <si>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</si>
  <si>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</si>
  <si>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</si>
  <si>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</si>
  <si>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</si>
  <si>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</si>
  <si>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</si>
  <si>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</si>
  <si>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</si>
  <si>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</si>
  <si>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</si>
  <si>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</si>
  <si>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</si>
  <si>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GROSS STATUTORY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</si>
  <si>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</si>
  <si>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</si>
  <si>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</si>
  <si>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</si>
  <si>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</si>
  <si>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</si>
  <si>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</si>
  <si>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</si>
  <si>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</si>
  <si>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</si>
  <si>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</si>
  <si>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</si>
  <si>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</si>
  <si>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</si>
  <si>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</si>
  <si>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</si>
  <si>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</si>
  <si>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</si>
  <si>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</si>
  <si>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</si>
  <si>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</si>
  <si>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</si>
  <si>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</si>
  <si>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</si>
  <si>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</si>
  <si>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</si>
  <si>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</si>
  <si>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</si>
  <si>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</si>
  <si>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</si>
  <si>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</si>
  <si>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</si>
  <si>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</si>
  <si>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</si>
  <si>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</si>
  <si>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</si>
  <si>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</si>
  <si>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</si>
  <si>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</si>
  <si>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</si>
  <si>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</si>
  <si>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</si>
  <si>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</si>
  <si>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</si>
  <si>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</si>
  <si>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</si>
  <si>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</si>
  <si>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</si>
  <si>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</si>
  <si>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</si>
  <si>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</si>
  <si>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</si>
  <si>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</si>
  <si>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</si>
  <si>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</si>
  <si>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</si>
  <si>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</si>
  <si>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</si>
  <si>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</si>
  <si>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</si>
  <si>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</si>
  <si>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</si>
  <si>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</si>
  <si>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</si>
  <si>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</si>
  <si>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</si>
  <si>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</si>
  <si>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</si>
  <si>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</si>
  <si>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</si>
  <si>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</si>
  <si>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</si>
  <si>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</si>
  <si>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</si>
  <si>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</si>
  <si>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</si>
  <si>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</si>
  <si>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</si>
  <si>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</si>
  <si>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</si>
  <si>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</si>
  <si>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</si>
  <si>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</si>
  <si>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</si>
  <si>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</si>
  <si>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</si>
  <si>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</si>
  <si>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</si>
  <si>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</si>
  <si>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</si>
  <si>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</si>
  <si>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</si>
  <si>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</si>
  <si>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</si>
  <si>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</si>
  <si>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</si>
  <si>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</si>
  <si>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</si>
  <si>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</si>
  <si>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</si>
  <si>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</si>
  <si>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</si>
  <si>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</si>
  <si>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</si>
  <si>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</si>
  <si>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</si>
  <si>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</si>
  <si>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</si>
  <si>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</si>
  <si>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</si>
  <si>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</si>
  <si>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</si>
  <si>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</si>
  <si>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</si>
  <si>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</si>
  <si>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</si>
  <si>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</si>
  <si>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</si>
  <si>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</si>
  <si>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</si>
  <si>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</si>
  <si>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</si>
  <si>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</si>
  <si>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</si>
  <si>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</si>
  <si>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</si>
  <si>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</si>
  <si>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</si>
  <si>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</si>
  <si>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</si>
  <si>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</si>
  <si>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</si>
  <si>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</si>
  <si>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</si>
  <si>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</si>
  <si>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</si>
  <si>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</si>
  <si>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</si>
  <si>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</si>
  <si>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</si>
  <si>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</si>
  <si>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</si>
  <si>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</si>
  <si>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</si>
  <si>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</si>
  <si>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</si>
  <si>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</si>
  <si>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</si>
  <si>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</si>
  <si>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</si>
  <si>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</si>
  <si>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</si>
  <si>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</si>
  <si>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</si>
  <si>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</si>
  <si>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</si>
  <si>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</si>
  <si>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</si>
  <si>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</si>
  <si>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</si>
  <si>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</si>
  <si>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</si>
  <si>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</si>
  <si>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</si>
  <si>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</si>
  <si>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</si>
  <si>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</si>
  <si>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</si>
  <si>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</si>
  <si>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</si>
  <si>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</si>
  <si>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</si>
  <si>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</si>
  <si>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</si>
  <si>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</si>
  <si>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</si>
  <si>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</si>
  <si>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</si>
  <si>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</si>
  <si>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</si>
  <si>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</si>
  <si>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</si>
  <si>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</si>
  <si>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</si>
  <si>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</si>
  <si>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</si>
  <si>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</si>
  <si>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</si>
  <si>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</si>
  <si>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</si>
  <si>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</si>
  <si>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</si>
  <si>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</si>
  <si>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</si>
  <si>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</si>
  <si>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</si>
  <si>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</si>
  <si>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</si>
  <si>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</si>
  <si>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</si>
  <si>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</si>
  <si>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</si>
  <si>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</si>
  <si>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</si>
  <si>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</si>
  <si>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</si>
  <si>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</si>
  <si>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</si>
  <si>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</si>
  <si>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</si>
  <si>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</si>
  <si>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</si>
  <si>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</si>
  <si>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</si>
  <si>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</si>
  <si>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</si>
  <si>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</si>
  <si>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</si>
  <si>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</si>
  <si>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</si>
  <si>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</si>
  <si>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</si>
  <si>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</si>
  <si>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</si>
  <si>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</si>
  <si>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</si>
  <si>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</si>
  <si>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</si>
  <si>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</si>
  <si>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</si>
  <si>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</si>
  <si>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</si>
  <si>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</si>
  <si>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</si>
  <si>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</si>
  <si>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</si>
  <si>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</si>
  <si>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</si>
  <si>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</si>
  <si>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</si>
  <si>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</si>
  <si>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</si>
  <si>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</si>
  <si>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</si>
  <si>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</si>
  <si>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</si>
  <si>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</si>
  <si>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</si>
  <si>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</si>
  <si>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</si>
  <si>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</si>
  <si>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</si>
  <si>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</si>
  <si>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</si>
  <si>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</si>
  <si>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</si>
  <si>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</si>
  <si>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</si>
  <si>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</si>
  <si>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</si>
  <si>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</si>
  <si>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</si>
  <si>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</si>
  <si>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</si>
  <si>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</si>
  <si>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</si>
  <si>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</si>
  <si>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</si>
  <si>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</si>
  <si>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</si>
  <si>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</si>
  <si>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</si>
  <si>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</si>
  <si>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</si>
  <si>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</si>
  <si>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</si>
  <si>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</si>
  <si>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</si>
  <si>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</si>
  <si>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</si>
  <si>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</si>
  <si>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</si>
  <si>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</si>
  <si>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</si>
  <si>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</si>
  <si>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</si>
  <si>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</si>
  <si>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</si>
  <si>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</si>
  <si>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</si>
  <si>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</si>
  <si>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</si>
  <si>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</si>
  <si>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</si>
  <si>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</si>
  <si>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</si>
  <si>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</si>
  <si>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</si>
  <si>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</si>
  <si>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</si>
  <si>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</si>
  <si>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</si>
  <si>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</si>
  <si>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</si>
  <si>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</si>
  <si>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</si>
  <si>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</si>
  <si>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</si>
  <si>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</si>
  <si>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</si>
  <si>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</si>
  <si>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</si>
  <si>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</si>
  <si>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</si>
  <si>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</si>
  <si>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</si>
  <si>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</si>
  <si>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</si>
  <si>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</si>
  <si>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</si>
  <si>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</si>
  <si>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</si>
  <si>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</si>
  <si>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</si>
  <si>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</si>
  <si>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</si>
  <si>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</si>
  <si>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</si>
  <si>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</si>
  <si>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</si>
  <si>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</si>
  <si>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</si>
  <si>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</si>
  <si>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</si>
  <si>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</si>
  <si>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</si>
  <si>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</si>
  <si>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</si>
  <si>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</si>
  <si>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</si>
  <si>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</si>
  <si>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</si>
  <si>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</si>
  <si>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</si>
  <si>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</si>
  <si>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</si>
  <si>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</si>
  <si>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</si>
  <si>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</si>
  <si>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</si>
  <si>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</si>
  <si>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</si>
  <si>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</si>
  <si>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</si>
  <si>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</si>
  <si>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</si>
  <si>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</si>
  <si>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</si>
  <si>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</si>
  <si>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</si>
  <si>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</si>
  <si>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</si>
  <si>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</si>
  <si>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</si>
  <si>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</si>
  <si>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</si>
  <si>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</si>
  <si>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</si>
  <si>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</si>
  <si>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</si>
  <si>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</si>
  <si>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</si>
  <si>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</si>
  <si>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</si>
  <si>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</si>
  <si>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</si>
  <si>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</si>
  <si>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</si>
  <si>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</si>
  <si>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</si>
  <si>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</si>
  <si>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</si>
  <si>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</si>
  <si>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</si>
  <si>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</si>
  <si>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</si>
  <si>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</si>
  <si>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</si>
  <si>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</si>
  <si>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</si>
  <si>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</si>
  <si>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</si>
  <si>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</si>
  <si>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</si>
  <si>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</si>
  <si>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</si>
  <si>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</si>
  <si>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</si>
  <si>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</si>
  <si>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</si>
  <si>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</si>
  <si>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</si>
  <si>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</si>
  <si>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</si>
  <si>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</si>
  <si>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</si>
  <si>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</si>
  <si>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</si>
  <si>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</si>
  <si>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</si>
  <si>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</si>
  <si>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</si>
  <si>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</si>
  <si>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</si>
  <si>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</si>
  <si>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</si>
  <si>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</si>
  <si>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</si>
  <si>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</si>
  <si>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</si>
  <si>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</si>
  <si>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</si>
  <si>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</si>
  <si>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</si>
  <si>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</si>
  <si>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</si>
  <si>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</si>
  <si>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</si>
  <si>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</si>
  <si>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</si>
  <si>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</si>
  <si>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</si>
  <si>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</si>
  <si>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</si>
  <si>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</si>
  <si>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</si>
  <si>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</si>
  <si>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</si>
  <si>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</si>
  <si>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</si>
  <si>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</si>
  <si>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</si>
  <si>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</si>
  <si>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</si>
  <si>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</si>
  <si>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</si>
  <si>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</si>
  <si>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</si>
  <si>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</si>
  <si>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</si>
  <si>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</si>
  <si>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</si>
  <si>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</si>
  <si>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</si>
  <si>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</si>
  <si>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</si>
  <si>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</si>
  <si>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</si>
  <si>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</si>
  <si>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</si>
  <si>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</si>
  <si>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</si>
  <si>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</si>
  <si>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</si>
  <si>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</si>
  <si>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</si>
  <si>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</si>
  <si>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</si>
  <si>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</si>
  <si>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</si>
  <si>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</si>
  <si>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</si>
  <si>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</si>
  <si>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</si>
  <si>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</si>
  <si>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</si>
  <si>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</si>
  <si>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</si>
  <si>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</si>
  <si>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</si>
  <si>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</si>
  <si>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</si>
  <si>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</si>
  <si>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</si>
  <si>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</si>
  <si>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</si>
  <si>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</si>
  <si>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</si>
  <si>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</si>
  <si>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</si>
  <si>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</si>
  <si>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</si>
  <si>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</si>
  <si>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</si>
  <si>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</si>
  <si>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</si>
  <si>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</si>
  <si>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</si>
  <si>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</si>
  <si>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</si>
  <si>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</si>
  <si>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</si>
  <si>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</si>
  <si>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</si>
  <si>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</si>
  <si>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</si>
  <si>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</si>
  <si>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</si>
  <si>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</si>
  <si>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</si>
  <si>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</si>
  <si>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</si>
  <si>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</si>
  <si>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</si>
  <si>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</si>
  <si>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</si>
  <si>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</si>
  <si>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</si>
  <si>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</si>
  <si>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</si>
  <si>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</si>
  <si>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</si>
  <si>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</si>
  <si>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</si>
  <si>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</si>
  <si>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</si>
  <si>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</si>
  <si>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</si>
  <si>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</si>
  <si>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</si>
  <si>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</si>
  <si>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</si>
  <si>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</si>
  <si>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</si>
  <si>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</si>
  <si>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</si>
  <si>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</si>
  <si>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</si>
  <si>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</si>
  <si>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</si>
  <si>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</si>
  <si>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</si>
  <si>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</si>
  <si>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</si>
  <si>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</si>
  <si>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</si>
  <si>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</si>
  <si>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</si>
  <si>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</si>
  <si>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</si>
  <si>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</si>
  <si>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</si>
  <si>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</si>
  <si>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</si>
  <si>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</si>
  <si>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</si>
  <si>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</si>
  <si>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</si>
  <si>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</si>
  <si>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</si>
  <si>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</si>
  <si>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</si>
  <si>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</si>
  <si>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</si>
  <si>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</si>
  <si>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</si>
  <si>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</si>
  <si>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</si>
  <si>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</si>
  <si>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</si>
  <si>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</si>
  <si>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</si>
  <si>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</si>
  <si>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</si>
  <si>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</si>
  <si>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</si>
  <si>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</si>
  <si>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</si>
  <si>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</si>
  <si>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</si>
  <si>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</si>
  <si>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</si>
  <si>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</si>
  <si>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</si>
  <si>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</si>
  <si>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</si>
  <si>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</si>
  <si>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</si>
  <si>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</si>
  <si>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</si>
  <si>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</si>
  <si>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</si>
  <si>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</si>
  <si>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</si>
  <si>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</si>
  <si>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</si>
  <si>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</si>
  <si>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</si>
  <si>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</si>
  <si>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</si>
  <si>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</si>
  <si>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</si>
  <si>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</si>
  <si>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</si>
  <si>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</si>
  <si>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</si>
  <si>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</si>
  <si>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</si>
  <si>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</si>
  <si>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</si>
  <si>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</si>
  <si>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</si>
  <si>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</si>
  <si>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</si>
  <si>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</si>
  <si>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</si>
  <si>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</si>
  <si>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</si>
  <si>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</si>
  <si>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</si>
  <si>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</si>
  <si>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</si>
  <si>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</si>
  <si>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</si>
  <si>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</si>
  <si>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</si>
  <si>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</si>
  <si>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</si>
  <si>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</si>
  <si>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</si>
  <si>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</si>
  <si>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</si>
  <si>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</si>
  <si>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</si>
  <si>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</si>
  <si>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</si>
  <si>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</si>
  <si>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</si>
  <si>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</si>
  <si>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</si>
  <si>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</si>
  <si>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</si>
  <si>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</si>
  <si>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</si>
  <si>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</si>
  <si>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</si>
  <si>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</si>
  <si>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</si>
  <si>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</si>
  <si>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</si>
  <si>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</si>
  <si>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</si>
  <si>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</si>
  <si>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</si>
  <si>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</si>
  <si>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</si>
  <si>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</si>
  <si>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</si>
  <si>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</si>
  <si>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</si>
  <si>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</si>
  <si>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</si>
  <si>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</si>
  <si>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</si>
  <si>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</si>
  <si>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</si>
  <si>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</si>
  <si>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</si>
  <si>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</si>
  <si>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</si>
  <si>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</si>
  <si>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</si>
  <si>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</si>
  <si>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</si>
  <si>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</si>
  <si>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</si>
  <si>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</si>
  <si>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</si>
  <si>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</si>
  <si>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</si>
  <si>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</si>
  <si>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</si>
  <si>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</si>
  <si>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</si>
  <si>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</si>
  <si>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</si>
  <si>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</si>
  <si>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</si>
  <si>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</si>
  <si>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</si>
  <si>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</si>
  <si>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</si>
  <si>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</si>
  <si>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</si>
  <si>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</si>
  <si>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</si>
  <si>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</si>
  <si>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</si>
  <si>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</si>
  <si>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</si>
  <si>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</si>
  <si>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</si>
  <si>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</si>
  <si>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</si>
  <si>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</si>
  <si>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</si>
  <si>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</si>
  <si>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</si>
  <si>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</si>
  <si>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</si>
  <si>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</si>
  <si>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</si>
  <si>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</si>
  <si>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</si>
  <si>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</si>
  <si>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</si>
  <si>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</si>
  <si>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</si>
  <si>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</si>
  <si>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</si>
  <si>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</si>
  <si>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</si>
  <si>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</si>
  <si>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</si>
  <si>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</si>
  <si>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</si>
  <si>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</si>
  <si>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</si>
  <si>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</si>
  <si>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</si>
  <si>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</si>
  <si>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</si>
  <si>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</si>
  <si>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</si>
  <si>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</si>
  <si>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</si>
  <si>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</si>
  <si>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</si>
  <si>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</si>
  <si>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</si>
  <si>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</si>
  <si>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</si>
  <si>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</si>
  <si>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</si>
  <si>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</si>
  <si>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</si>
  <si>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</si>
  <si>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</si>
  <si>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</si>
  <si>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</si>
  <si>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</si>
  <si>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</si>
  <si>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</si>
  <si>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</si>
  <si>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</si>
  <si>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</si>
  <si>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</si>
  <si>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</si>
  <si>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</si>
  <si>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</si>
  <si>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</si>
  <si>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</si>
  <si>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</si>
  <si>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</si>
  <si>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</si>
  <si>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</si>
  <si>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</si>
  <si>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</si>
  <si>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</si>
  <si>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</si>
  <si>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</si>
  <si>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</si>
  <si>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</si>
  <si>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</si>
  <si>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</si>
  <si>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</si>
  <si>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</si>
  <si>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</si>
  <si>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</si>
  <si>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</si>
  <si>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</si>
  <si>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</si>
  <si>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</si>
  <si>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</si>
  <si>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</si>
  <si>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</si>
  <si>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</si>
  <si>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</si>
  <si>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</si>
  <si>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</si>
  <si>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</si>
  <si>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</si>
  <si>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</si>
  <si>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</si>
  <si>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</si>
  <si>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</si>
  <si>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</si>
  <si>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</si>
  <si>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</si>
  <si>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</si>
  <si>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</si>
  <si>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</si>
  <si>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</si>
  <si>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</si>
  <si>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</si>
  <si>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</si>
  <si>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</si>
  <si>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</si>
  <si>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</si>
  <si>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</si>
  <si>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</si>
  <si>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</si>
  <si>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</si>
  <si>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</si>
  <si>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</si>
  <si>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</si>
  <si>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</si>
  <si>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</si>
  <si>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</si>
  <si>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</si>
  <si>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</si>
  <si>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</si>
  <si>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</si>
  <si>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</si>
  <si>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</si>
  <si>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</si>
  <si>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</si>
  <si>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</si>
  <si>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</si>
  <si>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</si>
  <si>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</si>
  <si>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</si>
  <si>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</si>
  <si>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</si>
  <si>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</si>
  <si>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</si>
  <si>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</si>
  <si>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</si>
  <si>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</si>
  <si>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</si>
  <si>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</si>
  <si>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</si>
  <si>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</si>
  <si>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</si>
  <si>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</si>
  <si>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</si>
  <si>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</si>
  <si>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</si>
  <si>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</si>
  <si>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</si>
  <si>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</si>
  <si>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</si>
  <si>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</si>
  <si>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</si>
  <si>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</si>
  <si>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</si>
  <si>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</si>
  <si>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</si>
  <si>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</si>
  <si>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</si>
  <si>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</si>
  <si>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</si>
  <si>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</si>
  <si>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</si>
  <si>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</si>
  <si>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</si>
  <si>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</si>
  <si>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</si>
  <si>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</si>
  <si>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</si>
  <si>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</si>
  <si>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</si>
  <si>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</si>
  <si>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CHECK</t>
  </si>
  <si>
    <t>Cost of Collections - FIRS</t>
  </si>
  <si>
    <t>Cost of Collection - DPR</t>
  </si>
  <si>
    <t>₦</t>
  </si>
  <si>
    <t>Summary of Gross Revenue Allocation by Federation Account Allocation Committee for the Month of August, 2017 Shared in September, 2017</t>
  </si>
  <si>
    <t>Distribution of Revenue Allocation to FGN by Federation Account Allocation Committee for the Month of August, 2017 Shared in Septmeber, 2017</t>
  </si>
  <si>
    <t>FIRS Refund</t>
  </si>
  <si>
    <t>6 (4 + 5 )</t>
  </si>
  <si>
    <t>Distribution of Revenue Allocation to State Governments by Federation Account Allocation Committee for the month of August,2017 Shared in September, 2017</t>
  </si>
  <si>
    <t>12=6+11</t>
  </si>
  <si>
    <t>13=10+11</t>
  </si>
  <si>
    <t>S/N</t>
  </si>
  <si>
    <t>STATES</t>
  </si>
  <si>
    <t>DEDUCTIONS</t>
  </si>
  <si>
    <t xml:space="preserve"> VAT ALLOCATION</t>
  </si>
  <si>
    <t>Total LGCs</t>
  </si>
  <si>
    <t>Office of the Accountant-General of the Federation</t>
  </si>
  <si>
    <t>6=(3-4+5)</t>
  </si>
  <si>
    <t>Summary of Distribution of Revenue Allocation to Local Government Councils by Federation Account Allocation Committee for the month of August, 2017 Shared in September, 2017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</si>
  <si>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</si>
  <si>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NET ALLOCATION</t>
  </si>
  <si>
    <t>Distribution of Revenue Allocation to Local Government Councils by Federation Account Allocation Committee for the Month of August, 2017 Shared in September,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</si>
</sst>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  <numFmt numFmtId="166" formatCode="_(* #,##0.00_);_(* \(#,##0.00\);_(* &quot;-&quot;_);_(@_)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13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4"/>
      <name val="Calibri"/>
      <family val="2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i/>
      <sz val="16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11"/>
      <name val="Aerial"/>
    </font>
    <font>
      <b/>
      <sz val="12"/>
      <name val="Aerial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13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14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6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quotePrefix="1" applyFont="1" applyBorder="1" applyAlignment="1">
      <alignment horizontal="center"/>
    </xf>
    <xf numFmtId="43" fontId="14" fillId="0" borderId="0" xfId="1" applyFont="1" applyBorder="1" applyAlignment="1"/>
    <xf numFmtId="43" fontId="14" fillId="0" borderId="0" xfId="1" applyFont="1" applyBorder="1" applyAlignment="1">
      <alignment horizontal="center"/>
    </xf>
    <xf numFmtId="0" fontId="8" fillId="0" borderId="1" xfId="0" applyFont="1" applyBorder="1"/>
    <xf numFmtId="164" fontId="10" fillId="0" borderId="0" xfId="0" applyNumberFormat="1" applyFont="1" applyAlignment="1">
      <alignment horizontal="right"/>
    </xf>
    <xf numFmtId="43" fontId="14" fillId="0" borderId="0" xfId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" fillId="0" borderId="5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/>
    <xf numFmtId="43" fontId="17" fillId="0" borderId="6" xfId="1" applyFont="1" applyBorder="1"/>
    <xf numFmtId="43" fontId="17" fillId="0" borderId="1" xfId="1" applyFont="1" applyBorder="1"/>
    <xf numFmtId="43" fontId="17" fillId="0" borderId="0" xfId="1" applyFont="1" applyBorder="1"/>
    <xf numFmtId="43" fontId="0" fillId="0" borderId="0" xfId="0" applyNumberFormat="1" applyBorder="1"/>
    <xf numFmtId="0" fontId="8" fillId="0" borderId="5" xfId="0" applyFont="1" applyBorder="1" applyAlignment="1"/>
    <xf numFmtId="43" fontId="8" fillId="0" borderId="10" xfId="1" applyFont="1" applyBorder="1"/>
    <xf numFmtId="43" fontId="8" fillId="0" borderId="0" xfId="1" applyFont="1" applyBorder="1"/>
    <xf numFmtId="164" fontId="0" fillId="0" borderId="0" xfId="0" applyNumberFormat="1" applyBorder="1"/>
    <xf numFmtId="0" fontId="19" fillId="0" borderId="0" xfId="0" applyFont="1" applyFill="1" applyBorder="1"/>
    <xf numFmtId="0" fontId="21" fillId="0" borderId="0" xfId="0" applyFont="1"/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/>
    <xf numFmtId="0" fontId="22" fillId="0" borderId="3" xfId="0" applyFont="1" applyBorder="1" applyAlignment="1">
      <alignment vertical="center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43" fontId="22" fillId="0" borderId="0" xfId="1" applyFont="1" applyBorder="1" applyAlignment="1"/>
    <xf numFmtId="0" fontId="8" fillId="0" borderId="1" xfId="0" applyFont="1" applyBorder="1" applyAlignment="1">
      <alignment wrapText="1"/>
    </xf>
    <xf numFmtId="0" fontId="23" fillId="0" borderId="5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164" fontId="14" fillId="0" borderId="0" xfId="0" applyNumberFormat="1" applyFont="1" applyAlignment="1">
      <alignment horizontal="right"/>
    </xf>
    <xf numFmtId="165" fontId="12" fillId="0" borderId="11" xfId="2" applyNumberFormat="1" applyFont="1" applyFill="1" applyBorder="1" applyAlignment="1">
      <alignment horizontal="right" wrapText="1"/>
    </xf>
    <xf numFmtId="0" fontId="23" fillId="0" borderId="0" xfId="0" quotePrefix="1" applyFont="1" applyBorder="1" applyAlignment="1">
      <alignment horizontal="center"/>
    </xf>
    <xf numFmtId="43" fontId="26" fillId="0" borderId="0" xfId="1" applyFont="1" applyFill="1" applyBorder="1" applyAlignment="1"/>
    <xf numFmtId="43" fontId="27" fillId="0" borderId="0" xfId="1" applyFont="1" applyFill="1" applyBorder="1" applyAlignment="1">
      <alignment horizontal="right" wrapText="1"/>
    </xf>
    <xf numFmtId="43" fontId="25" fillId="0" borderId="5" xfId="1" applyFont="1" applyFill="1" applyBorder="1" applyAlignment="1">
      <alignment horizontal="right" wrapText="1"/>
    </xf>
    <xf numFmtId="4" fontId="17" fillId="0" borderId="1" xfId="0" applyNumberFormat="1" applyFont="1" applyBorder="1"/>
    <xf numFmtId="166" fontId="24" fillId="0" borderId="1" xfId="1" applyNumberFormat="1" applyFont="1" applyFill="1" applyBorder="1" applyAlignment="1">
      <alignment horizontal="left" wrapText="1"/>
    </xf>
    <xf numFmtId="43" fontId="17" fillId="0" borderId="1" xfId="0" applyNumberFormat="1" applyFont="1" applyBorder="1"/>
    <xf numFmtId="4" fontId="8" fillId="0" borderId="1" xfId="0" applyNumberFormat="1" applyFont="1" applyBorder="1"/>
    <xf numFmtId="43" fontId="8" fillId="0" borderId="1" xfId="0" applyNumberFormat="1" applyFont="1" applyBorder="1"/>
    <xf numFmtId="0" fontId="29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center"/>
    </xf>
    <xf numFmtId="0" fontId="29" fillId="0" borderId="1" xfId="0" applyFont="1" applyBorder="1"/>
    <xf numFmtId="43" fontId="1" fillId="0" borderId="1" xfId="1" applyFont="1" applyBorder="1"/>
    <xf numFmtId="166" fontId="17" fillId="0" borderId="6" xfId="1" applyNumberFormat="1" applyFont="1" applyBorder="1"/>
    <xf numFmtId="166" fontId="8" fillId="0" borderId="6" xfId="1" applyNumberFormat="1" applyFont="1" applyBorder="1"/>
    <xf numFmtId="43" fontId="32" fillId="0" borderId="0" xfId="1" applyFont="1" applyBorder="1" applyAlignment="1"/>
    <xf numFmtId="43" fontId="33" fillId="0" borderId="0" xfId="1" applyFont="1" applyBorder="1" applyAlignment="1"/>
    <xf numFmtId="0" fontId="22" fillId="0" borderId="0" xfId="0" applyFont="1" applyBorder="1" applyAlignment="1"/>
    <xf numFmtId="0" fontId="22" fillId="0" borderId="0" xfId="0" applyFon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28" fillId="0" borderId="9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_FG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10</v>
      </c>
      <c r="C1">
        <f ca="1">YEAR(NOW())</f>
        <v>2017</v>
      </c>
    </row>
    <row r="2" spans="1:8" ht="23.1" customHeight="1"/>
    <row r="3" spans="1:8" ht="23.1" customHeight="1">
      <c r="B3" t="s">
        <v>798</v>
      </c>
      <c r="F3" t="s">
        <v>799</v>
      </c>
    </row>
    <row r="4" spans="1:8" ht="23.1" customHeight="1">
      <c r="B4" t="s">
        <v>795</v>
      </c>
      <c r="C4" t="s">
        <v>796</v>
      </c>
      <c r="D4" t="s">
        <v>797</v>
      </c>
      <c r="F4" t="s">
        <v>795</v>
      </c>
      <c r="G4" t="s">
        <v>796</v>
      </c>
      <c r="H4" t="s">
        <v>797</v>
      </c>
    </row>
    <row r="5" spans="1:8" ht="23.1" customHeight="1">
      <c r="B5" s="36" t="e">
        <f>IF(G5=1,F5-1,F5)</f>
        <v>#REF!</v>
      </c>
      <c r="C5" s="36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8" t="e">
        <f>LOOKUP(C5,A8:B19)</f>
        <v>#REF!</v>
      </c>
      <c r="F6" s="38" t="e">
        <f>IF(G5=1,LOOKUP(G5,E8:F19),LOOKUP(G5,A8:B19))</f>
        <v>#REF!</v>
      </c>
    </row>
    <row r="8" spans="1:8">
      <c r="A8">
        <v>1</v>
      </c>
      <c r="B8" s="39" t="e">
        <f>D8&amp;"-"&amp;RIGHT(B$5,2)</f>
        <v>#REF!</v>
      </c>
      <c r="D8" s="37" t="s">
        <v>808</v>
      </c>
      <c r="E8">
        <v>1</v>
      </c>
      <c r="F8" s="39" t="e">
        <f>D8&amp;"-"&amp;RIGHT(F$5,2)</f>
        <v>#REF!</v>
      </c>
    </row>
    <row r="9" spans="1:8">
      <c r="A9">
        <v>2</v>
      </c>
      <c r="B9" s="39" t="e">
        <f t="shared" ref="B9:B19" si="0">D9&amp;"-"&amp;RIGHT(B$5,2)</f>
        <v>#REF!</v>
      </c>
      <c r="D9" s="37" t="s">
        <v>809</v>
      </c>
      <c r="E9">
        <v>2</v>
      </c>
      <c r="F9" s="39" t="e">
        <f t="shared" ref="F9:F19" si="1">D9&amp;"-"&amp;RIGHT(F$5,2)</f>
        <v>#REF!</v>
      </c>
    </row>
    <row r="10" spans="1:8">
      <c r="A10">
        <v>3</v>
      </c>
      <c r="B10" s="39" t="e">
        <f t="shared" si="0"/>
        <v>#REF!</v>
      </c>
      <c r="D10" s="37" t="s">
        <v>810</v>
      </c>
      <c r="E10">
        <v>3</v>
      </c>
      <c r="F10" s="39" t="e">
        <f t="shared" si="1"/>
        <v>#REF!</v>
      </c>
    </row>
    <row r="11" spans="1:8">
      <c r="A11">
        <v>4</v>
      </c>
      <c r="B11" s="39" t="e">
        <f t="shared" si="0"/>
        <v>#REF!</v>
      </c>
      <c r="D11" s="37" t="s">
        <v>811</v>
      </c>
      <c r="E11">
        <v>4</v>
      </c>
      <c r="F11" s="39" t="e">
        <f t="shared" si="1"/>
        <v>#REF!</v>
      </c>
    </row>
    <row r="12" spans="1:8">
      <c r="A12">
        <v>5</v>
      </c>
      <c r="B12" s="39" t="e">
        <f t="shared" si="0"/>
        <v>#REF!</v>
      </c>
      <c r="D12" s="37" t="s">
        <v>800</v>
      </c>
      <c r="E12">
        <v>5</v>
      </c>
      <c r="F12" s="39" t="e">
        <f t="shared" si="1"/>
        <v>#REF!</v>
      </c>
    </row>
    <row r="13" spans="1:8">
      <c r="A13">
        <v>6</v>
      </c>
      <c r="B13" s="39" t="e">
        <f t="shared" si="0"/>
        <v>#REF!</v>
      </c>
      <c r="D13" s="37" t="s">
        <v>801</v>
      </c>
      <c r="E13">
        <v>6</v>
      </c>
      <c r="F13" s="39" t="e">
        <f t="shared" si="1"/>
        <v>#REF!</v>
      </c>
    </row>
    <row r="14" spans="1:8">
      <c r="A14">
        <v>7</v>
      </c>
      <c r="B14" s="39" t="e">
        <f t="shared" si="0"/>
        <v>#REF!</v>
      </c>
      <c r="D14" s="37" t="s">
        <v>802</v>
      </c>
      <c r="E14">
        <v>7</v>
      </c>
      <c r="F14" s="39" t="e">
        <f t="shared" si="1"/>
        <v>#REF!</v>
      </c>
    </row>
    <row r="15" spans="1:8">
      <c r="A15">
        <v>8</v>
      </c>
      <c r="B15" s="39" t="e">
        <f t="shared" si="0"/>
        <v>#REF!</v>
      </c>
      <c r="D15" s="37" t="s">
        <v>803</v>
      </c>
      <c r="E15">
        <v>8</v>
      </c>
      <c r="F15" s="39" t="e">
        <f t="shared" si="1"/>
        <v>#REF!</v>
      </c>
    </row>
    <row r="16" spans="1:8">
      <c r="A16">
        <v>9</v>
      </c>
      <c r="B16" s="39" t="e">
        <f t="shared" si="0"/>
        <v>#REF!</v>
      </c>
      <c r="D16" s="37" t="s">
        <v>804</v>
      </c>
      <c r="E16">
        <v>9</v>
      </c>
      <c r="F16" s="39" t="e">
        <f t="shared" si="1"/>
        <v>#REF!</v>
      </c>
    </row>
    <row r="17" spans="1:6">
      <c r="A17">
        <v>10</v>
      </c>
      <c r="B17" s="39" t="e">
        <f t="shared" si="0"/>
        <v>#REF!</v>
      </c>
      <c r="D17" s="37" t="s">
        <v>805</v>
      </c>
      <c r="E17">
        <v>10</v>
      </c>
      <c r="F17" s="39" t="e">
        <f t="shared" si="1"/>
        <v>#REF!</v>
      </c>
    </row>
    <row r="18" spans="1:6">
      <c r="A18">
        <v>11</v>
      </c>
      <c r="B18" s="39" t="e">
        <f t="shared" si="0"/>
        <v>#REF!</v>
      </c>
      <c r="D18" s="37" t="s">
        <v>806</v>
      </c>
      <c r="E18">
        <v>11</v>
      </c>
      <c r="F18" s="39" t="e">
        <f t="shared" si="1"/>
        <v>#REF!</v>
      </c>
    </row>
    <row r="19" spans="1:6">
      <c r="A19">
        <v>12</v>
      </c>
      <c r="B19" s="39" t="e">
        <f t="shared" si="0"/>
        <v>#REF!</v>
      </c>
      <c r="D19" s="37" t="s">
        <v>807</v>
      </c>
      <c r="E19">
        <v>12</v>
      </c>
      <c r="F19" s="39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opLeftCell="A26" zoomScale="98" zoomScaleNormal="98" workbookViewId="0">
      <selection activeCell="A30" sqref="A30:XFD39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5" width="27.5703125" customWidth="1"/>
    <col min="6" max="6" width="28.42578125" bestFit="1" customWidth="1"/>
    <col min="7" max="7" width="26" customWidth="1"/>
    <col min="8" max="8" width="28.85546875" customWidth="1"/>
    <col min="9" max="9" width="25.28515625" customWidth="1"/>
    <col min="10" max="10" width="23.42578125" bestFit="1" customWidth="1"/>
    <col min="12" max="13" width="9.140625" hidden="1" customWidth="1"/>
  </cols>
  <sheetData>
    <row r="1" spans="1:15" ht="39.950000000000003" customHeight="1">
      <c r="A1" s="110"/>
      <c r="B1" s="110"/>
      <c r="C1" s="110"/>
      <c r="D1" s="110"/>
      <c r="E1" s="110"/>
      <c r="F1" s="110"/>
      <c r="G1" s="110"/>
      <c r="H1" s="110"/>
      <c r="I1" s="110"/>
      <c r="J1" s="42"/>
      <c r="K1" s="42"/>
      <c r="N1" s="42"/>
      <c r="O1" s="42"/>
    </row>
    <row r="2" spans="1:15" ht="39.950000000000003" customHeight="1">
      <c r="D2" s="43"/>
      <c r="E2" s="43"/>
      <c r="F2" s="44"/>
      <c r="G2" s="44"/>
      <c r="H2" s="44"/>
      <c r="I2" s="44"/>
      <c r="J2" s="44"/>
      <c r="K2" s="44"/>
      <c r="L2" s="44"/>
      <c r="M2" s="44"/>
      <c r="N2" s="44"/>
    </row>
    <row r="3" spans="1:15" ht="39.950000000000003" customHeight="1">
      <c r="A3" s="111" t="s">
        <v>902</v>
      </c>
      <c r="B3" s="111"/>
      <c r="C3" s="111"/>
      <c r="D3" s="111"/>
      <c r="E3" s="111"/>
      <c r="F3" s="111"/>
      <c r="G3" s="111"/>
      <c r="H3" s="45"/>
      <c r="I3" s="45"/>
      <c r="J3" s="46"/>
      <c r="K3" s="46"/>
      <c r="L3" s="46"/>
      <c r="M3" s="46"/>
      <c r="N3" s="46"/>
      <c r="O3" s="46"/>
    </row>
    <row r="4" spans="1:15" ht="39.950000000000003" customHeight="1">
      <c r="A4" s="72"/>
      <c r="B4" s="72"/>
      <c r="C4" s="73"/>
      <c r="D4" s="74"/>
      <c r="E4" s="74"/>
      <c r="F4" s="105"/>
      <c r="G4" s="106"/>
      <c r="H4" s="23"/>
      <c r="I4" s="23"/>
    </row>
    <row r="5" spans="1:15" ht="39.950000000000003" customHeight="1">
      <c r="A5" s="75" t="s">
        <v>0</v>
      </c>
      <c r="B5" s="75" t="s">
        <v>14</v>
      </c>
      <c r="C5" s="76" t="s">
        <v>881</v>
      </c>
      <c r="D5" s="77" t="s">
        <v>882</v>
      </c>
      <c r="E5" s="77" t="s">
        <v>883</v>
      </c>
      <c r="F5" s="78"/>
      <c r="G5" s="78"/>
      <c r="H5" s="47"/>
    </row>
    <row r="6" spans="1:15" ht="39.950000000000003" customHeight="1">
      <c r="A6" s="77"/>
      <c r="B6" s="77"/>
      <c r="C6" s="82" t="s">
        <v>901</v>
      </c>
      <c r="D6" s="82" t="s">
        <v>901</v>
      </c>
      <c r="E6" s="84" t="s">
        <v>901</v>
      </c>
      <c r="F6" s="87"/>
      <c r="G6" s="79"/>
      <c r="H6" s="48"/>
    </row>
    <row r="7" spans="1:15" ht="39.950000000000003" customHeight="1">
      <c r="A7" s="51">
        <v>1</v>
      </c>
      <c r="B7" s="51" t="s">
        <v>884</v>
      </c>
      <c r="C7" s="101">
        <v>260608523446.0835</v>
      </c>
      <c r="D7" s="101">
        <v>12486552935.184</v>
      </c>
      <c r="E7" s="101">
        <f>C7+D7</f>
        <v>273095076381.26749</v>
      </c>
      <c r="F7" s="88"/>
      <c r="G7" s="80"/>
      <c r="H7" s="50"/>
    </row>
    <row r="8" spans="1:15" ht="39.950000000000003" customHeight="1">
      <c r="A8" s="51">
        <v>2</v>
      </c>
      <c r="B8" s="51" t="s">
        <v>885</v>
      </c>
      <c r="C8" s="101">
        <v>132184125787.3833</v>
      </c>
      <c r="D8" s="101">
        <v>41621843117.279999</v>
      </c>
      <c r="E8" s="101">
        <f t="shared" ref="E8:E14" si="0">C8+D8</f>
        <v>173805968904.6633</v>
      </c>
      <c r="F8" s="88"/>
      <c r="G8" s="103"/>
      <c r="H8" s="50"/>
      <c r="I8" s="35"/>
    </row>
    <row r="9" spans="1:15" ht="39.950000000000003" customHeight="1">
      <c r="A9" s="51">
        <v>3</v>
      </c>
      <c r="B9" s="51" t="s">
        <v>886</v>
      </c>
      <c r="C9" s="101">
        <v>101908420330.0934</v>
      </c>
      <c r="D9" s="101">
        <v>29135290182.096001</v>
      </c>
      <c r="E9" s="101">
        <f t="shared" si="0"/>
        <v>131043710512.18939</v>
      </c>
      <c r="F9" s="88"/>
      <c r="G9" s="103"/>
      <c r="H9" s="50"/>
    </row>
    <row r="10" spans="1:15" ht="39.950000000000003" customHeight="1">
      <c r="A10" s="51">
        <v>4</v>
      </c>
      <c r="B10" s="51" t="s">
        <v>887</v>
      </c>
      <c r="C10" s="101">
        <v>41976766186.999802</v>
      </c>
      <c r="D10" s="101">
        <v>0</v>
      </c>
      <c r="E10" s="101">
        <f t="shared" si="0"/>
        <v>41976766186.999802</v>
      </c>
      <c r="F10" s="88"/>
      <c r="G10" s="103"/>
      <c r="H10" s="50"/>
    </row>
    <row r="11" spans="1:15" ht="39.950000000000003" customHeight="1">
      <c r="A11" s="51">
        <v>5</v>
      </c>
      <c r="B11" s="51" t="s">
        <v>888</v>
      </c>
      <c r="C11" s="101">
        <v>4080844321.5599999</v>
      </c>
      <c r="D11" s="101">
        <v>515573156.26999998</v>
      </c>
      <c r="E11" s="101">
        <f t="shared" si="0"/>
        <v>4596417477.8299999</v>
      </c>
      <c r="F11" s="88"/>
      <c r="G11" s="103"/>
      <c r="H11" s="50"/>
    </row>
    <row r="12" spans="1:15" ht="39.950000000000003" customHeight="1">
      <c r="A12" s="51">
        <v>6</v>
      </c>
      <c r="B12" s="51" t="s">
        <v>904</v>
      </c>
      <c r="C12" s="101">
        <v>2000000000</v>
      </c>
      <c r="D12" s="101">
        <v>0</v>
      </c>
      <c r="E12" s="101">
        <f t="shared" si="0"/>
        <v>2000000000</v>
      </c>
      <c r="F12" s="88"/>
      <c r="G12" s="104"/>
      <c r="H12" s="50"/>
    </row>
    <row r="13" spans="1:15" ht="39.950000000000003" customHeight="1">
      <c r="A13" s="51">
        <v>7</v>
      </c>
      <c r="B13" s="81" t="s">
        <v>899</v>
      </c>
      <c r="C13" s="101">
        <v>6648445942.1400003</v>
      </c>
      <c r="D13" s="101">
        <v>2952913770.1700001</v>
      </c>
      <c r="E13" s="101">
        <f t="shared" si="0"/>
        <v>9601359712.3100014</v>
      </c>
      <c r="F13" s="88"/>
      <c r="G13" s="80"/>
      <c r="H13" s="50"/>
    </row>
    <row r="14" spans="1:15" ht="39.950000000000003" customHeight="1">
      <c r="A14" s="51">
        <v>8</v>
      </c>
      <c r="B14" s="51" t="s">
        <v>900</v>
      </c>
      <c r="C14" s="101">
        <v>1584606813.1500001</v>
      </c>
      <c r="D14" s="90"/>
      <c r="E14" s="101">
        <f t="shared" si="0"/>
        <v>1584606813.1500001</v>
      </c>
      <c r="F14" s="88"/>
      <c r="G14" s="80"/>
      <c r="H14" s="50"/>
    </row>
    <row r="15" spans="1:15" ht="39.950000000000003" customHeight="1">
      <c r="A15" s="51"/>
      <c r="B15" s="51" t="s">
        <v>883</v>
      </c>
      <c r="C15" s="102">
        <f>SUM(C7:C14)</f>
        <v>550991732827.41003</v>
      </c>
      <c r="D15" s="102">
        <f t="shared" ref="D15" si="1">SUM(D7:D14)</f>
        <v>86712173161</v>
      </c>
      <c r="E15" s="102">
        <f>SUM(E7:E14)</f>
        <v>637703905988.40991</v>
      </c>
      <c r="F15" s="89"/>
      <c r="G15" s="80"/>
      <c r="H15" s="49"/>
    </row>
    <row r="16" spans="1:15" ht="39.950000000000003" customHeight="1">
      <c r="A16" s="24"/>
      <c r="B16" s="52" t="s">
        <v>889</v>
      </c>
      <c r="C16" s="86"/>
      <c r="D16" s="53"/>
      <c r="E16" s="53"/>
      <c r="F16" s="53"/>
      <c r="G16" s="53"/>
      <c r="H16" s="50"/>
      <c r="I16" s="50"/>
    </row>
    <row r="17" spans="1:10" ht="39.950000000000003" customHeight="1">
      <c r="A17" s="24"/>
      <c r="C17" s="53"/>
      <c r="D17" s="85"/>
      <c r="E17" s="85"/>
      <c r="F17" s="53"/>
      <c r="G17" s="53"/>
      <c r="H17" s="53"/>
      <c r="I17" s="53"/>
    </row>
    <row r="18" spans="1:10" ht="39.950000000000003" customHeight="1">
      <c r="A18" s="112" t="s">
        <v>903</v>
      </c>
      <c r="B18" s="112"/>
      <c r="C18" s="112"/>
      <c r="D18" s="112"/>
      <c r="E18" s="112"/>
      <c r="F18" s="112"/>
      <c r="G18" s="112"/>
      <c r="H18" s="112"/>
      <c r="I18" s="112"/>
    </row>
    <row r="19" spans="1:10" ht="39.950000000000003" customHeight="1"/>
    <row r="20" spans="1:10" ht="39.950000000000003" customHeight="1">
      <c r="A20" s="41"/>
      <c r="B20" s="41">
        <v>1</v>
      </c>
      <c r="C20" s="41">
        <v>2</v>
      </c>
      <c r="D20" s="41">
        <v>3</v>
      </c>
      <c r="E20" s="41" t="s">
        <v>890</v>
      </c>
      <c r="F20" s="40">
        <v>5</v>
      </c>
      <c r="G20" s="83" t="s">
        <v>905</v>
      </c>
      <c r="H20" s="54"/>
      <c r="I20" s="23"/>
    </row>
    <row r="21" spans="1:10" ht="39.950000000000003" customHeight="1">
      <c r="A21" s="3" t="s">
        <v>0</v>
      </c>
      <c r="B21" s="3" t="s">
        <v>14</v>
      </c>
      <c r="C21" s="55" t="s">
        <v>5</v>
      </c>
      <c r="D21" s="3" t="s">
        <v>891</v>
      </c>
      <c r="E21" s="3" t="s">
        <v>12</v>
      </c>
      <c r="F21" s="56" t="s">
        <v>882</v>
      </c>
      <c r="G21" s="3" t="s">
        <v>13</v>
      </c>
      <c r="H21" s="57"/>
      <c r="I21" s="58"/>
    </row>
    <row r="22" spans="1:10" ht="39.950000000000003" customHeight="1">
      <c r="A22" s="1"/>
      <c r="B22" s="1"/>
      <c r="C22" s="4" t="s">
        <v>4</v>
      </c>
      <c r="D22" s="4" t="s">
        <v>4</v>
      </c>
      <c r="E22" s="4" t="s">
        <v>4</v>
      </c>
      <c r="F22" s="59" t="s">
        <v>4</v>
      </c>
      <c r="G22" s="4" t="s">
        <v>4</v>
      </c>
      <c r="H22" s="60"/>
      <c r="I22" s="60"/>
    </row>
    <row r="23" spans="1:10" ht="39.950000000000003" customHeight="1">
      <c r="A23" s="61">
        <v>1</v>
      </c>
      <c r="B23" s="62" t="s">
        <v>892</v>
      </c>
      <c r="C23" s="101">
        <v>239930018738.32669</v>
      </c>
      <c r="D23" s="101">
        <v>15782169802.59</v>
      </c>
      <c r="E23" s="63">
        <f>C23-D23</f>
        <v>224147848935.73669</v>
      </c>
      <c r="F23" s="63">
        <v>11654116072.8384</v>
      </c>
      <c r="G23" s="64">
        <f>E23+F23</f>
        <v>235801965008.5751</v>
      </c>
      <c r="H23" s="65"/>
      <c r="I23" s="66"/>
    </row>
    <row r="24" spans="1:10" ht="39.950000000000003" customHeight="1">
      <c r="A24" s="61">
        <v>2</v>
      </c>
      <c r="B24" s="62" t="s">
        <v>893</v>
      </c>
      <c r="C24" s="101">
        <v>4947010695.6356001</v>
      </c>
      <c r="D24" s="63">
        <v>0</v>
      </c>
      <c r="E24" s="63">
        <f t="shared" ref="E24:E27" si="2">C24-D24</f>
        <v>4947010695.6356001</v>
      </c>
      <c r="F24" s="63">
        <v>0</v>
      </c>
      <c r="G24" s="64">
        <f t="shared" ref="G24:G27" si="3">E24+F24</f>
        <v>4947010695.6356001</v>
      </c>
      <c r="H24" s="65"/>
      <c r="I24" s="66"/>
    </row>
    <row r="25" spans="1:10" ht="39.950000000000003" customHeight="1">
      <c r="A25" s="61">
        <v>3</v>
      </c>
      <c r="B25" s="62" t="s">
        <v>894</v>
      </c>
      <c r="C25" s="101">
        <v>2473505347.8178</v>
      </c>
      <c r="D25" s="63">
        <v>0</v>
      </c>
      <c r="E25" s="63">
        <f t="shared" si="2"/>
        <v>2473505347.8178</v>
      </c>
      <c r="F25" s="63">
        <v>0</v>
      </c>
      <c r="G25" s="64">
        <f t="shared" si="3"/>
        <v>2473505347.8178</v>
      </c>
      <c r="H25" s="65"/>
      <c r="I25" s="66"/>
    </row>
    <row r="26" spans="1:10" ht="39.950000000000003" customHeight="1">
      <c r="A26" s="61">
        <v>4</v>
      </c>
      <c r="B26" s="62" t="s">
        <v>895</v>
      </c>
      <c r="C26" s="63">
        <v>8310977968.6677999</v>
      </c>
      <c r="D26" s="63">
        <v>0</v>
      </c>
      <c r="E26" s="63">
        <f t="shared" si="2"/>
        <v>8310977968.6677999</v>
      </c>
      <c r="F26" s="63">
        <v>0</v>
      </c>
      <c r="G26" s="64">
        <f t="shared" si="3"/>
        <v>8310977968.6677999</v>
      </c>
      <c r="H26" s="65"/>
      <c r="I26" s="66"/>
    </row>
    <row r="27" spans="1:10" ht="39.950000000000003" customHeight="1" thickBot="1">
      <c r="A27" s="61">
        <v>5</v>
      </c>
      <c r="B27" s="61" t="s">
        <v>896</v>
      </c>
      <c r="C27" s="63">
        <v>4947010695.6356001</v>
      </c>
      <c r="D27" s="63">
        <v>34587784.340000004</v>
      </c>
      <c r="E27" s="63">
        <f t="shared" si="2"/>
        <v>4912422911.2955999</v>
      </c>
      <c r="F27" s="63">
        <v>832436862.34560001</v>
      </c>
      <c r="G27" s="64">
        <f t="shared" si="3"/>
        <v>5744859773.6412001</v>
      </c>
      <c r="H27" s="65"/>
      <c r="I27" s="66"/>
    </row>
    <row r="28" spans="1:10" ht="39.950000000000003" customHeight="1" thickTop="1" thickBot="1">
      <c r="A28" s="1"/>
      <c r="B28" s="67" t="s">
        <v>897</v>
      </c>
      <c r="C28" s="68">
        <f>SUM(C23:C27)</f>
        <v>260608523446.08347</v>
      </c>
      <c r="D28" s="68">
        <f t="shared" ref="D28" si="4">SUM(D23:D27)</f>
        <v>15816757586.93</v>
      </c>
      <c r="E28" s="68">
        <f>SUM(E23:E27)</f>
        <v>244791765859.15347</v>
      </c>
      <c r="F28" s="68">
        <f>SUM(F23:F27)</f>
        <v>12486552935.184</v>
      </c>
      <c r="G28" s="68">
        <f>SUM(G23:G27)</f>
        <v>257278318794.33749</v>
      </c>
      <c r="H28" s="69"/>
      <c r="I28" s="69"/>
    </row>
    <row r="29" spans="1:10" ht="13.5" thickTop="1">
      <c r="D29" s="31"/>
      <c r="E29" s="31"/>
      <c r="F29" s="18"/>
      <c r="G29" s="33"/>
      <c r="H29" s="70"/>
      <c r="I29" s="66"/>
      <c r="J29" t="s">
        <v>898</v>
      </c>
    </row>
    <row r="30" spans="1:10" ht="23.25">
      <c r="A30" s="71"/>
      <c r="E30" s="31"/>
      <c r="F30" s="32"/>
      <c r="G30" s="32"/>
      <c r="I30" s="31"/>
    </row>
    <row r="31" spans="1:10" ht="20.25">
      <c r="A31" s="113"/>
      <c r="B31" s="113"/>
      <c r="C31" s="113"/>
      <c r="D31" s="113"/>
      <c r="E31" s="113"/>
      <c r="F31" s="113"/>
      <c r="G31" s="113"/>
      <c r="H31" s="113"/>
      <c r="I31" s="113"/>
    </row>
    <row r="32" spans="1:10">
      <c r="B32" s="22"/>
      <c r="C32" s="22"/>
      <c r="D32" s="22"/>
      <c r="E32" s="22"/>
    </row>
    <row r="33" spans="2:6" hidden="1">
      <c r="B33" s="22"/>
      <c r="C33" s="22"/>
      <c r="D33" s="22"/>
      <c r="E33" s="22"/>
    </row>
    <row r="34" spans="2:6">
      <c r="B34" s="22"/>
      <c r="C34" s="22"/>
      <c r="D34" s="22"/>
      <c r="E34" s="22"/>
    </row>
    <row r="35" spans="2:6" ht="20.25">
      <c r="C35" s="109"/>
      <c r="D35" s="109"/>
      <c r="E35" s="109"/>
      <c r="F35" s="109"/>
    </row>
    <row r="36" spans="2:6" ht="20.25">
      <c r="C36" s="114"/>
      <c r="D36" s="114"/>
      <c r="E36" s="114"/>
      <c r="F36" s="114"/>
    </row>
    <row r="37" spans="2:6" ht="20.25">
      <c r="C37" s="109"/>
      <c r="D37" s="109"/>
      <c r="E37" s="109"/>
      <c r="F37" s="109"/>
    </row>
    <row r="38" spans="2:6" ht="20.25">
      <c r="C38" s="109"/>
      <c r="D38" s="109"/>
      <c r="E38" s="109"/>
      <c r="F38" s="109"/>
    </row>
  </sheetData>
  <mergeCells count="8">
    <mergeCell ref="C37:F37"/>
    <mergeCell ref="C38:F38"/>
    <mergeCell ref="A1:I1"/>
    <mergeCell ref="A3:G3"/>
    <mergeCell ref="A18:I18"/>
    <mergeCell ref="A31:I31"/>
    <mergeCell ref="C35:F35"/>
    <mergeCell ref="C36:F36"/>
  </mergeCells>
  <pageMargins left="0.7" right="0.7" top="0.75" bottom="0.75" header="0.3" footer="0.3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53"/>
  <sheetViews>
    <sheetView zoomScale="70" zoomScaleNormal="70" workbookViewId="0">
      <pane xSplit="3" ySplit="9" topLeftCell="D42" activePane="bottomRight" state="frozen"/>
      <selection pane="topRight" activeCell="D1" sqref="D1"/>
      <selection pane="bottomLeft" activeCell="A10" sqref="A10"/>
      <selection pane="bottomRight" activeCell="A48" sqref="A48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27.85546875" bestFit="1" customWidth="1"/>
    <col min="11" max="11" width="22" bestFit="1" customWidth="1"/>
    <col min="12" max="12" width="24.140625" bestFit="1" customWidth="1"/>
    <col min="13" max="13" width="20.140625" bestFit="1" customWidth="1"/>
    <col min="14" max="14" width="4.28515625" bestFit="1" customWidth="1"/>
  </cols>
  <sheetData>
    <row r="1" spans="1:16" ht="26.25" hidden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35.1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35.1" customHeight="1">
      <c r="H3" s="24" t="s">
        <v>17</v>
      </c>
    </row>
    <row r="4" spans="1:16" ht="35.1" customHeight="1">
      <c r="A4" s="117" t="s">
        <v>906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6" ht="35.1" customHeight="1">
      <c r="A5" s="23"/>
      <c r="B5" s="23"/>
      <c r="C5" s="23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23"/>
    </row>
    <row r="6" spans="1:16" ht="35.1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2">
        <v>11</v>
      </c>
      <c r="L6" s="2" t="s">
        <v>907</v>
      </c>
      <c r="M6" s="2" t="s">
        <v>908</v>
      </c>
      <c r="N6" s="1"/>
    </row>
    <row r="7" spans="1:16" ht="35.1" customHeight="1">
      <c r="A7" s="119" t="s">
        <v>0</v>
      </c>
      <c r="B7" s="119" t="s">
        <v>14</v>
      </c>
      <c r="C7" s="119" t="s">
        <v>1</v>
      </c>
      <c r="D7" s="119" t="s">
        <v>5</v>
      </c>
      <c r="E7" s="119" t="s">
        <v>22</v>
      </c>
      <c r="F7" s="119" t="s">
        <v>2</v>
      </c>
      <c r="G7" s="121" t="s">
        <v>19</v>
      </c>
      <c r="H7" s="122"/>
      <c r="I7" s="123"/>
      <c r="J7" s="119" t="s">
        <v>12</v>
      </c>
      <c r="K7" s="119" t="s">
        <v>62</v>
      </c>
      <c r="L7" s="119" t="s">
        <v>20</v>
      </c>
      <c r="M7" s="119" t="s">
        <v>13</v>
      </c>
      <c r="N7" s="119" t="s">
        <v>0</v>
      </c>
    </row>
    <row r="8" spans="1:16" ht="35.1" customHeight="1">
      <c r="A8" s="120"/>
      <c r="B8" s="120"/>
      <c r="C8" s="120"/>
      <c r="D8" s="120"/>
      <c r="E8" s="120"/>
      <c r="F8" s="120"/>
      <c r="G8" s="3" t="s">
        <v>3</v>
      </c>
      <c r="H8" s="3" t="s">
        <v>11</v>
      </c>
      <c r="I8" s="3" t="s">
        <v>812</v>
      </c>
      <c r="J8" s="120"/>
      <c r="K8" s="120"/>
      <c r="L8" s="120"/>
      <c r="M8" s="120"/>
      <c r="N8" s="120"/>
    </row>
    <row r="9" spans="1:16" ht="35.1" customHeight="1">
      <c r="A9" s="1"/>
      <c r="B9" s="1"/>
      <c r="C9" s="1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9" t="s">
        <v>4</v>
      </c>
      <c r="N9" s="1"/>
    </row>
    <row r="10" spans="1:16" ht="35.1" customHeight="1">
      <c r="A10" s="1">
        <v>1</v>
      </c>
      <c r="B10" s="30" t="s">
        <v>25</v>
      </c>
      <c r="C10" s="29">
        <v>17</v>
      </c>
      <c r="D10" s="5">
        <v>3264066933.6634002</v>
      </c>
      <c r="E10" s="5">
        <v>401251785.7967</v>
      </c>
      <c r="F10" s="6">
        <f>D10+E10</f>
        <v>3665318719.4601002</v>
      </c>
      <c r="G10" s="7">
        <v>31326205.879999999</v>
      </c>
      <c r="H10" s="7">
        <v>0</v>
      </c>
      <c r="I10" s="5">
        <f>449274032.99-1935744.27</f>
        <v>447338288.72000003</v>
      </c>
      <c r="J10" s="8">
        <f>F10-G10-H10-I10</f>
        <v>3186654224.8600998</v>
      </c>
      <c r="K10" s="8">
        <v>851714491.66270006</v>
      </c>
      <c r="L10" s="21">
        <f>F10+K10</f>
        <v>4517033211.1227999</v>
      </c>
      <c r="M10" s="10">
        <f>J10+K10</f>
        <v>4038368716.5228</v>
      </c>
      <c r="N10" s="1">
        <v>1</v>
      </c>
    </row>
    <row r="11" spans="1:16" ht="35.1" customHeight="1">
      <c r="A11" s="1">
        <v>2</v>
      </c>
      <c r="B11" s="30" t="s">
        <v>26</v>
      </c>
      <c r="C11" s="25">
        <v>21</v>
      </c>
      <c r="D11" s="5">
        <v>3472405907.6300998</v>
      </c>
      <c r="E11" s="5">
        <v>0</v>
      </c>
      <c r="F11" s="6">
        <f t="shared" ref="F11:F45" si="0">D11+E11</f>
        <v>3472405907.6300998</v>
      </c>
      <c r="G11" s="7">
        <v>35765643.600000001</v>
      </c>
      <c r="H11" s="7">
        <v>0</v>
      </c>
      <c r="I11" s="5">
        <v>330357169.13999999</v>
      </c>
      <c r="J11" s="8">
        <f t="shared" ref="J11:J45" si="1">F11-G11-H11-I11</f>
        <v>3106283094.8901</v>
      </c>
      <c r="K11" s="8">
        <v>914651723.80019999</v>
      </c>
      <c r="L11" s="21">
        <f t="shared" ref="L11:L45" si="2">F11+K11</f>
        <v>4387057631.4302998</v>
      </c>
      <c r="M11" s="10">
        <f t="shared" ref="M11:M45" si="3">J11+K11</f>
        <v>4020934818.6903</v>
      </c>
      <c r="N11" s="1">
        <v>2</v>
      </c>
    </row>
    <row r="12" spans="1:16" ht="35.1" customHeight="1">
      <c r="A12" s="1">
        <v>3</v>
      </c>
      <c r="B12" s="30" t="s">
        <v>27</v>
      </c>
      <c r="C12" s="25">
        <v>31</v>
      </c>
      <c r="D12" s="5">
        <v>3504674702.8369002</v>
      </c>
      <c r="E12" s="5">
        <v>9574226761.1982002</v>
      </c>
      <c r="F12" s="6">
        <f t="shared" si="0"/>
        <v>13078901464.035101</v>
      </c>
      <c r="G12" s="7">
        <v>111225880.56999999</v>
      </c>
      <c r="H12" s="7">
        <v>0</v>
      </c>
      <c r="I12" s="5">
        <v>977490067.63</v>
      </c>
      <c r="J12" s="8">
        <f t="shared" si="1"/>
        <v>11990185515.835102</v>
      </c>
      <c r="K12" s="8">
        <v>957734976.35710001</v>
      </c>
      <c r="L12" s="21">
        <f t="shared" si="2"/>
        <v>14036636440.3922</v>
      </c>
      <c r="M12" s="10">
        <f t="shared" si="3"/>
        <v>12947920492.192202</v>
      </c>
      <c r="N12" s="1">
        <v>3</v>
      </c>
    </row>
    <row r="13" spans="1:16" ht="35.1" customHeight="1">
      <c r="A13" s="1">
        <v>4</v>
      </c>
      <c r="B13" s="30" t="s">
        <v>28</v>
      </c>
      <c r="C13" s="25">
        <v>21</v>
      </c>
      <c r="D13" s="5">
        <v>3465900763.9649</v>
      </c>
      <c r="E13" s="5">
        <v>0</v>
      </c>
      <c r="F13" s="6">
        <f t="shared" si="0"/>
        <v>3465900763.9649</v>
      </c>
      <c r="G13" s="7">
        <v>36392250.359999999</v>
      </c>
      <c r="H13" s="7">
        <v>0</v>
      </c>
      <c r="I13" s="5">
        <v>107021602.06</v>
      </c>
      <c r="J13" s="8">
        <f t="shared" si="1"/>
        <v>3322486911.5448999</v>
      </c>
      <c r="K13" s="8">
        <v>1011271398.3185</v>
      </c>
      <c r="L13" s="21">
        <f t="shared" si="2"/>
        <v>4477172162.2833996</v>
      </c>
      <c r="M13" s="10">
        <f t="shared" si="3"/>
        <v>4333758309.8633995</v>
      </c>
      <c r="N13" s="1">
        <v>4</v>
      </c>
    </row>
    <row r="14" spans="1:16" ht="35.1" customHeight="1">
      <c r="A14" s="1">
        <v>5</v>
      </c>
      <c r="B14" s="30" t="s">
        <v>29</v>
      </c>
      <c r="C14" s="25">
        <v>20</v>
      </c>
      <c r="D14" s="5">
        <v>4169594740.3469</v>
      </c>
      <c r="E14" s="5">
        <v>0</v>
      </c>
      <c r="F14" s="6">
        <f t="shared" si="0"/>
        <v>4169594740.3469</v>
      </c>
      <c r="G14" s="7">
        <v>55909234.759999998</v>
      </c>
      <c r="H14" s="7">
        <v>305669380</v>
      </c>
      <c r="I14" s="5">
        <v>519349334.31</v>
      </c>
      <c r="J14" s="8">
        <f t="shared" si="1"/>
        <v>3288666791.2768998</v>
      </c>
      <c r="K14" s="8">
        <v>1060381998.0383</v>
      </c>
      <c r="L14" s="21">
        <f t="shared" si="2"/>
        <v>5229976738.3852005</v>
      </c>
      <c r="M14" s="10">
        <f t="shared" si="3"/>
        <v>4349048789.3151999</v>
      </c>
      <c r="N14" s="1">
        <v>5</v>
      </c>
    </row>
    <row r="15" spans="1:16" ht="35.1" customHeight="1">
      <c r="A15" s="1">
        <v>6</v>
      </c>
      <c r="B15" s="30" t="s">
        <v>30</v>
      </c>
      <c r="C15" s="25">
        <v>8</v>
      </c>
      <c r="D15" s="5">
        <v>3084314974.5802002</v>
      </c>
      <c r="E15" s="5">
        <v>8758768690.9827003</v>
      </c>
      <c r="F15" s="6">
        <f t="shared" si="0"/>
        <v>11843083665.562901</v>
      </c>
      <c r="G15" s="7">
        <v>28391300.120000001</v>
      </c>
      <c r="H15" s="7">
        <v>421546663.22000003</v>
      </c>
      <c r="I15" s="5">
        <f>1418115037.18-147048699.22</f>
        <v>1271066337.96</v>
      </c>
      <c r="J15" s="8">
        <f t="shared" si="1"/>
        <v>10122079364.262901</v>
      </c>
      <c r="K15" s="8">
        <v>765583826.4878</v>
      </c>
      <c r="L15" s="21">
        <f t="shared" si="2"/>
        <v>12608667492.050701</v>
      </c>
      <c r="M15" s="10">
        <f t="shared" si="3"/>
        <v>10887663190.750702</v>
      </c>
      <c r="N15" s="1">
        <v>6</v>
      </c>
    </row>
    <row r="16" spans="1:16" ht="35.1" customHeight="1">
      <c r="A16" s="1">
        <v>7</v>
      </c>
      <c r="B16" s="30" t="s">
        <v>31</v>
      </c>
      <c r="C16" s="25">
        <v>23</v>
      </c>
      <c r="D16" s="5">
        <v>3909264608.4933</v>
      </c>
      <c r="E16" s="5">
        <v>0</v>
      </c>
      <c r="F16" s="6">
        <f t="shared" si="0"/>
        <v>3909264608.4933</v>
      </c>
      <c r="G16" s="7">
        <v>20792622.920000002</v>
      </c>
      <c r="H16" s="7">
        <v>103855987.23</v>
      </c>
      <c r="I16" s="5">
        <v>474879756.13</v>
      </c>
      <c r="J16" s="8">
        <f t="shared" si="1"/>
        <v>3309736242.2132998</v>
      </c>
      <c r="K16" s="8">
        <v>971965314.78129995</v>
      </c>
      <c r="L16" s="21">
        <f t="shared" si="2"/>
        <v>4881229923.2746</v>
      </c>
      <c r="M16" s="10">
        <f t="shared" si="3"/>
        <v>4281701556.9945998</v>
      </c>
      <c r="N16" s="1">
        <v>7</v>
      </c>
    </row>
    <row r="17" spans="1:14" ht="35.1" customHeight="1">
      <c r="A17" s="1">
        <v>8</v>
      </c>
      <c r="B17" s="30" t="s">
        <v>32</v>
      </c>
      <c r="C17" s="25">
        <v>27</v>
      </c>
      <c r="D17" s="5">
        <v>4330904933.8016996</v>
      </c>
      <c r="E17" s="5">
        <v>0</v>
      </c>
      <c r="F17" s="6">
        <f t="shared" si="0"/>
        <v>4330904933.8016996</v>
      </c>
      <c r="G17" s="7">
        <v>17411845.73</v>
      </c>
      <c r="H17" s="7">
        <v>0</v>
      </c>
      <c r="I17" s="5">
        <v>323071065.25999999</v>
      </c>
      <c r="J17" s="8">
        <f t="shared" si="1"/>
        <v>3990422022.8116999</v>
      </c>
      <c r="K17" s="8">
        <v>960057704.15279996</v>
      </c>
      <c r="L17" s="21">
        <f t="shared" si="2"/>
        <v>5290962637.9544992</v>
      </c>
      <c r="M17" s="10">
        <f t="shared" si="3"/>
        <v>4950479726.9644995</v>
      </c>
      <c r="N17" s="1">
        <v>8</v>
      </c>
    </row>
    <row r="18" spans="1:14" ht="35.1" customHeight="1">
      <c r="A18" s="1">
        <v>9</v>
      </c>
      <c r="B18" s="30" t="s">
        <v>33</v>
      </c>
      <c r="C18" s="25">
        <v>18</v>
      </c>
      <c r="D18" s="5">
        <v>3505272394.8525</v>
      </c>
      <c r="E18" s="5">
        <v>0</v>
      </c>
      <c r="F18" s="6">
        <f t="shared" si="0"/>
        <v>3505272394.8525</v>
      </c>
      <c r="G18" s="7">
        <v>231962506.34999999</v>
      </c>
      <c r="H18" s="7">
        <v>633134951.91999996</v>
      </c>
      <c r="I18" s="5">
        <v>665694354.44000006</v>
      </c>
      <c r="J18" s="8">
        <f t="shared" si="1"/>
        <v>1974480582.1424999</v>
      </c>
      <c r="K18" s="8">
        <v>873398641.06560004</v>
      </c>
      <c r="L18" s="21">
        <f t="shared" si="2"/>
        <v>4378671035.9181004</v>
      </c>
      <c r="M18" s="10">
        <f t="shared" si="3"/>
        <v>2847879223.2080998</v>
      </c>
      <c r="N18" s="1">
        <v>9</v>
      </c>
    </row>
    <row r="19" spans="1:14" ht="35.1" customHeight="1">
      <c r="A19" s="1">
        <v>10</v>
      </c>
      <c r="B19" s="30" t="s">
        <v>34</v>
      </c>
      <c r="C19" s="25">
        <v>25</v>
      </c>
      <c r="D19" s="5">
        <v>3539347040.6329999</v>
      </c>
      <c r="E19" s="5">
        <v>11986477003.450199</v>
      </c>
      <c r="F19" s="6">
        <f t="shared" si="0"/>
        <v>15525824044.083199</v>
      </c>
      <c r="G19" s="7">
        <v>22321499.199999999</v>
      </c>
      <c r="H19" s="7">
        <v>1098907642.2</v>
      </c>
      <c r="I19" s="5">
        <f>1332910390.45-155734525.19</f>
        <v>1177175865.26</v>
      </c>
      <c r="J19" s="8">
        <f t="shared" si="1"/>
        <v>13227419037.423197</v>
      </c>
      <c r="K19" s="8">
        <v>999180665.52900004</v>
      </c>
      <c r="L19" s="21">
        <f t="shared" si="2"/>
        <v>16525004709.612198</v>
      </c>
      <c r="M19" s="10">
        <f t="shared" si="3"/>
        <v>14226599702.952196</v>
      </c>
      <c r="N19" s="1">
        <v>10</v>
      </c>
    </row>
    <row r="20" spans="1:14" ht="35.1" customHeight="1">
      <c r="A20" s="1">
        <v>11</v>
      </c>
      <c r="B20" s="30" t="s">
        <v>35</v>
      </c>
      <c r="C20" s="25">
        <v>13</v>
      </c>
      <c r="D20" s="5">
        <v>3118560370.2433</v>
      </c>
      <c r="E20" s="5">
        <v>0</v>
      </c>
      <c r="F20" s="6">
        <f t="shared" si="0"/>
        <v>3118560370.2433</v>
      </c>
      <c r="G20" s="7">
        <v>31282856.030000001</v>
      </c>
      <c r="H20" s="7">
        <v>0</v>
      </c>
      <c r="I20" s="5">
        <v>141730860.3224</v>
      </c>
      <c r="J20" s="8">
        <f t="shared" si="1"/>
        <v>2945546653.8908997</v>
      </c>
      <c r="K20" s="8">
        <v>812786835.32229996</v>
      </c>
      <c r="L20" s="21">
        <f t="shared" si="2"/>
        <v>3931347205.5655999</v>
      </c>
      <c r="M20" s="10">
        <f t="shared" si="3"/>
        <v>3758333489.2131996</v>
      </c>
      <c r="N20" s="1">
        <v>11</v>
      </c>
    </row>
    <row r="21" spans="1:14" ht="35.1" customHeight="1">
      <c r="A21" s="1">
        <v>12</v>
      </c>
      <c r="B21" s="30" t="s">
        <v>36</v>
      </c>
      <c r="C21" s="25">
        <v>18</v>
      </c>
      <c r="D21" s="5">
        <v>3259395396.7364998</v>
      </c>
      <c r="E21" s="5">
        <v>1257281842.7509999</v>
      </c>
      <c r="F21" s="6">
        <f t="shared" si="0"/>
        <v>4516677239.4874992</v>
      </c>
      <c r="G21" s="7">
        <v>64088110.490000002</v>
      </c>
      <c r="H21" s="7">
        <v>520000000</v>
      </c>
      <c r="I21" s="5">
        <f>404256146.81-10899224.7</f>
        <v>393356922.11000001</v>
      </c>
      <c r="J21" s="8">
        <f t="shared" si="1"/>
        <v>3539232206.8874993</v>
      </c>
      <c r="K21" s="8">
        <v>962908170.58469999</v>
      </c>
      <c r="L21" s="21">
        <f t="shared" si="2"/>
        <v>5479585410.0721989</v>
      </c>
      <c r="M21" s="10">
        <f t="shared" si="3"/>
        <v>4502140377.4721994</v>
      </c>
      <c r="N21" s="1">
        <v>12</v>
      </c>
    </row>
    <row r="22" spans="1:14" ht="35.1" customHeight="1">
      <c r="A22" s="1">
        <v>13</v>
      </c>
      <c r="B22" s="30" t="s">
        <v>37</v>
      </c>
      <c r="C22" s="25">
        <v>16</v>
      </c>
      <c r="D22" s="5">
        <v>3116800584.8004999</v>
      </c>
      <c r="E22" s="5">
        <v>0</v>
      </c>
      <c r="F22" s="6">
        <f t="shared" si="0"/>
        <v>3116800584.8004999</v>
      </c>
      <c r="G22" s="7">
        <v>45608594.700000003</v>
      </c>
      <c r="H22" s="7">
        <v>499654808.00999999</v>
      </c>
      <c r="I22" s="5">
        <v>436641964.81999999</v>
      </c>
      <c r="J22" s="8">
        <f t="shared" si="1"/>
        <v>2134895217.2704999</v>
      </c>
      <c r="K22" s="8">
        <v>811476185.66750002</v>
      </c>
      <c r="L22" s="21">
        <f t="shared" si="2"/>
        <v>3928276770.4679999</v>
      </c>
      <c r="M22" s="10">
        <f t="shared" si="3"/>
        <v>2946371402.9379997</v>
      </c>
      <c r="N22" s="1">
        <v>13</v>
      </c>
    </row>
    <row r="23" spans="1:14" ht="35.1" customHeight="1">
      <c r="A23" s="1">
        <v>14</v>
      </c>
      <c r="B23" s="30" t="s">
        <v>38</v>
      </c>
      <c r="C23" s="25">
        <v>17</v>
      </c>
      <c r="D23" s="5">
        <v>3505574923.5268998</v>
      </c>
      <c r="E23" s="5">
        <v>0</v>
      </c>
      <c r="F23" s="6">
        <f t="shared" si="0"/>
        <v>3505574923.5268998</v>
      </c>
      <c r="G23" s="7">
        <v>45799061.670000002</v>
      </c>
      <c r="H23" s="7">
        <v>147102561.99000001</v>
      </c>
      <c r="I23" s="5">
        <v>206468378.88999999</v>
      </c>
      <c r="J23" s="8">
        <f t="shared" si="1"/>
        <v>3106204920.9768996</v>
      </c>
      <c r="K23" s="8">
        <v>969806337.50399995</v>
      </c>
      <c r="L23" s="21">
        <f t="shared" si="2"/>
        <v>4475381261.0309</v>
      </c>
      <c r="M23" s="10">
        <f t="shared" si="3"/>
        <v>4076011258.4808998</v>
      </c>
      <c r="N23" s="1">
        <v>14</v>
      </c>
    </row>
    <row r="24" spans="1:14" ht="35.1" customHeight="1">
      <c r="A24" s="1">
        <v>15</v>
      </c>
      <c r="B24" s="30" t="s">
        <v>39</v>
      </c>
      <c r="C24" s="25">
        <v>11</v>
      </c>
      <c r="D24" s="5">
        <v>3283355918.7277002</v>
      </c>
      <c r="E24" s="5">
        <v>0</v>
      </c>
      <c r="F24" s="6">
        <f t="shared" si="0"/>
        <v>3283355918.7277002</v>
      </c>
      <c r="G24" s="7">
        <v>30538887.789999999</v>
      </c>
      <c r="H24" s="7">
        <v>361446152.47000003</v>
      </c>
      <c r="I24" s="5">
        <v>287111786.97000003</v>
      </c>
      <c r="J24" s="8">
        <f t="shared" si="1"/>
        <v>2604259091.4976997</v>
      </c>
      <c r="K24" s="8">
        <v>793981377.86749995</v>
      </c>
      <c r="L24" s="21">
        <f t="shared" si="2"/>
        <v>4077337296.5952001</v>
      </c>
      <c r="M24" s="10">
        <f t="shared" si="3"/>
        <v>3398240469.3651996</v>
      </c>
      <c r="N24" s="1">
        <v>15</v>
      </c>
    </row>
    <row r="25" spans="1:14" ht="35.1" customHeight="1">
      <c r="A25" s="1">
        <v>16</v>
      </c>
      <c r="B25" s="30" t="s">
        <v>40</v>
      </c>
      <c r="C25" s="25">
        <v>27</v>
      </c>
      <c r="D25" s="5">
        <v>3624248348.5837002</v>
      </c>
      <c r="E25" s="5">
        <v>257895842.09779999</v>
      </c>
      <c r="F25" s="6">
        <f t="shared" si="0"/>
        <v>3882144190.6815</v>
      </c>
      <c r="G25" s="7">
        <v>46358595.57</v>
      </c>
      <c r="H25" s="7">
        <v>0</v>
      </c>
      <c r="I25" s="5">
        <v>822267522.07000005</v>
      </c>
      <c r="J25" s="8">
        <f t="shared" si="1"/>
        <v>3013518073.0414996</v>
      </c>
      <c r="K25" s="8">
        <v>950722943.02550006</v>
      </c>
      <c r="L25" s="21">
        <f t="shared" si="2"/>
        <v>4832867133.7069998</v>
      </c>
      <c r="M25" s="10">
        <f t="shared" si="3"/>
        <v>3964241016.0669994</v>
      </c>
      <c r="N25" s="1">
        <v>16</v>
      </c>
    </row>
    <row r="26" spans="1:14" ht="35.1" customHeight="1">
      <c r="A26" s="1">
        <v>17</v>
      </c>
      <c r="B26" s="30" t="s">
        <v>41</v>
      </c>
      <c r="C26" s="25">
        <v>27</v>
      </c>
      <c r="D26" s="5">
        <v>3898215299.4342999</v>
      </c>
      <c r="E26" s="5">
        <v>0</v>
      </c>
      <c r="F26" s="6">
        <f t="shared" si="0"/>
        <v>3898215299.4342999</v>
      </c>
      <c r="G26" s="7">
        <v>25733823.960000001</v>
      </c>
      <c r="H26" s="7">
        <v>0</v>
      </c>
      <c r="I26" s="5">
        <v>236474628.33000001</v>
      </c>
      <c r="J26" s="8">
        <f t="shared" si="1"/>
        <v>3636006847.1443</v>
      </c>
      <c r="K26" s="8">
        <v>1034023287.0568</v>
      </c>
      <c r="L26" s="21">
        <f t="shared" si="2"/>
        <v>4932238586.4911003</v>
      </c>
      <c r="M26" s="10">
        <f t="shared" si="3"/>
        <v>4670030134.2011003</v>
      </c>
      <c r="N26" s="1">
        <v>17</v>
      </c>
    </row>
    <row r="27" spans="1:14" ht="35.1" customHeight="1">
      <c r="A27" s="1">
        <v>18</v>
      </c>
      <c r="B27" s="30" t="s">
        <v>42</v>
      </c>
      <c r="C27" s="25">
        <v>23</v>
      </c>
      <c r="D27" s="5">
        <v>4567212626.4295998</v>
      </c>
      <c r="E27" s="5">
        <v>0</v>
      </c>
      <c r="F27" s="6">
        <f t="shared" si="0"/>
        <v>4567212626.4295998</v>
      </c>
      <c r="G27" s="7">
        <v>180575169.37</v>
      </c>
      <c r="H27" s="7">
        <v>0</v>
      </c>
      <c r="I27" s="5">
        <v>203254936.77000001</v>
      </c>
      <c r="J27" s="8">
        <f t="shared" si="1"/>
        <v>4183382520.2895999</v>
      </c>
      <c r="K27" s="8">
        <v>1253598076.6434</v>
      </c>
      <c r="L27" s="21">
        <f t="shared" si="2"/>
        <v>5820810703.073</v>
      </c>
      <c r="M27" s="10">
        <f t="shared" si="3"/>
        <v>5436980596.9329996</v>
      </c>
      <c r="N27" s="1">
        <v>18</v>
      </c>
    </row>
    <row r="28" spans="1:14" ht="35.1" customHeight="1">
      <c r="A28" s="1">
        <v>19</v>
      </c>
      <c r="B28" s="30" t="s">
        <v>43</v>
      </c>
      <c r="C28" s="25">
        <v>44</v>
      </c>
      <c r="D28" s="5">
        <v>5529119351.5173998</v>
      </c>
      <c r="E28" s="5">
        <v>0</v>
      </c>
      <c r="F28" s="6">
        <f t="shared" si="0"/>
        <v>5529119351.5173998</v>
      </c>
      <c r="G28" s="7">
        <v>54328126.759999998</v>
      </c>
      <c r="H28" s="7">
        <v>0</v>
      </c>
      <c r="I28" s="5">
        <v>487417720.38999999</v>
      </c>
      <c r="J28" s="8">
        <f t="shared" si="1"/>
        <v>4987373504.3673992</v>
      </c>
      <c r="K28" s="8">
        <v>1850195956.9105</v>
      </c>
      <c r="L28" s="21">
        <f t="shared" si="2"/>
        <v>7379315308.4279003</v>
      </c>
      <c r="M28" s="10">
        <f t="shared" si="3"/>
        <v>6837569461.2778988</v>
      </c>
      <c r="N28" s="1">
        <v>19</v>
      </c>
    </row>
    <row r="29" spans="1:14" ht="35.1" customHeight="1">
      <c r="A29" s="1">
        <v>20</v>
      </c>
      <c r="B29" s="30" t="s">
        <v>44</v>
      </c>
      <c r="C29" s="25">
        <v>34</v>
      </c>
      <c r="D29" s="5">
        <v>4284910138.9488001</v>
      </c>
      <c r="E29" s="5">
        <v>0</v>
      </c>
      <c r="F29" s="6">
        <f t="shared" si="0"/>
        <v>4284910138.9488001</v>
      </c>
      <c r="G29" s="7">
        <v>99227240.439999998</v>
      </c>
      <c r="H29" s="7">
        <v>0</v>
      </c>
      <c r="I29" s="5">
        <v>636963905.44000006</v>
      </c>
      <c r="J29" s="8">
        <f t="shared" si="1"/>
        <v>3548718993.0688</v>
      </c>
      <c r="K29" s="8">
        <v>1114271103.5053999</v>
      </c>
      <c r="L29" s="21">
        <f t="shared" si="2"/>
        <v>5399181242.4541998</v>
      </c>
      <c r="M29" s="10">
        <f t="shared" si="3"/>
        <v>4662990096.5741997</v>
      </c>
      <c r="N29" s="1">
        <v>20</v>
      </c>
    </row>
    <row r="30" spans="1:14" ht="35.1" customHeight="1">
      <c r="A30" s="1">
        <v>21</v>
      </c>
      <c r="B30" s="30" t="s">
        <v>45</v>
      </c>
      <c r="C30" s="25">
        <v>21</v>
      </c>
      <c r="D30" s="5">
        <v>3680759186.9893999</v>
      </c>
      <c r="E30" s="5">
        <v>0</v>
      </c>
      <c r="F30" s="6">
        <f t="shared" si="0"/>
        <v>3680759186.9893999</v>
      </c>
      <c r="G30" s="7">
        <v>36342977.009999998</v>
      </c>
      <c r="H30" s="7">
        <v>0</v>
      </c>
      <c r="I30" s="5">
        <v>264239440.81</v>
      </c>
      <c r="J30" s="8">
        <f t="shared" si="1"/>
        <v>3380176769.1693997</v>
      </c>
      <c r="K30" s="8">
        <v>881430608.21790004</v>
      </c>
      <c r="L30" s="21">
        <f t="shared" si="2"/>
        <v>4562189795.2073002</v>
      </c>
      <c r="M30" s="10">
        <f t="shared" si="3"/>
        <v>4261607377.3872995</v>
      </c>
      <c r="N30" s="1">
        <v>21</v>
      </c>
    </row>
    <row r="31" spans="1:14" ht="35.1" customHeight="1">
      <c r="A31" s="1">
        <v>22</v>
      </c>
      <c r="B31" s="30" t="s">
        <v>46</v>
      </c>
      <c r="C31" s="25">
        <v>21</v>
      </c>
      <c r="D31" s="5">
        <v>3852643682.8944001</v>
      </c>
      <c r="E31" s="5">
        <v>0</v>
      </c>
      <c r="F31" s="6">
        <f t="shared" si="0"/>
        <v>3852643682.8944001</v>
      </c>
      <c r="G31" s="7">
        <v>23941292.93</v>
      </c>
      <c r="H31" s="7">
        <v>246132000</v>
      </c>
      <c r="I31" s="5">
        <v>243765401.44</v>
      </c>
      <c r="J31" s="8">
        <f t="shared" si="1"/>
        <v>3338804988.5244002</v>
      </c>
      <c r="K31" s="8">
        <v>909135970.86220002</v>
      </c>
      <c r="L31" s="21">
        <f t="shared" si="2"/>
        <v>4761779653.7566004</v>
      </c>
      <c r="M31" s="10">
        <f t="shared" si="3"/>
        <v>4247940959.3866005</v>
      </c>
      <c r="N31" s="1">
        <v>22</v>
      </c>
    </row>
    <row r="32" spans="1:14" ht="35.1" customHeight="1">
      <c r="A32" s="1">
        <v>23</v>
      </c>
      <c r="B32" s="30" t="s">
        <v>47</v>
      </c>
      <c r="C32" s="25">
        <v>16</v>
      </c>
      <c r="D32" s="5">
        <v>3102904683.2438998</v>
      </c>
      <c r="E32" s="5">
        <v>0</v>
      </c>
      <c r="F32" s="6">
        <f t="shared" si="0"/>
        <v>3102904683.2438998</v>
      </c>
      <c r="G32" s="7">
        <v>34961787.119999997</v>
      </c>
      <c r="H32" s="7">
        <v>0</v>
      </c>
      <c r="I32" s="5">
        <v>347813959.43000001</v>
      </c>
      <c r="J32" s="8">
        <f t="shared" si="1"/>
        <v>2720128936.6939001</v>
      </c>
      <c r="K32" s="8">
        <v>813167009.88469994</v>
      </c>
      <c r="L32" s="21">
        <f t="shared" si="2"/>
        <v>3916071693.1285996</v>
      </c>
      <c r="M32" s="10">
        <f t="shared" si="3"/>
        <v>3533295946.5785999</v>
      </c>
      <c r="N32" s="1">
        <v>23</v>
      </c>
    </row>
    <row r="33" spans="1:14" ht="35.1" customHeight="1">
      <c r="A33" s="1">
        <v>24</v>
      </c>
      <c r="B33" s="30" t="s">
        <v>48</v>
      </c>
      <c r="C33" s="25">
        <v>20</v>
      </c>
      <c r="D33" s="5">
        <v>4669699982.4727001</v>
      </c>
      <c r="E33" s="5">
        <v>0</v>
      </c>
      <c r="F33" s="6">
        <f t="shared" si="0"/>
        <v>4669699982.4727001</v>
      </c>
      <c r="G33" s="7">
        <v>802753160.63999999</v>
      </c>
      <c r="H33" s="7">
        <v>2000000000</v>
      </c>
      <c r="I33" s="5">
        <v>0</v>
      </c>
      <c r="J33" s="8">
        <f t="shared" si="1"/>
        <v>1866946821.8327003</v>
      </c>
      <c r="K33" s="8">
        <v>6905871076.3937998</v>
      </c>
      <c r="L33" s="21">
        <f t="shared" si="2"/>
        <v>11575571058.866501</v>
      </c>
      <c r="M33" s="10">
        <f t="shared" si="3"/>
        <v>8772817898.2264996</v>
      </c>
      <c r="N33" s="1">
        <v>24</v>
      </c>
    </row>
    <row r="34" spans="1:14" ht="35.1" customHeight="1">
      <c r="A34" s="1">
        <v>25</v>
      </c>
      <c r="B34" s="30" t="s">
        <v>49</v>
      </c>
      <c r="C34" s="25">
        <v>13</v>
      </c>
      <c r="D34" s="5">
        <v>3214615919.2219</v>
      </c>
      <c r="E34" s="5">
        <v>0</v>
      </c>
      <c r="F34" s="6">
        <f t="shared" si="0"/>
        <v>3214615919.2219</v>
      </c>
      <c r="G34" s="7">
        <v>26961830.75</v>
      </c>
      <c r="H34" s="7">
        <v>101637860.22</v>
      </c>
      <c r="I34" s="5">
        <v>124304116.61</v>
      </c>
      <c r="J34" s="8">
        <f t="shared" si="1"/>
        <v>2961712111.6419001</v>
      </c>
      <c r="K34" s="8">
        <v>782448105.66040003</v>
      </c>
      <c r="L34" s="21">
        <f t="shared" si="2"/>
        <v>3997064024.8822999</v>
      </c>
      <c r="M34" s="10">
        <f t="shared" si="3"/>
        <v>3744160217.3023</v>
      </c>
      <c r="N34" s="1">
        <v>25</v>
      </c>
    </row>
    <row r="35" spans="1:14" ht="35.1" customHeight="1">
      <c r="A35" s="1">
        <v>26</v>
      </c>
      <c r="B35" s="30" t="s">
        <v>50</v>
      </c>
      <c r="C35" s="25">
        <v>25</v>
      </c>
      <c r="D35" s="5">
        <v>4129031020.6272001</v>
      </c>
      <c r="E35" s="5">
        <v>0</v>
      </c>
      <c r="F35" s="6">
        <f t="shared" si="0"/>
        <v>4129031020.6272001</v>
      </c>
      <c r="G35" s="7">
        <v>30734086.280000001</v>
      </c>
      <c r="H35" s="7">
        <v>275631992.38</v>
      </c>
      <c r="I35" s="5">
        <v>183001204.5</v>
      </c>
      <c r="J35" s="8">
        <f t="shared" si="1"/>
        <v>3639663737.4671998</v>
      </c>
      <c r="K35" s="8">
        <v>971022290.47689998</v>
      </c>
      <c r="L35" s="21">
        <f t="shared" si="2"/>
        <v>5100053311.1041002</v>
      </c>
      <c r="M35" s="10">
        <f t="shared" si="3"/>
        <v>4610686027.9440994</v>
      </c>
      <c r="N35" s="1">
        <v>26</v>
      </c>
    </row>
    <row r="36" spans="1:14" ht="35.1" customHeight="1">
      <c r="A36" s="1">
        <v>27</v>
      </c>
      <c r="B36" s="30" t="s">
        <v>51</v>
      </c>
      <c r="C36" s="25">
        <v>20</v>
      </c>
      <c r="D36" s="5">
        <v>3238490877.3260999</v>
      </c>
      <c r="E36" s="5">
        <v>0</v>
      </c>
      <c r="F36" s="6">
        <f t="shared" si="0"/>
        <v>3238490877.3260999</v>
      </c>
      <c r="G36" s="7">
        <v>72750986.819999993</v>
      </c>
      <c r="H36" s="7">
        <v>0</v>
      </c>
      <c r="I36" s="5">
        <v>1133331119.97</v>
      </c>
      <c r="J36" s="8">
        <f t="shared" si="1"/>
        <v>2032408770.5360997</v>
      </c>
      <c r="K36" s="8">
        <v>1007638172.1404001</v>
      </c>
      <c r="L36" s="21">
        <f t="shared" si="2"/>
        <v>4246129049.4664998</v>
      </c>
      <c r="M36" s="10">
        <f t="shared" si="3"/>
        <v>3040046942.6764998</v>
      </c>
      <c r="N36" s="1">
        <v>27</v>
      </c>
    </row>
    <row r="37" spans="1:14" ht="35.1" customHeight="1">
      <c r="A37" s="1">
        <v>28</v>
      </c>
      <c r="B37" s="30" t="s">
        <v>52</v>
      </c>
      <c r="C37" s="25">
        <v>18</v>
      </c>
      <c r="D37" s="5">
        <v>3244906690.4436002</v>
      </c>
      <c r="E37" s="5">
        <v>1480630595.2802999</v>
      </c>
      <c r="F37" s="6">
        <f t="shared" si="0"/>
        <v>4725537285.7238998</v>
      </c>
      <c r="G37" s="7">
        <v>50606534.740000002</v>
      </c>
      <c r="H37" s="7">
        <v>725882360.59000003</v>
      </c>
      <c r="I37" s="5">
        <f>305307884.76-68808861.81</f>
        <v>236499022.94999999</v>
      </c>
      <c r="J37" s="8">
        <f t="shared" si="1"/>
        <v>3712549367.4439001</v>
      </c>
      <c r="K37" s="8">
        <v>933676893.28750002</v>
      </c>
      <c r="L37" s="21">
        <f t="shared" si="2"/>
        <v>5659214179.0114002</v>
      </c>
      <c r="M37" s="10">
        <f t="shared" si="3"/>
        <v>4646226260.7314005</v>
      </c>
      <c r="N37" s="1">
        <v>28</v>
      </c>
    </row>
    <row r="38" spans="1:14" ht="35.1" customHeight="1">
      <c r="A38" s="1">
        <v>29</v>
      </c>
      <c r="B38" s="30" t="s">
        <v>53</v>
      </c>
      <c r="C38" s="25">
        <v>30</v>
      </c>
      <c r="D38" s="5">
        <v>3179122902.4554</v>
      </c>
      <c r="E38" s="5">
        <v>0</v>
      </c>
      <c r="F38" s="6">
        <f t="shared" si="0"/>
        <v>3179122902.4554</v>
      </c>
      <c r="G38" s="7">
        <v>95247661.719999999</v>
      </c>
      <c r="H38" s="7">
        <v>945881467</v>
      </c>
      <c r="I38" s="5">
        <v>1375047323.53</v>
      </c>
      <c r="J38" s="8">
        <f t="shared" si="1"/>
        <v>762946450.20540023</v>
      </c>
      <c r="K38" s="8">
        <v>911762766.21150005</v>
      </c>
      <c r="L38" s="21">
        <f t="shared" si="2"/>
        <v>4090885668.6669002</v>
      </c>
      <c r="M38" s="10">
        <f t="shared" si="3"/>
        <v>1674709216.4169002</v>
      </c>
      <c r="N38" s="1">
        <v>29</v>
      </c>
    </row>
    <row r="39" spans="1:14" ht="35.1" customHeight="1">
      <c r="A39" s="1">
        <v>30</v>
      </c>
      <c r="B39" s="30" t="s">
        <v>54</v>
      </c>
      <c r="C39" s="25">
        <v>33</v>
      </c>
      <c r="D39" s="5">
        <v>3909696535.6785998</v>
      </c>
      <c r="E39" s="5">
        <v>0</v>
      </c>
      <c r="F39" s="6">
        <f t="shared" si="0"/>
        <v>3909696535.6785998</v>
      </c>
      <c r="G39" s="7">
        <v>115182557.78</v>
      </c>
      <c r="H39" s="7">
        <v>99912935</v>
      </c>
      <c r="I39" s="5">
        <v>399777987.94999999</v>
      </c>
      <c r="J39" s="8">
        <f t="shared" si="1"/>
        <v>3294823054.9485998</v>
      </c>
      <c r="K39" s="8">
        <v>1521807561.3399</v>
      </c>
      <c r="L39" s="21">
        <f t="shared" si="2"/>
        <v>5431504097.0184994</v>
      </c>
      <c r="M39" s="10">
        <f t="shared" si="3"/>
        <v>4816630616.2884998</v>
      </c>
      <c r="N39" s="1">
        <v>30</v>
      </c>
    </row>
    <row r="40" spans="1:14" ht="35.1" customHeight="1">
      <c r="A40" s="1">
        <v>31</v>
      </c>
      <c r="B40" s="30" t="s">
        <v>55</v>
      </c>
      <c r="C40" s="25">
        <v>17</v>
      </c>
      <c r="D40" s="5">
        <v>3640056314.4165001</v>
      </c>
      <c r="E40" s="5">
        <v>0</v>
      </c>
      <c r="F40" s="6">
        <f t="shared" si="0"/>
        <v>3640056314.4165001</v>
      </c>
      <c r="G40" s="7">
        <v>18708659.809999999</v>
      </c>
      <c r="H40" s="7">
        <v>609914612.08000004</v>
      </c>
      <c r="I40" s="5">
        <v>519429350.12</v>
      </c>
      <c r="J40" s="8">
        <f t="shared" si="1"/>
        <v>2492003692.4065003</v>
      </c>
      <c r="K40" s="8">
        <v>890362706.93649995</v>
      </c>
      <c r="L40" s="21">
        <f t="shared" si="2"/>
        <v>4530419021.3529997</v>
      </c>
      <c r="M40" s="10">
        <f t="shared" si="3"/>
        <v>3382366399.3430004</v>
      </c>
      <c r="N40" s="1">
        <v>31</v>
      </c>
    </row>
    <row r="41" spans="1:14" ht="35.1" customHeight="1">
      <c r="A41" s="1">
        <v>32</v>
      </c>
      <c r="B41" s="30" t="s">
        <v>56</v>
      </c>
      <c r="C41" s="25">
        <v>23</v>
      </c>
      <c r="D41" s="5">
        <v>3759316850.3877001</v>
      </c>
      <c r="E41" s="5">
        <v>8260233665.4427996</v>
      </c>
      <c r="F41" s="6">
        <f t="shared" si="0"/>
        <v>12019550515.8305</v>
      </c>
      <c r="G41" s="7">
        <v>48720437.130000003</v>
      </c>
      <c r="H41" s="7">
        <v>0</v>
      </c>
      <c r="I41" s="5">
        <f>1418411245.12-150861722.09</f>
        <v>1267549523.03</v>
      </c>
      <c r="J41" s="8">
        <f t="shared" si="1"/>
        <v>10703280555.6705</v>
      </c>
      <c r="K41" s="8">
        <v>1755617061.8806</v>
      </c>
      <c r="L41" s="21">
        <f t="shared" si="2"/>
        <v>13775167577.7111</v>
      </c>
      <c r="M41" s="10">
        <f t="shared" si="3"/>
        <v>12458897617.5511</v>
      </c>
      <c r="N41" s="1">
        <v>32</v>
      </c>
    </row>
    <row r="42" spans="1:14" ht="35.1" customHeight="1">
      <c r="A42" s="1">
        <v>33</v>
      </c>
      <c r="B42" s="30" t="s">
        <v>57</v>
      </c>
      <c r="C42" s="25">
        <v>23</v>
      </c>
      <c r="D42" s="5">
        <v>3841680540.0931001</v>
      </c>
      <c r="E42" s="5">
        <v>0</v>
      </c>
      <c r="F42" s="6">
        <f t="shared" si="0"/>
        <v>3841680540.0931001</v>
      </c>
      <c r="G42" s="7">
        <v>33665974.990000002</v>
      </c>
      <c r="H42" s="7">
        <v>0</v>
      </c>
      <c r="I42" s="5">
        <v>573519483.79999995</v>
      </c>
      <c r="J42" s="8">
        <f t="shared" si="1"/>
        <v>3234495081.3031006</v>
      </c>
      <c r="K42" s="8">
        <v>920718179.12279999</v>
      </c>
      <c r="L42" s="21">
        <f t="shared" si="2"/>
        <v>4762398719.2159004</v>
      </c>
      <c r="M42" s="10">
        <f t="shared" si="3"/>
        <v>4155213260.4259005</v>
      </c>
      <c r="N42" s="1">
        <v>33</v>
      </c>
    </row>
    <row r="43" spans="1:14" ht="35.1" customHeight="1">
      <c r="A43" s="1">
        <v>34</v>
      </c>
      <c r="B43" s="30" t="s">
        <v>58</v>
      </c>
      <c r="C43" s="25">
        <v>16</v>
      </c>
      <c r="D43" s="5">
        <v>3357789300.9706998</v>
      </c>
      <c r="E43" s="5">
        <v>0</v>
      </c>
      <c r="F43" s="6">
        <f t="shared" si="0"/>
        <v>3357789300.9706998</v>
      </c>
      <c r="G43" s="7">
        <v>17164063.460000001</v>
      </c>
      <c r="H43" s="7">
        <v>0</v>
      </c>
      <c r="I43" s="5">
        <v>516032835.57999998</v>
      </c>
      <c r="J43" s="8">
        <f t="shared" si="1"/>
        <v>2824592401.9306998</v>
      </c>
      <c r="K43" s="8">
        <v>807717257.75329995</v>
      </c>
      <c r="L43" s="21">
        <f t="shared" si="2"/>
        <v>4165506558.724</v>
      </c>
      <c r="M43" s="10">
        <f t="shared" si="3"/>
        <v>3632309659.684</v>
      </c>
      <c r="N43" s="1">
        <v>34</v>
      </c>
    </row>
    <row r="44" spans="1:14" ht="35.1" customHeight="1">
      <c r="A44" s="1">
        <v>35</v>
      </c>
      <c r="B44" s="30" t="s">
        <v>59</v>
      </c>
      <c r="C44" s="25">
        <v>17</v>
      </c>
      <c r="D44" s="5">
        <v>3461449731.6036</v>
      </c>
      <c r="E44" s="5">
        <v>0</v>
      </c>
      <c r="F44" s="6">
        <f t="shared" si="0"/>
        <v>3461449731.6036</v>
      </c>
      <c r="G44" s="7">
        <v>31564249.48</v>
      </c>
      <c r="H44" s="7">
        <v>0</v>
      </c>
      <c r="I44" s="5">
        <v>89972595.590000004</v>
      </c>
      <c r="J44" s="8">
        <f t="shared" si="1"/>
        <v>3339912886.5335999</v>
      </c>
      <c r="K44" s="8">
        <v>815281451.5826</v>
      </c>
      <c r="L44" s="21">
        <f t="shared" si="2"/>
        <v>4276731183.1862001</v>
      </c>
      <c r="M44" s="10">
        <f t="shared" si="3"/>
        <v>4155194338.1162</v>
      </c>
      <c r="N44" s="1">
        <v>35</v>
      </c>
    </row>
    <row r="45" spans="1:14" ht="35.1" customHeight="1" thickBot="1">
      <c r="A45" s="1">
        <v>36</v>
      </c>
      <c r="B45" s="30" t="s">
        <v>60</v>
      </c>
      <c r="C45" s="25">
        <v>14</v>
      </c>
      <c r="D45" s="5">
        <v>3468821608.8070998</v>
      </c>
      <c r="E45" s="5">
        <v>0</v>
      </c>
      <c r="F45" s="6">
        <f t="shared" si="0"/>
        <v>3468821608.8070998</v>
      </c>
      <c r="G45" s="7">
        <v>20300625.149999999</v>
      </c>
      <c r="H45" s="7">
        <v>488822936.86000001</v>
      </c>
      <c r="I45" s="5">
        <v>780842346.25999999</v>
      </c>
      <c r="J45" s="8">
        <f t="shared" si="1"/>
        <v>2178855700.5370998</v>
      </c>
      <c r="K45" s="8">
        <v>874474991.24820006</v>
      </c>
      <c r="L45" s="21">
        <f t="shared" si="2"/>
        <v>4343296600.0552998</v>
      </c>
      <c r="M45" s="10">
        <f t="shared" si="3"/>
        <v>3053330691.7852998</v>
      </c>
      <c r="N45" s="1">
        <v>36</v>
      </c>
    </row>
    <row r="46" spans="1:14" ht="35.1" customHeight="1" thickTop="1" thickBot="1">
      <c r="A46" s="1"/>
      <c r="B46" s="115" t="s">
        <v>879</v>
      </c>
      <c r="C46" s="116"/>
      <c r="D46" s="11">
        <f>SUM(D10:D45)</f>
        <v>132184125787.38348</v>
      </c>
      <c r="E46" s="11">
        <f>SUM(E10:E45)</f>
        <v>41976766186.999702</v>
      </c>
      <c r="F46" s="11">
        <f>SUM(F10:F45)</f>
        <v>174160891974.38321</v>
      </c>
      <c r="G46" s="11">
        <f t="shared" ref="G46:L46" si="4">SUM(G10:G45)</f>
        <v>2674646342.0800004</v>
      </c>
      <c r="H46" s="11">
        <f t="shared" si="4"/>
        <v>9585134311.170002</v>
      </c>
      <c r="I46" s="11">
        <f t="shared" si="4"/>
        <v>18200258178.592403</v>
      </c>
      <c r="J46" s="11">
        <f>SUM(J10:J45)</f>
        <v>143700853142.5408</v>
      </c>
      <c r="K46" s="11">
        <f t="shared" si="4"/>
        <v>41621843117.280106</v>
      </c>
      <c r="L46" s="11">
        <f t="shared" si="4"/>
        <v>215782735091.66324</v>
      </c>
      <c r="M46" s="11">
        <f>SUM(M10:M45)</f>
        <v>185322696259.82092</v>
      </c>
    </row>
    <row r="47" spans="1:14" ht="13.5" thickTop="1">
      <c r="B47" t="s">
        <v>18</v>
      </c>
      <c r="I47" s="31"/>
      <c r="J47" s="31"/>
      <c r="K47" s="33"/>
    </row>
    <row r="48" spans="1:14">
      <c r="B48" s="107" t="s">
        <v>917</v>
      </c>
      <c r="I48" s="32"/>
      <c r="J48" s="31"/>
      <c r="M48" s="31"/>
    </row>
    <row r="49" spans="1:13">
      <c r="C49" s="22" t="s">
        <v>23</v>
      </c>
      <c r="M49" s="32"/>
    </row>
    <row r="50" spans="1:13">
      <c r="C50" s="22"/>
      <c r="I50" s="32"/>
    </row>
    <row r="51" spans="1:13">
      <c r="H51" s="31"/>
      <c r="I51" s="31"/>
    </row>
    <row r="52" spans="1:13">
      <c r="I52" s="32"/>
    </row>
    <row r="53" spans="1:13" ht="20.25">
      <c r="A53" s="27"/>
    </row>
  </sheetData>
  <mergeCells count="16">
    <mergeCell ref="A2:P2"/>
    <mergeCell ref="B46:C46"/>
    <mergeCell ref="A4:M4"/>
    <mergeCell ref="D5:M5"/>
    <mergeCell ref="J7:J8"/>
    <mergeCell ref="G7:I7"/>
    <mergeCell ref="N7:N8"/>
    <mergeCell ref="M7:M8"/>
    <mergeCell ref="L7:L8"/>
    <mergeCell ref="K7:K8"/>
    <mergeCell ref="A7:A8"/>
    <mergeCell ref="F7:F8"/>
    <mergeCell ref="E7:E8"/>
    <mergeCell ref="D7:D8"/>
    <mergeCell ref="C7:C8"/>
    <mergeCell ref="B7:B8"/>
  </mergeCells>
  <phoneticPr fontId="3" type="noConversion"/>
  <printOptions horizontalCentered="1"/>
  <pageMargins left="0.4" right="0.34" top="0.45" bottom="0.17" header="0.51" footer="0.17"/>
  <pageSetup scale="3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415"/>
  <sheetViews>
    <sheetView tabSelected="1" topLeftCell="B4" workbookViewId="0">
      <pane xSplit="3" ySplit="3" topLeftCell="E336" activePane="bottomRight" state="frozen"/>
      <selection activeCell="B4" sqref="B4"/>
      <selection pane="topRight" activeCell="E4" sqref="E4"/>
      <selection pane="bottomLeft" activeCell="B7" sqref="B7"/>
      <selection pane="bottomRight" activeCell="B336" sqref="B336:D336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22" customWidth="1"/>
    <col min="7" max="7" width="18.42578125" customWidth="1"/>
    <col min="8" max="8" width="19.7109375" bestFit="1" customWidth="1"/>
    <col min="9" max="9" width="0.7109375" customWidth="1"/>
    <col min="10" max="10" width="4.7109375" style="18" customWidth="1"/>
    <col min="11" max="11" width="13" customWidth="1"/>
    <col min="12" max="12" width="9.42578125" bestFit="1" customWidth="1"/>
    <col min="13" max="13" width="22.28515625" customWidth="1"/>
    <col min="14" max="14" width="18.7109375" customWidth="1"/>
    <col min="15" max="15" width="21.85546875" customWidth="1"/>
    <col min="16" max="16" width="18.7109375" customWidth="1"/>
    <col min="17" max="17" width="22.140625" bestFit="1" customWidth="1"/>
  </cols>
  <sheetData>
    <row r="1" spans="1:17" ht="26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26.25" hidden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8">
      <c r="I3" s="24" t="s">
        <v>15</v>
      </c>
    </row>
    <row r="4" spans="1:17" ht="45" customHeight="1">
      <c r="B4" s="124" t="s">
        <v>919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>
      <c r="I5" s="18">
        <v>0</v>
      </c>
    </row>
    <row r="6" spans="1:17" ht="91.5" customHeight="1">
      <c r="A6" s="14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880</v>
      </c>
      <c r="G6" s="3" t="s">
        <v>10</v>
      </c>
      <c r="H6" s="3" t="s">
        <v>16</v>
      </c>
      <c r="I6" s="12"/>
      <c r="J6" s="19"/>
      <c r="K6" s="3" t="s">
        <v>8</v>
      </c>
      <c r="L6" s="3" t="s">
        <v>0</v>
      </c>
      <c r="M6" s="3" t="s">
        <v>9</v>
      </c>
      <c r="N6" s="3" t="s">
        <v>5</v>
      </c>
      <c r="O6" s="3" t="s">
        <v>880</v>
      </c>
      <c r="P6" s="3" t="s">
        <v>10</v>
      </c>
      <c r="Q6" s="3" t="s">
        <v>16</v>
      </c>
    </row>
    <row r="7" spans="1:17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12"/>
      <c r="J7" s="19"/>
      <c r="K7" s="4"/>
      <c r="L7" s="4"/>
      <c r="M7" s="4"/>
      <c r="N7" s="4" t="s">
        <v>4</v>
      </c>
      <c r="O7" s="4" t="s">
        <v>4</v>
      </c>
      <c r="P7" s="4" t="s">
        <v>4</v>
      </c>
      <c r="Q7" s="4" t="s">
        <v>4</v>
      </c>
    </row>
    <row r="8" spans="1:17" ht="24.95" customHeight="1">
      <c r="A8" s="129">
        <v>1</v>
      </c>
      <c r="B8" s="125" t="s">
        <v>25</v>
      </c>
      <c r="C8" s="1">
        <v>1</v>
      </c>
      <c r="D8" s="5" t="s">
        <v>64</v>
      </c>
      <c r="E8" s="5">
        <v>108364882.1744</v>
      </c>
      <c r="F8" s="5">
        <v>0</v>
      </c>
      <c r="G8" s="5">
        <v>26151691.139400002</v>
      </c>
      <c r="H8" s="6">
        <f>E8+F8+G8</f>
        <v>134516573.31380001</v>
      </c>
      <c r="I8" s="12"/>
      <c r="J8" s="128">
        <v>19</v>
      </c>
      <c r="K8" s="125" t="s">
        <v>43</v>
      </c>
      <c r="L8" s="13">
        <v>26</v>
      </c>
      <c r="M8" s="5" t="s">
        <v>445</v>
      </c>
      <c r="N8" s="5">
        <v>114718581.9182</v>
      </c>
      <c r="O8" s="5">
        <v>0</v>
      </c>
      <c r="P8" s="5">
        <v>31335393.7916</v>
      </c>
      <c r="Q8" s="6">
        <f>N8+O8+P8</f>
        <v>146053975.7098</v>
      </c>
    </row>
    <row r="9" spans="1:17" ht="24.95" customHeight="1">
      <c r="A9" s="129"/>
      <c r="B9" s="126"/>
      <c r="C9" s="1">
        <v>2</v>
      </c>
      <c r="D9" s="5" t="s">
        <v>65</v>
      </c>
      <c r="E9" s="5">
        <v>180792689.12560001</v>
      </c>
      <c r="F9" s="5">
        <v>0</v>
      </c>
      <c r="G9" s="5">
        <v>45906903.756300002</v>
      </c>
      <c r="H9" s="6">
        <f t="shared" ref="H9:H72" si="0">E9+F9+G9</f>
        <v>226699592.88190001</v>
      </c>
      <c r="I9" s="12"/>
      <c r="J9" s="128"/>
      <c r="K9" s="126"/>
      <c r="L9" s="13">
        <v>27</v>
      </c>
      <c r="M9" s="5" t="s">
        <v>446</v>
      </c>
      <c r="N9" s="5">
        <v>112347773.0218</v>
      </c>
      <c r="O9" s="5">
        <v>0</v>
      </c>
      <c r="P9" s="5">
        <v>33432469.645</v>
      </c>
      <c r="Q9" s="6">
        <f t="shared" ref="Q9:Q72" si="1">N9+O9+P9</f>
        <v>145780242.66679999</v>
      </c>
    </row>
    <row r="10" spans="1:17" ht="24.95" customHeight="1">
      <c r="A10" s="129"/>
      <c r="B10" s="126"/>
      <c r="C10" s="1">
        <v>3</v>
      </c>
      <c r="D10" s="5" t="s">
        <v>66</v>
      </c>
      <c r="E10" s="5">
        <v>127207562.0495</v>
      </c>
      <c r="F10" s="5">
        <v>0</v>
      </c>
      <c r="G10" s="5">
        <v>30068089.4177</v>
      </c>
      <c r="H10" s="6">
        <f t="shared" si="0"/>
        <v>157275651.46720001</v>
      </c>
      <c r="I10" s="12"/>
      <c r="J10" s="128"/>
      <c r="K10" s="126"/>
      <c r="L10" s="13">
        <v>28</v>
      </c>
      <c r="M10" s="5" t="s">
        <v>447</v>
      </c>
      <c r="N10" s="5">
        <v>112449472.7524</v>
      </c>
      <c r="O10" s="5">
        <v>0</v>
      </c>
      <c r="P10" s="5">
        <v>32934286.899</v>
      </c>
      <c r="Q10" s="6">
        <f t="shared" si="1"/>
        <v>145383759.6514</v>
      </c>
    </row>
    <row r="11" spans="1:17" ht="24.95" customHeight="1">
      <c r="A11" s="129"/>
      <c r="B11" s="126"/>
      <c r="C11" s="1">
        <v>4</v>
      </c>
      <c r="D11" s="5" t="s">
        <v>67</v>
      </c>
      <c r="E11" s="5">
        <v>129610728.4038</v>
      </c>
      <c r="F11" s="5">
        <v>0</v>
      </c>
      <c r="G11" s="5">
        <v>31435937.631700002</v>
      </c>
      <c r="H11" s="6">
        <f t="shared" si="0"/>
        <v>161046666.03549999</v>
      </c>
      <c r="I11" s="12"/>
      <c r="J11" s="128"/>
      <c r="K11" s="126"/>
      <c r="L11" s="13">
        <v>29</v>
      </c>
      <c r="M11" s="5" t="s">
        <v>448</v>
      </c>
      <c r="N11" s="5">
        <v>133271286.3515</v>
      </c>
      <c r="O11" s="5">
        <v>0</v>
      </c>
      <c r="P11" s="5">
        <v>38290531.975699998</v>
      </c>
      <c r="Q11" s="6">
        <f t="shared" si="1"/>
        <v>171561818.3272</v>
      </c>
    </row>
    <row r="12" spans="1:17" ht="24.95" customHeight="1">
      <c r="A12" s="129"/>
      <c r="B12" s="126"/>
      <c r="C12" s="1">
        <v>5</v>
      </c>
      <c r="D12" s="5" t="s">
        <v>68</v>
      </c>
      <c r="E12" s="5">
        <v>117971147.248</v>
      </c>
      <c r="F12" s="5">
        <v>0</v>
      </c>
      <c r="G12" s="5">
        <v>28056562.6193</v>
      </c>
      <c r="H12" s="6">
        <f t="shared" si="0"/>
        <v>146027709.8673</v>
      </c>
      <c r="I12" s="12"/>
      <c r="J12" s="128"/>
      <c r="K12" s="126"/>
      <c r="L12" s="13">
        <v>30</v>
      </c>
      <c r="M12" s="5" t="s">
        <v>449</v>
      </c>
      <c r="N12" s="5">
        <v>134313864.6525</v>
      </c>
      <c r="O12" s="5">
        <v>0</v>
      </c>
      <c r="P12" s="5">
        <v>37753196.486900002</v>
      </c>
      <c r="Q12" s="6">
        <f t="shared" si="1"/>
        <v>172067061.13940001</v>
      </c>
    </row>
    <row r="13" spans="1:17" ht="24.95" customHeight="1">
      <c r="A13" s="129"/>
      <c r="B13" s="126"/>
      <c r="C13" s="1">
        <v>6</v>
      </c>
      <c r="D13" s="5" t="s">
        <v>69</v>
      </c>
      <c r="E13" s="5">
        <v>121833701.96439999</v>
      </c>
      <c r="F13" s="5">
        <v>0</v>
      </c>
      <c r="G13" s="5">
        <v>29039502.5297</v>
      </c>
      <c r="H13" s="6">
        <f t="shared" si="0"/>
        <v>150873204.4941</v>
      </c>
      <c r="I13" s="12"/>
      <c r="J13" s="128"/>
      <c r="K13" s="126"/>
      <c r="L13" s="13">
        <v>31</v>
      </c>
      <c r="M13" s="5" t="s">
        <v>49</v>
      </c>
      <c r="N13" s="5">
        <v>232225112.4849</v>
      </c>
      <c r="O13" s="5">
        <v>0</v>
      </c>
      <c r="P13" s="5">
        <v>61661659.620200001</v>
      </c>
      <c r="Q13" s="6">
        <f t="shared" si="1"/>
        <v>293886772.10509998</v>
      </c>
    </row>
    <row r="14" spans="1:17" ht="24.95" customHeight="1">
      <c r="A14" s="129"/>
      <c r="B14" s="126"/>
      <c r="C14" s="1">
        <v>7</v>
      </c>
      <c r="D14" s="5" t="s">
        <v>70</v>
      </c>
      <c r="E14" s="5">
        <v>118211323.50759999</v>
      </c>
      <c r="F14" s="5">
        <v>0</v>
      </c>
      <c r="G14" s="5">
        <v>27854804.227200001</v>
      </c>
      <c r="H14" s="6">
        <f t="shared" si="0"/>
        <v>146066127.73479998</v>
      </c>
      <c r="I14" s="12"/>
      <c r="J14" s="128"/>
      <c r="K14" s="126"/>
      <c r="L14" s="13">
        <v>32</v>
      </c>
      <c r="M14" s="5" t="s">
        <v>450</v>
      </c>
      <c r="N14" s="5">
        <v>116316431.2677</v>
      </c>
      <c r="O14" s="5">
        <v>0</v>
      </c>
      <c r="P14" s="5">
        <v>33484798.191199999</v>
      </c>
      <c r="Q14" s="6">
        <f t="shared" si="1"/>
        <v>149801229.4589</v>
      </c>
    </row>
    <row r="15" spans="1:17" ht="24.95" customHeight="1">
      <c r="A15" s="129"/>
      <c r="B15" s="126"/>
      <c r="C15" s="1">
        <v>8</v>
      </c>
      <c r="D15" s="5" t="s">
        <v>71</v>
      </c>
      <c r="E15" s="5">
        <v>115263411.5935</v>
      </c>
      <c r="F15" s="5">
        <v>0</v>
      </c>
      <c r="G15" s="5">
        <v>26585930.649999999</v>
      </c>
      <c r="H15" s="6">
        <f t="shared" si="0"/>
        <v>141849342.24349999</v>
      </c>
      <c r="I15" s="12"/>
      <c r="J15" s="128"/>
      <c r="K15" s="126"/>
      <c r="L15" s="13">
        <v>33</v>
      </c>
      <c r="M15" s="5" t="s">
        <v>451</v>
      </c>
      <c r="N15" s="5">
        <v>115115004.45720001</v>
      </c>
      <c r="O15" s="5">
        <v>0</v>
      </c>
      <c r="P15" s="5">
        <v>30946489.035700001</v>
      </c>
      <c r="Q15" s="6">
        <f t="shared" si="1"/>
        <v>146061493.49290001</v>
      </c>
    </row>
    <row r="16" spans="1:17" ht="24.95" customHeight="1">
      <c r="A16" s="129"/>
      <c r="B16" s="126"/>
      <c r="C16" s="1">
        <v>9</v>
      </c>
      <c r="D16" s="5" t="s">
        <v>72</v>
      </c>
      <c r="E16" s="5">
        <v>124352806.97669999</v>
      </c>
      <c r="F16" s="5">
        <v>0</v>
      </c>
      <c r="G16" s="5">
        <v>29676062.433499999</v>
      </c>
      <c r="H16" s="6">
        <f t="shared" si="0"/>
        <v>154028869.4102</v>
      </c>
      <c r="I16" s="12"/>
      <c r="J16" s="128"/>
      <c r="K16" s="126"/>
      <c r="L16" s="13">
        <v>34</v>
      </c>
      <c r="M16" s="5" t="s">
        <v>452</v>
      </c>
      <c r="N16" s="5">
        <v>137795575.847</v>
      </c>
      <c r="O16" s="5">
        <v>0</v>
      </c>
      <c r="P16" s="5">
        <v>38624173.290799998</v>
      </c>
      <c r="Q16" s="6">
        <f t="shared" si="1"/>
        <v>176419749.13780001</v>
      </c>
    </row>
    <row r="17" spans="1:17" ht="24.95" customHeight="1">
      <c r="A17" s="129"/>
      <c r="B17" s="126"/>
      <c r="C17" s="1">
        <v>10</v>
      </c>
      <c r="D17" s="5" t="s">
        <v>73</v>
      </c>
      <c r="E17" s="5">
        <v>126192937.3476</v>
      </c>
      <c r="F17" s="5">
        <v>0</v>
      </c>
      <c r="G17" s="5">
        <v>30769529.225400001</v>
      </c>
      <c r="H17" s="6">
        <f t="shared" si="0"/>
        <v>156962466.57300001</v>
      </c>
      <c r="I17" s="12"/>
      <c r="J17" s="128"/>
      <c r="K17" s="126"/>
      <c r="L17" s="13">
        <v>35</v>
      </c>
      <c r="M17" s="5" t="s">
        <v>453</v>
      </c>
      <c r="N17" s="5">
        <v>113694631.6258</v>
      </c>
      <c r="O17" s="5">
        <v>0</v>
      </c>
      <c r="P17" s="5">
        <v>33183066.049199998</v>
      </c>
      <c r="Q17" s="6">
        <f t="shared" si="1"/>
        <v>146877697.67500001</v>
      </c>
    </row>
    <row r="18" spans="1:17" ht="24.95" customHeight="1">
      <c r="A18" s="129"/>
      <c r="B18" s="126"/>
      <c r="C18" s="1">
        <v>11</v>
      </c>
      <c r="D18" s="5" t="s">
        <v>74</v>
      </c>
      <c r="E18" s="5">
        <v>138002070.98370001</v>
      </c>
      <c r="F18" s="5">
        <v>0</v>
      </c>
      <c r="G18" s="5">
        <v>34747560.290100001</v>
      </c>
      <c r="H18" s="6">
        <f t="shared" si="0"/>
        <v>172749631.27380002</v>
      </c>
      <c r="I18" s="12"/>
      <c r="J18" s="128"/>
      <c r="K18" s="126"/>
      <c r="L18" s="13">
        <v>36</v>
      </c>
      <c r="M18" s="5" t="s">
        <v>454</v>
      </c>
      <c r="N18" s="5">
        <v>143901340.2265</v>
      </c>
      <c r="O18" s="5">
        <v>0</v>
      </c>
      <c r="P18" s="5">
        <v>40242673.991899997</v>
      </c>
      <c r="Q18" s="6">
        <f t="shared" si="1"/>
        <v>184144014.2184</v>
      </c>
    </row>
    <row r="19" spans="1:17" ht="24.95" customHeight="1">
      <c r="A19" s="129"/>
      <c r="B19" s="126"/>
      <c r="C19" s="1">
        <v>12</v>
      </c>
      <c r="D19" s="5" t="s">
        <v>75</v>
      </c>
      <c r="E19" s="5">
        <v>132871461.9355</v>
      </c>
      <c r="F19" s="5">
        <v>0</v>
      </c>
      <c r="G19" s="5">
        <v>33154474.527199998</v>
      </c>
      <c r="H19" s="6">
        <f t="shared" si="0"/>
        <v>166025936.46270001</v>
      </c>
      <c r="I19" s="12"/>
      <c r="J19" s="128"/>
      <c r="K19" s="126"/>
      <c r="L19" s="13">
        <v>37</v>
      </c>
      <c r="M19" s="5" t="s">
        <v>455</v>
      </c>
      <c r="N19" s="5">
        <v>126368445.84810001</v>
      </c>
      <c r="O19" s="5">
        <v>0</v>
      </c>
      <c r="P19" s="5">
        <v>37063121.5902</v>
      </c>
      <c r="Q19" s="6">
        <f t="shared" si="1"/>
        <v>163431567.43830001</v>
      </c>
    </row>
    <row r="20" spans="1:17" ht="24.95" customHeight="1">
      <c r="A20" s="129"/>
      <c r="B20" s="126"/>
      <c r="C20" s="1">
        <v>13</v>
      </c>
      <c r="D20" s="5" t="s">
        <v>76</v>
      </c>
      <c r="E20" s="5">
        <v>101463579.1627</v>
      </c>
      <c r="F20" s="5">
        <v>0</v>
      </c>
      <c r="G20" s="5">
        <v>24598694.787799999</v>
      </c>
      <c r="H20" s="6">
        <f t="shared" si="0"/>
        <v>126062273.9505</v>
      </c>
      <c r="I20" s="12"/>
      <c r="J20" s="128"/>
      <c r="K20" s="126"/>
      <c r="L20" s="13">
        <v>38</v>
      </c>
      <c r="M20" s="5" t="s">
        <v>456</v>
      </c>
      <c r="N20" s="5">
        <v>131404687.4356</v>
      </c>
      <c r="O20" s="5">
        <v>0</v>
      </c>
      <c r="P20" s="5">
        <v>38226089.183799997</v>
      </c>
      <c r="Q20" s="6">
        <f t="shared" si="1"/>
        <v>169630776.61939999</v>
      </c>
    </row>
    <row r="21" spans="1:17" ht="24.95" customHeight="1">
      <c r="A21" s="129"/>
      <c r="B21" s="126"/>
      <c r="C21" s="1">
        <v>14</v>
      </c>
      <c r="D21" s="5" t="s">
        <v>77</v>
      </c>
      <c r="E21" s="5">
        <v>95869223.361000001</v>
      </c>
      <c r="F21" s="5">
        <v>0</v>
      </c>
      <c r="G21" s="5">
        <v>23115449.016199999</v>
      </c>
      <c r="H21" s="6">
        <f t="shared" si="0"/>
        <v>118984672.37720001</v>
      </c>
      <c r="I21" s="12"/>
      <c r="J21" s="128"/>
      <c r="K21" s="126"/>
      <c r="L21" s="13">
        <v>39</v>
      </c>
      <c r="M21" s="5" t="s">
        <v>457</v>
      </c>
      <c r="N21" s="5">
        <v>103448802.9368</v>
      </c>
      <c r="O21" s="5">
        <v>0</v>
      </c>
      <c r="P21" s="5">
        <v>30505880.179400001</v>
      </c>
      <c r="Q21" s="6">
        <f t="shared" si="1"/>
        <v>133954683.1162</v>
      </c>
    </row>
    <row r="22" spans="1:17" ht="24.95" customHeight="1">
      <c r="A22" s="129"/>
      <c r="B22" s="126"/>
      <c r="C22" s="1">
        <v>15</v>
      </c>
      <c r="D22" s="5" t="s">
        <v>78</v>
      </c>
      <c r="E22" s="5">
        <v>99827942.991999999</v>
      </c>
      <c r="F22" s="5">
        <v>0</v>
      </c>
      <c r="G22" s="5">
        <v>24969428.175000001</v>
      </c>
      <c r="H22" s="6">
        <f t="shared" si="0"/>
        <v>124797371.167</v>
      </c>
      <c r="I22" s="12"/>
      <c r="J22" s="128"/>
      <c r="K22" s="126"/>
      <c r="L22" s="13">
        <v>40</v>
      </c>
      <c r="M22" s="5" t="s">
        <v>458</v>
      </c>
      <c r="N22" s="5">
        <v>114055979.01289999</v>
      </c>
      <c r="O22" s="5">
        <v>0</v>
      </c>
      <c r="P22" s="5">
        <v>34249182.121200003</v>
      </c>
      <c r="Q22" s="6">
        <f t="shared" si="1"/>
        <v>148305161.13409999</v>
      </c>
    </row>
    <row r="23" spans="1:17" ht="24.95" customHeight="1">
      <c r="A23" s="129"/>
      <c r="B23" s="126"/>
      <c r="C23" s="1">
        <v>16</v>
      </c>
      <c r="D23" s="5" t="s">
        <v>79</v>
      </c>
      <c r="E23" s="5">
        <v>148811270.833</v>
      </c>
      <c r="F23" s="5">
        <v>0</v>
      </c>
      <c r="G23" s="5">
        <v>33218667.540899999</v>
      </c>
      <c r="H23" s="6">
        <f t="shared" si="0"/>
        <v>182029938.3739</v>
      </c>
      <c r="I23" s="12"/>
      <c r="J23" s="128"/>
      <c r="K23" s="126"/>
      <c r="L23" s="13">
        <v>41</v>
      </c>
      <c r="M23" s="5" t="s">
        <v>459</v>
      </c>
      <c r="N23" s="5">
        <v>140635072.72229999</v>
      </c>
      <c r="O23" s="5">
        <v>0</v>
      </c>
      <c r="P23" s="5">
        <v>38873951.553999998</v>
      </c>
      <c r="Q23" s="6">
        <f t="shared" si="1"/>
        <v>179509024.27629998</v>
      </c>
    </row>
    <row r="24" spans="1:17" ht="24.95" customHeight="1">
      <c r="A24" s="129"/>
      <c r="B24" s="127"/>
      <c r="C24" s="1">
        <v>17</v>
      </c>
      <c r="D24" s="5" t="s">
        <v>80</v>
      </c>
      <c r="E24" s="5">
        <v>128581667.60439999</v>
      </c>
      <c r="F24" s="5">
        <v>0</v>
      </c>
      <c r="G24" s="5">
        <v>28092593.1338</v>
      </c>
      <c r="H24" s="6">
        <f t="shared" si="0"/>
        <v>156674260.73820001</v>
      </c>
      <c r="I24" s="12"/>
      <c r="J24" s="128"/>
      <c r="K24" s="126"/>
      <c r="L24" s="13">
        <v>42</v>
      </c>
      <c r="M24" s="5" t="s">
        <v>460</v>
      </c>
      <c r="N24" s="5">
        <v>164426545.3159</v>
      </c>
      <c r="O24" s="5">
        <v>0</v>
      </c>
      <c r="P24" s="5">
        <v>47485993.8473</v>
      </c>
      <c r="Q24" s="6">
        <f t="shared" si="1"/>
        <v>211912539.16319999</v>
      </c>
    </row>
    <row r="25" spans="1:17" ht="24.95" customHeight="1">
      <c r="A25" s="1"/>
      <c r="B25" s="121" t="s">
        <v>813</v>
      </c>
      <c r="C25" s="122"/>
      <c r="D25" s="123"/>
      <c r="E25" s="15">
        <f>SUM(E8:E24)</f>
        <v>2115228407.2633998</v>
      </c>
      <c r="F25" s="15">
        <f t="shared" ref="F25:H25" si="2">SUM(F8:F24)</f>
        <v>0</v>
      </c>
      <c r="G25" s="15">
        <f t="shared" si="2"/>
        <v>507441881.10119998</v>
      </c>
      <c r="H25" s="15">
        <f t="shared" si="2"/>
        <v>2622670288.3645997</v>
      </c>
      <c r="I25" s="12"/>
      <c r="J25" s="128"/>
      <c r="K25" s="126"/>
      <c r="L25" s="13">
        <v>43</v>
      </c>
      <c r="M25" s="5" t="s">
        <v>461</v>
      </c>
      <c r="N25" s="5">
        <v>107305087.6612</v>
      </c>
      <c r="O25" s="5">
        <v>0</v>
      </c>
      <c r="P25" s="5">
        <v>32444971.281399999</v>
      </c>
      <c r="Q25" s="6">
        <f t="shared" si="1"/>
        <v>139750058.94260001</v>
      </c>
    </row>
    <row r="26" spans="1:17" ht="24.95" customHeight="1">
      <c r="A26" s="129">
        <v>2</v>
      </c>
      <c r="B26" s="125" t="s">
        <v>26</v>
      </c>
      <c r="C26" s="1">
        <v>1</v>
      </c>
      <c r="D26" s="5" t="s">
        <v>81</v>
      </c>
      <c r="E26" s="5">
        <v>131864695.8186</v>
      </c>
      <c r="F26" s="5">
        <v>0</v>
      </c>
      <c r="G26" s="5">
        <v>31477716.414099999</v>
      </c>
      <c r="H26" s="6">
        <f t="shared" si="0"/>
        <v>163342412.23269999</v>
      </c>
      <c r="I26" s="12"/>
      <c r="J26" s="128"/>
      <c r="K26" s="127"/>
      <c r="L26" s="13">
        <v>44</v>
      </c>
      <c r="M26" s="5" t="s">
        <v>462</v>
      </c>
      <c r="N26" s="5">
        <v>126175845.8309</v>
      </c>
      <c r="O26" s="5">
        <v>0</v>
      </c>
      <c r="P26" s="5">
        <v>35966969.681999996</v>
      </c>
      <c r="Q26" s="6">
        <f t="shared" si="1"/>
        <v>162142815.51289999</v>
      </c>
    </row>
    <row r="27" spans="1:17" ht="24.95" customHeight="1">
      <c r="A27" s="129"/>
      <c r="B27" s="126"/>
      <c r="C27" s="1">
        <v>2</v>
      </c>
      <c r="D27" s="5" t="s">
        <v>82</v>
      </c>
      <c r="E27" s="5">
        <v>161092161.32480001</v>
      </c>
      <c r="F27" s="5">
        <v>0</v>
      </c>
      <c r="G27" s="5">
        <v>33165967.6952</v>
      </c>
      <c r="H27" s="6">
        <f t="shared" si="0"/>
        <v>194258129.02000001</v>
      </c>
      <c r="I27" s="12"/>
      <c r="J27" s="26"/>
      <c r="K27" s="121" t="s">
        <v>831</v>
      </c>
      <c r="L27" s="122"/>
      <c r="M27" s="123"/>
      <c r="N27" s="15">
        <v>5824076931.5640011</v>
      </c>
      <c r="O27" s="15">
        <v>0</v>
      </c>
      <c r="P27" s="15">
        <v>1659688559.4909</v>
      </c>
      <c r="Q27" s="8">
        <f t="shared" si="1"/>
        <v>7483765491.0549011</v>
      </c>
    </row>
    <row r="28" spans="1:17" ht="24.95" customHeight="1">
      <c r="A28" s="129"/>
      <c r="B28" s="126"/>
      <c r="C28" s="1">
        <v>3</v>
      </c>
      <c r="D28" s="5" t="s">
        <v>83</v>
      </c>
      <c r="E28" s="5">
        <v>137170021.5178</v>
      </c>
      <c r="F28" s="5">
        <v>0</v>
      </c>
      <c r="G28" s="5">
        <v>30468362.452399999</v>
      </c>
      <c r="H28" s="6">
        <f t="shared" si="0"/>
        <v>167638383.9702</v>
      </c>
      <c r="I28" s="12"/>
      <c r="J28" s="130">
        <v>20</v>
      </c>
      <c r="K28" s="125" t="s">
        <v>44</v>
      </c>
      <c r="L28" s="13">
        <v>1</v>
      </c>
      <c r="M28" s="5" t="s">
        <v>463</v>
      </c>
      <c r="N28" s="5">
        <v>128213123.27949999</v>
      </c>
      <c r="O28" s="5">
        <v>0</v>
      </c>
      <c r="P28" s="5">
        <v>28389365.504799999</v>
      </c>
      <c r="Q28" s="6">
        <f t="shared" si="1"/>
        <v>156602488.7843</v>
      </c>
    </row>
    <row r="29" spans="1:17" ht="24.95" customHeight="1">
      <c r="A29" s="129"/>
      <c r="B29" s="126"/>
      <c r="C29" s="1">
        <v>4</v>
      </c>
      <c r="D29" s="5" t="s">
        <v>84</v>
      </c>
      <c r="E29" s="5">
        <v>120094330.264</v>
      </c>
      <c r="F29" s="5">
        <v>0</v>
      </c>
      <c r="G29" s="5">
        <v>28339502.3149</v>
      </c>
      <c r="H29" s="6">
        <f t="shared" si="0"/>
        <v>148433832.57890001</v>
      </c>
      <c r="I29" s="12"/>
      <c r="J29" s="131"/>
      <c r="K29" s="126"/>
      <c r="L29" s="13">
        <v>2</v>
      </c>
      <c r="M29" s="5" t="s">
        <v>464</v>
      </c>
      <c r="N29" s="5">
        <v>132116106.8238</v>
      </c>
      <c r="O29" s="5">
        <v>0</v>
      </c>
      <c r="P29" s="5">
        <v>30587663.999400001</v>
      </c>
      <c r="Q29" s="6">
        <f t="shared" si="1"/>
        <v>162703770.82319999</v>
      </c>
    </row>
    <row r="30" spans="1:17" ht="24.95" customHeight="1">
      <c r="A30" s="129"/>
      <c r="B30" s="126"/>
      <c r="C30" s="1">
        <v>5</v>
      </c>
      <c r="D30" s="5" t="s">
        <v>85</v>
      </c>
      <c r="E30" s="5">
        <v>118837643.345</v>
      </c>
      <c r="F30" s="5">
        <v>0</v>
      </c>
      <c r="G30" s="5">
        <v>29365716.309300002</v>
      </c>
      <c r="H30" s="6">
        <f t="shared" si="0"/>
        <v>148203359.6543</v>
      </c>
      <c r="I30" s="12"/>
      <c r="J30" s="131"/>
      <c r="K30" s="126"/>
      <c r="L30" s="13">
        <v>3</v>
      </c>
      <c r="M30" s="5" t="s">
        <v>465</v>
      </c>
      <c r="N30" s="5">
        <v>143729842.87419999</v>
      </c>
      <c r="O30" s="5">
        <v>0</v>
      </c>
      <c r="P30" s="5">
        <v>32111498.7388</v>
      </c>
      <c r="Q30" s="6">
        <f t="shared" si="1"/>
        <v>175841341.61299998</v>
      </c>
    </row>
    <row r="31" spans="1:17" ht="24.95" customHeight="1">
      <c r="A31" s="129"/>
      <c r="B31" s="126"/>
      <c r="C31" s="1">
        <v>6</v>
      </c>
      <c r="D31" s="5" t="s">
        <v>86</v>
      </c>
      <c r="E31" s="5">
        <v>127054565.344</v>
      </c>
      <c r="F31" s="5">
        <v>0</v>
      </c>
      <c r="G31" s="5">
        <v>31323728.114799999</v>
      </c>
      <c r="H31" s="6">
        <f t="shared" si="0"/>
        <v>158378293.45879999</v>
      </c>
      <c r="I31" s="12"/>
      <c r="J31" s="131"/>
      <c r="K31" s="126"/>
      <c r="L31" s="13">
        <v>4</v>
      </c>
      <c r="M31" s="5" t="s">
        <v>466</v>
      </c>
      <c r="N31" s="5">
        <v>134761022.05790001</v>
      </c>
      <c r="O31" s="5">
        <v>0</v>
      </c>
      <c r="P31" s="5">
        <v>31390076.670000002</v>
      </c>
      <c r="Q31" s="6">
        <f t="shared" si="1"/>
        <v>166151098.72790003</v>
      </c>
    </row>
    <row r="32" spans="1:17" ht="24.95" customHeight="1">
      <c r="A32" s="129"/>
      <c r="B32" s="126"/>
      <c r="C32" s="1">
        <v>7</v>
      </c>
      <c r="D32" s="5" t="s">
        <v>87</v>
      </c>
      <c r="E32" s="5">
        <v>138392884.3308</v>
      </c>
      <c r="F32" s="5">
        <v>0</v>
      </c>
      <c r="G32" s="5">
        <v>30783020.6195</v>
      </c>
      <c r="H32" s="6">
        <f t="shared" si="0"/>
        <v>169175904.95030001</v>
      </c>
      <c r="I32" s="12"/>
      <c r="J32" s="131"/>
      <c r="K32" s="126"/>
      <c r="L32" s="13">
        <v>5</v>
      </c>
      <c r="M32" s="5" t="s">
        <v>467</v>
      </c>
      <c r="N32" s="5">
        <v>126030960.03829999</v>
      </c>
      <c r="O32" s="5">
        <v>0</v>
      </c>
      <c r="P32" s="5">
        <v>28575762.5337</v>
      </c>
      <c r="Q32" s="6">
        <f t="shared" si="1"/>
        <v>154606722.572</v>
      </c>
    </row>
    <row r="33" spans="1:17" ht="24.95" customHeight="1">
      <c r="A33" s="129"/>
      <c r="B33" s="126"/>
      <c r="C33" s="1">
        <v>8</v>
      </c>
      <c r="D33" s="5" t="s">
        <v>88</v>
      </c>
      <c r="E33" s="5">
        <v>144770501.64969999</v>
      </c>
      <c r="F33" s="5">
        <v>0</v>
      </c>
      <c r="G33" s="5">
        <v>30742244.318</v>
      </c>
      <c r="H33" s="6">
        <f t="shared" si="0"/>
        <v>175512745.96769997</v>
      </c>
      <c r="I33" s="12"/>
      <c r="J33" s="131"/>
      <c r="K33" s="126"/>
      <c r="L33" s="13">
        <v>6</v>
      </c>
      <c r="M33" s="5" t="s">
        <v>468</v>
      </c>
      <c r="N33" s="5">
        <v>117887434.59909999</v>
      </c>
      <c r="O33" s="5">
        <v>0</v>
      </c>
      <c r="P33" s="5">
        <v>27655142.300000001</v>
      </c>
      <c r="Q33" s="6">
        <f t="shared" si="1"/>
        <v>145542576.89910001</v>
      </c>
    </row>
    <row r="34" spans="1:17" ht="24.95" customHeight="1">
      <c r="A34" s="129"/>
      <c r="B34" s="126"/>
      <c r="C34" s="1">
        <v>9</v>
      </c>
      <c r="D34" s="5" t="s">
        <v>792</v>
      </c>
      <c r="E34" s="5">
        <v>125870748.17039999</v>
      </c>
      <c r="F34" s="5">
        <v>0</v>
      </c>
      <c r="G34" s="5">
        <v>32601468.820300002</v>
      </c>
      <c r="H34" s="6">
        <f t="shared" si="0"/>
        <v>158472216.99070001</v>
      </c>
      <c r="I34" s="12"/>
      <c r="J34" s="131"/>
      <c r="K34" s="126"/>
      <c r="L34" s="13">
        <v>7</v>
      </c>
      <c r="M34" s="5" t="s">
        <v>469</v>
      </c>
      <c r="N34" s="5">
        <v>118273225.05069999</v>
      </c>
      <c r="O34" s="5">
        <v>0</v>
      </c>
      <c r="P34" s="5">
        <v>26161343.3968</v>
      </c>
      <c r="Q34" s="6">
        <f t="shared" si="1"/>
        <v>144434568.44749999</v>
      </c>
    </row>
    <row r="35" spans="1:17" ht="24.95" customHeight="1">
      <c r="A35" s="129"/>
      <c r="B35" s="126"/>
      <c r="C35" s="1">
        <v>10</v>
      </c>
      <c r="D35" s="5" t="s">
        <v>89</v>
      </c>
      <c r="E35" s="5">
        <v>112700701.8364</v>
      </c>
      <c r="F35" s="5">
        <v>0</v>
      </c>
      <c r="G35" s="5">
        <v>27265955.339499999</v>
      </c>
      <c r="H35" s="6">
        <f t="shared" si="0"/>
        <v>139966657.17590001</v>
      </c>
      <c r="I35" s="12"/>
      <c r="J35" s="131"/>
      <c r="K35" s="126"/>
      <c r="L35" s="13">
        <v>8</v>
      </c>
      <c r="M35" s="5" t="s">
        <v>470</v>
      </c>
      <c r="N35" s="5">
        <v>126635125.288</v>
      </c>
      <c r="O35" s="5">
        <v>0</v>
      </c>
      <c r="P35" s="5">
        <v>28162566.841699999</v>
      </c>
      <c r="Q35" s="6">
        <f t="shared" si="1"/>
        <v>154797692.12970001</v>
      </c>
    </row>
    <row r="36" spans="1:17" ht="24.95" customHeight="1">
      <c r="A36" s="129"/>
      <c r="B36" s="126"/>
      <c r="C36" s="1">
        <v>11</v>
      </c>
      <c r="D36" s="5" t="s">
        <v>90</v>
      </c>
      <c r="E36" s="5">
        <v>114529112.87279999</v>
      </c>
      <c r="F36" s="5">
        <v>0</v>
      </c>
      <c r="G36" s="5">
        <v>28641234.456799999</v>
      </c>
      <c r="H36" s="6">
        <f t="shared" si="0"/>
        <v>143170347.32959998</v>
      </c>
      <c r="I36" s="12"/>
      <c r="J36" s="131"/>
      <c r="K36" s="126"/>
      <c r="L36" s="13">
        <v>9</v>
      </c>
      <c r="M36" s="5" t="s">
        <v>471</v>
      </c>
      <c r="N36" s="5">
        <v>118777726.68279999</v>
      </c>
      <c r="O36" s="5">
        <v>0</v>
      </c>
      <c r="P36" s="5">
        <v>26911427.521200001</v>
      </c>
      <c r="Q36" s="6">
        <f t="shared" si="1"/>
        <v>145689154.204</v>
      </c>
    </row>
    <row r="37" spans="1:17" ht="24.95" customHeight="1">
      <c r="A37" s="129"/>
      <c r="B37" s="126"/>
      <c r="C37" s="1">
        <v>12</v>
      </c>
      <c r="D37" s="5" t="s">
        <v>91</v>
      </c>
      <c r="E37" s="5">
        <v>112131374.4892</v>
      </c>
      <c r="F37" s="5">
        <v>0</v>
      </c>
      <c r="G37" s="5">
        <v>27166793.368999999</v>
      </c>
      <c r="H37" s="6">
        <f t="shared" si="0"/>
        <v>139298167.85819998</v>
      </c>
      <c r="I37" s="12"/>
      <c r="J37" s="131"/>
      <c r="K37" s="126"/>
      <c r="L37" s="13">
        <v>10</v>
      </c>
      <c r="M37" s="5" t="s">
        <v>472</v>
      </c>
      <c r="N37" s="5">
        <v>143209538.8917</v>
      </c>
      <c r="O37" s="5">
        <v>0</v>
      </c>
      <c r="P37" s="5">
        <v>32782340.7093</v>
      </c>
      <c r="Q37" s="6">
        <f t="shared" si="1"/>
        <v>175991879.60100001</v>
      </c>
    </row>
    <row r="38" spans="1:17" ht="24.95" customHeight="1">
      <c r="A38" s="129"/>
      <c r="B38" s="126"/>
      <c r="C38" s="1">
        <v>13</v>
      </c>
      <c r="D38" s="5" t="s">
        <v>92</v>
      </c>
      <c r="E38" s="5">
        <v>130018739.4087</v>
      </c>
      <c r="F38" s="5">
        <v>0</v>
      </c>
      <c r="G38" s="5">
        <v>29784094.900199998</v>
      </c>
      <c r="H38" s="6">
        <f t="shared" si="0"/>
        <v>159802834.3089</v>
      </c>
      <c r="I38" s="12"/>
      <c r="J38" s="131"/>
      <c r="K38" s="126"/>
      <c r="L38" s="13">
        <v>11</v>
      </c>
      <c r="M38" s="5" t="s">
        <v>473</v>
      </c>
      <c r="N38" s="5">
        <v>118193282.28829999</v>
      </c>
      <c r="O38" s="5">
        <v>0</v>
      </c>
      <c r="P38" s="5">
        <v>26556742.387499999</v>
      </c>
      <c r="Q38" s="6">
        <f t="shared" si="1"/>
        <v>144750024.6758</v>
      </c>
    </row>
    <row r="39" spans="1:17" ht="24.95" customHeight="1">
      <c r="A39" s="129"/>
      <c r="B39" s="126"/>
      <c r="C39" s="1">
        <v>14</v>
      </c>
      <c r="D39" s="5" t="s">
        <v>93</v>
      </c>
      <c r="E39" s="5">
        <v>126045467.7221</v>
      </c>
      <c r="F39" s="5">
        <v>0</v>
      </c>
      <c r="G39" s="5">
        <v>29919786.9417</v>
      </c>
      <c r="H39" s="6">
        <f t="shared" si="0"/>
        <v>155965254.6638</v>
      </c>
      <c r="I39" s="12"/>
      <c r="J39" s="131"/>
      <c r="K39" s="126"/>
      <c r="L39" s="13">
        <v>12</v>
      </c>
      <c r="M39" s="5" t="s">
        <v>474</v>
      </c>
      <c r="N39" s="5">
        <v>131273961.5288</v>
      </c>
      <c r="O39" s="5">
        <v>0</v>
      </c>
      <c r="P39" s="5">
        <v>29656990.1906</v>
      </c>
      <c r="Q39" s="6">
        <f t="shared" si="1"/>
        <v>160930951.71939999</v>
      </c>
    </row>
    <row r="40" spans="1:17" ht="24.95" customHeight="1">
      <c r="A40" s="129"/>
      <c r="B40" s="126"/>
      <c r="C40" s="1">
        <v>15</v>
      </c>
      <c r="D40" s="5" t="s">
        <v>94</v>
      </c>
      <c r="E40" s="5">
        <v>120277703.8964</v>
      </c>
      <c r="F40" s="5">
        <v>0</v>
      </c>
      <c r="G40" s="5">
        <v>29655646.428399999</v>
      </c>
      <c r="H40" s="6">
        <f t="shared" si="0"/>
        <v>149933350.32480001</v>
      </c>
      <c r="I40" s="12"/>
      <c r="J40" s="131"/>
      <c r="K40" s="126"/>
      <c r="L40" s="13">
        <v>13</v>
      </c>
      <c r="M40" s="5" t="s">
        <v>475</v>
      </c>
      <c r="N40" s="5">
        <v>143058857.8308</v>
      </c>
      <c r="O40" s="5">
        <v>0</v>
      </c>
      <c r="P40" s="5">
        <v>31303278.7236</v>
      </c>
      <c r="Q40" s="6">
        <f t="shared" si="1"/>
        <v>174362136.5544</v>
      </c>
    </row>
    <row r="41" spans="1:17" ht="24.95" customHeight="1">
      <c r="A41" s="129"/>
      <c r="B41" s="126"/>
      <c r="C41" s="1">
        <v>16</v>
      </c>
      <c r="D41" s="5" t="s">
        <v>95</v>
      </c>
      <c r="E41" s="5">
        <v>112053713.1321</v>
      </c>
      <c r="F41" s="5">
        <v>0</v>
      </c>
      <c r="G41" s="5">
        <v>28273435.964200001</v>
      </c>
      <c r="H41" s="6">
        <f t="shared" si="0"/>
        <v>140327149.09630001</v>
      </c>
      <c r="I41" s="12"/>
      <c r="J41" s="131"/>
      <c r="K41" s="126"/>
      <c r="L41" s="13">
        <v>14</v>
      </c>
      <c r="M41" s="5" t="s">
        <v>476</v>
      </c>
      <c r="N41" s="5">
        <v>142724356.71020001</v>
      </c>
      <c r="O41" s="5">
        <v>0</v>
      </c>
      <c r="P41" s="5">
        <v>33147641.419199999</v>
      </c>
      <c r="Q41" s="6">
        <f t="shared" si="1"/>
        <v>175871998.12940001</v>
      </c>
    </row>
    <row r="42" spans="1:17" ht="24.95" customHeight="1">
      <c r="A42" s="129"/>
      <c r="B42" s="126"/>
      <c r="C42" s="1">
        <v>17</v>
      </c>
      <c r="D42" s="5" t="s">
        <v>96</v>
      </c>
      <c r="E42" s="5">
        <v>106491032.2867</v>
      </c>
      <c r="F42" s="5">
        <v>0</v>
      </c>
      <c r="G42" s="5">
        <v>25887179.326499999</v>
      </c>
      <c r="H42" s="6">
        <f t="shared" si="0"/>
        <v>132378211.61319999</v>
      </c>
      <c r="I42" s="12"/>
      <c r="J42" s="131"/>
      <c r="K42" s="126"/>
      <c r="L42" s="13">
        <v>15</v>
      </c>
      <c r="M42" s="5" t="s">
        <v>477</v>
      </c>
      <c r="N42" s="5">
        <v>124634814.0978</v>
      </c>
      <c r="O42" s="5">
        <v>0</v>
      </c>
      <c r="P42" s="5">
        <v>29662110.645</v>
      </c>
      <c r="Q42" s="6">
        <f t="shared" si="1"/>
        <v>154296924.7428</v>
      </c>
    </row>
    <row r="43" spans="1:17" ht="24.95" customHeight="1">
      <c r="A43" s="129"/>
      <c r="B43" s="126"/>
      <c r="C43" s="1">
        <v>18</v>
      </c>
      <c r="D43" s="5" t="s">
        <v>97</v>
      </c>
      <c r="E43" s="5">
        <v>120636808.3017</v>
      </c>
      <c r="F43" s="5">
        <v>0</v>
      </c>
      <c r="G43" s="5">
        <v>29530569.963100001</v>
      </c>
      <c r="H43" s="6">
        <f t="shared" si="0"/>
        <v>150167378.26480001</v>
      </c>
      <c r="I43" s="12"/>
      <c r="J43" s="131"/>
      <c r="K43" s="126"/>
      <c r="L43" s="13">
        <v>16</v>
      </c>
      <c r="M43" s="5" t="s">
        <v>478</v>
      </c>
      <c r="N43" s="5">
        <v>140410503.35389999</v>
      </c>
      <c r="O43" s="5">
        <v>0</v>
      </c>
      <c r="P43" s="5">
        <v>29661798.422200002</v>
      </c>
      <c r="Q43" s="6">
        <f t="shared" si="1"/>
        <v>170072301.77609998</v>
      </c>
    </row>
    <row r="44" spans="1:17" ht="24.95" customHeight="1">
      <c r="A44" s="129"/>
      <c r="B44" s="126"/>
      <c r="C44" s="1">
        <v>19</v>
      </c>
      <c r="D44" s="5" t="s">
        <v>98</v>
      </c>
      <c r="E44" s="5">
        <v>151847710.91760001</v>
      </c>
      <c r="F44" s="5">
        <v>0</v>
      </c>
      <c r="G44" s="5">
        <v>32254901.480099998</v>
      </c>
      <c r="H44" s="6">
        <f t="shared" si="0"/>
        <v>184102612.39770001</v>
      </c>
      <c r="I44" s="12"/>
      <c r="J44" s="131"/>
      <c r="K44" s="126"/>
      <c r="L44" s="13">
        <v>17</v>
      </c>
      <c r="M44" s="5" t="s">
        <v>479</v>
      </c>
      <c r="N44" s="5">
        <v>144943821.66850001</v>
      </c>
      <c r="O44" s="5">
        <v>0</v>
      </c>
      <c r="P44" s="5">
        <v>31730961.5548</v>
      </c>
      <c r="Q44" s="6">
        <f t="shared" si="1"/>
        <v>176674783.22330001</v>
      </c>
    </row>
    <row r="45" spans="1:17" ht="24.95" customHeight="1">
      <c r="A45" s="129"/>
      <c r="B45" s="126"/>
      <c r="C45" s="1">
        <v>20</v>
      </c>
      <c r="D45" s="5" t="s">
        <v>99</v>
      </c>
      <c r="E45" s="5">
        <v>130100212.7333</v>
      </c>
      <c r="F45" s="5">
        <v>0</v>
      </c>
      <c r="G45" s="5">
        <v>23471636.187399998</v>
      </c>
      <c r="H45" s="6">
        <f t="shared" si="0"/>
        <v>153571848.92070001</v>
      </c>
      <c r="I45" s="12"/>
      <c r="J45" s="131"/>
      <c r="K45" s="126"/>
      <c r="L45" s="13">
        <v>18</v>
      </c>
      <c r="M45" s="5" t="s">
        <v>480</v>
      </c>
      <c r="N45" s="5">
        <v>138751087.34729999</v>
      </c>
      <c r="O45" s="5">
        <v>0</v>
      </c>
      <c r="P45" s="5">
        <v>30576798.645</v>
      </c>
      <c r="Q45" s="6">
        <f t="shared" si="1"/>
        <v>169327885.9923</v>
      </c>
    </row>
    <row r="46" spans="1:17" ht="24.95" customHeight="1">
      <c r="A46" s="129"/>
      <c r="B46" s="126"/>
      <c r="C46" s="16">
        <v>21</v>
      </c>
      <c r="D46" s="5" t="s">
        <v>793</v>
      </c>
      <c r="E46" s="5">
        <v>126076921.6609</v>
      </c>
      <c r="F46" s="5">
        <v>0</v>
      </c>
      <c r="G46" s="5">
        <v>32374170.6008</v>
      </c>
      <c r="H46" s="6">
        <f t="shared" si="0"/>
        <v>158451092.2617</v>
      </c>
      <c r="I46" s="12"/>
      <c r="J46" s="131"/>
      <c r="K46" s="126"/>
      <c r="L46" s="13">
        <v>19</v>
      </c>
      <c r="M46" s="5" t="s">
        <v>481</v>
      </c>
      <c r="N46" s="5">
        <v>152156393.21799999</v>
      </c>
      <c r="O46" s="5">
        <v>0</v>
      </c>
      <c r="P46" s="5">
        <v>34407023.422399998</v>
      </c>
      <c r="Q46" s="6">
        <f t="shared" si="1"/>
        <v>186563416.64039999</v>
      </c>
    </row>
    <row r="47" spans="1:17" ht="24.95" customHeight="1">
      <c r="A47" s="1"/>
      <c r="B47" s="133" t="s">
        <v>814</v>
      </c>
      <c r="C47" s="133"/>
      <c r="D47" s="133"/>
      <c r="E47" s="15">
        <f>SUM(E26:E46)</f>
        <v>2668057051.0230007</v>
      </c>
      <c r="F47" s="15">
        <f t="shared" ref="F47" si="3">SUM(F30:F46)</f>
        <v>0</v>
      </c>
      <c r="G47" s="15">
        <f>SUM(G26:G46)</f>
        <v>622493132.01620007</v>
      </c>
      <c r="H47" s="15">
        <f>SUM(H26:H46)</f>
        <v>3290550183.0392003</v>
      </c>
      <c r="I47" s="12"/>
      <c r="J47" s="131"/>
      <c r="K47" s="126"/>
      <c r="L47" s="13">
        <v>20</v>
      </c>
      <c r="M47" s="5" t="s">
        <v>482</v>
      </c>
      <c r="N47" s="5">
        <v>121165558.227</v>
      </c>
      <c r="O47" s="5">
        <v>0</v>
      </c>
      <c r="P47" s="5">
        <v>28518188.644000001</v>
      </c>
      <c r="Q47" s="6">
        <f t="shared" si="1"/>
        <v>149683746.87099999</v>
      </c>
    </row>
    <row r="48" spans="1:17" ht="24.95" customHeight="1">
      <c r="A48" s="129">
        <v>3</v>
      </c>
      <c r="B48" s="125" t="s">
        <v>27</v>
      </c>
      <c r="C48" s="17">
        <v>1</v>
      </c>
      <c r="D48" s="5" t="s">
        <v>100</v>
      </c>
      <c r="E48" s="5">
        <v>121063649.6895</v>
      </c>
      <c r="F48" s="5">
        <v>0</v>
      </c>
      <c r="G48" s="5">
        <v>27996991.971999999</v>
      </c>
      <c r="H48" s="6">
        <f t="shared" si="0"/>
        <v>149060641.66150001</v>
      </c>
      <c r="I48" s="12"/>
      <c r="J48" s="131"/>
      <c r="K48" s="126"/>
      <c r="L48" s="13">
        <v>21</v>
      </c>
      <c r="M48" s="5" t="s">
        <v>44</v>
      </c>
      <c r="N48" s="5">
        <v>166876996.27079999</v>
      </c>
      <c r="O48" s="5">
        <v>0</v>
      </c>
      <c r="P48" s="5">
        <v>38947992.247900002</v>
      </c>
      <c r="Q48" s="6">
        <f t="shared" si="1"/>
        <v>205824988.5187</v>
      </c>
    </row>
    <row r="49" spans="1:17" ht="24.95" customHeight="1">
      <c r="A49" s="129"/>
      <c r="B49" s="126"/>
      <c r="C49" s="1">
        <v>2</v>
      </c>
      <c r="D49" s="5" t="s">
        <v>101</v>
      </c>
      <c r="E49" s="5">
        <v>94526313.605900005</v>
      </c>
      <c r="F49" s="5">
        <v>0</v>
      </c>
      <c r="G49" s="5">
        <v>23092158.661600001</v>
      </c>
      <c r="H49" s="6">
        <f t="shared" si="0"/>
        <v>117618472.26750001</v>
      </c>
      <c r="I49" s="12"/>
      <c r="J49" s="131"/>
      <c r="K49" s="126"/>
      <c r="L49" s="13">
        <v>22</v>
      </c>
      <c r="M49" s="5" t="s">
        <v>483</v>
      </c>
      <c r="N49" s="5">
        <v>117421827.2889</v>
      </c>
      <c r="O49" s="5">
        <v>0</v>
      </c>
      <c r="P49" s="5">
        <v>26404252.757800002</v>
      </c>
      <c r="Q49" s="6">
        <f t="shared" si="1"/>
        <v>143826080.0467</v>
      </c>
    </row>
    <row r="50" spans="1:17" ht="24.95" customHeight="1">
      <c r="A50" s="129"/>
      <c r="B50" s="126"/>
      <c r="C50" s="1">
        <v>3</v>
      </c>
      <c r="D50" s="5" t="s">
        <v>102</v>
      </c>
      <c r="E50" s="5">
        <v>124801512.9243</v>
      </c>
      <c r="F50" s="5">
        <v>0</v>
      </c>
      <c r="G50" s="5">
        <v>30086824.255899999</v>
      </c>
      <c r="H50" s="6">
        <f t="shared" si="0"/>
        <v>154888337.18020001</v>
      </c>
      <c r="I50" s="12"/>
      <c r="J50" s="131"/>
      <c r="K50" s="126"/>
      <c r="L50" s="13">
        <v>23</v>
      </c>
      <c r="M50" s="5" t="s">
        <v>484</v>
      </c>
      <c r="N50" s="5">
        <v>110932499.68009999</v>
      </c>
      <c r="O50" s="5">
        <v>0</v>
      </c>
      <c r="P50" s="5">
        <v>25260642.979600001</v>
      </c>
      <c r="Q50" s="6">
        <f t="shared" si="1"/>
        <v>136193142.65970001</v>
      </c>
    </row>
    <row r="51" spans="1:17" ht="24.95" customHeight="1">
      <c r="A51" s="129"/>
      <c r="B51" s="126"/>
      <c r="C51" s="1">
        <v>4</v>
      </c>
      <c r="D51" s="5" t="s">
        <v>103</v>
      </c>
      <c r="E51" s="5">
        <v>95674535.010000005</v>
      </c>
      <c r="F51" s="5">
        <v>0</v>
      </c>
      <c r="G51" s="5">
        <v>23969629.700300001</v>
      </c>
      <c r="H51" s="6">
        <f t="shared" si="0"/>
        <v>119644164.7103</v>
      </c>
      <c r="I51" s="12"/>
      <c r="J51" s="131"/>
      <c r="K51" s="126"/>
      <c r="L51" s="13">
        <v>24</v>
      </c>
      <c r="M51" s="5" t="s">
        <v>485</v>
      </c>
      <c r="N51" s="5">
        <v>134947723.10640001</v>
      </c>
      <c r="O51" s="5">
        <v>0</v>
      </c>
      <c r="P51" s="5">
        <v>31624431.125500001</v>
      </c>
      <c r="Q51" s="6">
        <f t="shared" si="1"/>
        <v>166572154.23190001</v>
      </c>
    </row>
    <row r="52" spans="1:17" ht="24.95" customHeight="1">
      <c r="A52" s="129"/>
      <c r="B52" s="126"/>
      <c r="C52" s="1">
        <v>5</v>
      </c>
      <c r="D52" s="5" t="s">
        <v>104</v>
      </c>
      <c r="E52" s="5">
        <v>128570864.7912</v>
      </c>
      <c r="F52" s="5">
        <v>0</v>
      </c>
      <c r="G52" s="5">
        <v>31342646.9188</v>
      </c>
      <c r="H52" s="6">
        <f t="shared" si="0"/>
        <v>159913511.71000001</v>
      </c>
      <c r="I52" s="12"/>
      <c r="J52" s="131"/>
      <c r="K52" s="126"/>
      <c r="L52" s="13">
        <v>25</v>
      </c>
      <c r="M52" s="5" t="s">
        <v>486</v>
      </c>
      <c r="N52" s="5">
        <v>134289189.40990001</v>
      </c>
      <c r="O52" s="5">
        <v>0</v>
      </c>
      <c r="P52" s="5">
        <v>30484318.243000001</v>
      </c>
      <c r="Q52" s="6">
        <f t="shared" si="1"/>
        <v>164773507.65290001</v>
      </c>
    </row>
    <row r="53" spans="1:17" ht="24.95" customHeight="1">
      <c r="A53" s="129"/>
      <c r="B53" s="126"/>
      <c r="C53" s="1">
        <v>6</v>
      </c>
      <c r="D53" s="5" t="s">
        <v>105</v>
      </c>
      <c r="E53" s="5">
        <v>112063991.78389999</v>
      </c>
      <c r="F53" s="5">
        <v>0</v>
      </c>
      <c r="G53" s="5">
        <v>25894358.552200001</v>
      </c>
      <c r="H53" s="6">
        <f t="shared" si="0"/>
        <v>137958350.33609998</v>
      </c>
      <c r="I53" s="12"/>
      <c r="J53" s="131"/>
      <c r="K53" s="126"/>
      <c r="L53" s="13">
        <v>26</v>
      </c>
      <c r="M53" s="5" t="s">
        <v>487</v>
      </c>
      <c r="N53" s="5">
        <v>127382946.728</v>
      </c>
      <c r="O53" s="5">
        <v>0</v>
      </c>
      <c r="P53" s="5">
        <v>30112523.2982</v>
      </c>
      <c r="Q53" s="6">
        <f t="shared" si="1"/>
        <v>157495470.0262</v>
      </c>
    </row>
    <row r="54" spans="1:17" ht="24.95" customHeight="1">
      <c r="A54" s="129"/>
      <c r="B54" s="126"/>
      <c r="C54" s="1">
        <v>7</v>
      </c>
      <c r="D54" s="5" t="s">
        <v>106</v>
      </c>
      <c r="E54" s="5">
        <v>127100084.3035</v>
      </c>
      <c r="F54" s="5">
        <v>0</v>
      </c>
      <c r="G54" s="5">
        <v>29882443.192000002</v>
      </c>
      <c r="H54" s="6">
        <f t="shared" si="0"/>
        <v>156982527.4955</v>
      </c>
      <c r="I54" s="12"/>
      <c r="J54" s="131"/>
      <c r="K54" s="126"/>
      <c r="L54" s="13">
        <v>27</v>
      </c>
      <c r="M54" s="5" t="s">
        <v>488</v>
      </c>
      <c r="N54" s="5">
        <v>130058278.1706</v>
      </c>
      <c r="O54" s="5">
        <v>0</v>
      </c>
      <c r="P54" s="5">
        <v>29873235.721999999</v>
      </c>
      <c r="Q54" s="6">
        <f t="shared" si="1"/>
        <v>159931513.8926</v>
      </c>
    </row>
    <row r="55" spans="1:17" ht="24.95" customHeight="1">
      <c r="A55" s="129"/>
      <c r="B55" s="126"/>
      <c r="C55" s="1">
        <v>8</v>
      </c>
      <c r="D55" s="5" t="s">
        <v>107</v>
      </c>
      <c r="E55" s="5">
        <v>101838822.858</v>
      </c>
      <c r="F55" s="5">
        <v>0</v>
      </c>
      <c r="G55" s="5">
        <v>24018648.684500001</v>
      </c>
      <c r="H55" s="6">
        <f t="shared" si="0"/>
        <v>125857471.54249999</v>
      </c>
      <c r="I55" s="12"/>
      <c r="J55" s="131"/>
      <c r="K55" s="126"/>
      <c r="L55" s="13">
        <v>28</v>
      </c>
      <c r="M55" s="5" t="s">
        <v>489</v>
      </c>
      <c r="N55" s="5">
        <v>109549984.12450001</v>
      </c>
      <c r="O55" s="5">
        <v>0</v>
      </c>
      <c r="P55" s="5">
        <v>26263377.817299999</v>
      </c>
      <c r="Q55" s="6">
        <f t="shared" si="1"/>
        <v>135813361.9418</v>
      </c>
    </row>
    <row r="56" spans="1:17" ht="24.95" customHeight="1">
      <c r="A56" s="129"/>
      <c r="B56" s="126"/>
      <c r="C56" s="1">
        <v>9</v>
      </c>
      <c r="D56" s="5" t="s">
        <v>108</v>
      </c>
      <c r="E56" s="5">
        <v>118187477.6249</v>
      </c>
      <c r="F56" s="5">
        <v>0</v>
      </c>
      <c r="G56" s="5">
        <v>27872789.730700001</v>
      </c>
      <c r="H56" s="6">
        <f t="shared" si="0"/>
        <v>146060267.3556</v>
      </c>
      <c r="I56" s="12"/>
      <c r="J56" s="131"/>
      <c r="K56" s="126"/>
      <c r="L56" s="13">
        <v>29</v>
      </c>
      <c r="M56" s="5" t="s">
        <v>490</v>
      </c>
      <c r="N56" s="5">
        <v>131083486.95630001</v>
      </c>
      <c r="O56" s="5">
        <v>0</v>
      </c>
      <c r="P56" s="5">
        <v>29784564.4386</v>
      </c>
      <c r="Q56" s="6">
        <f t="shared" si="1"/>
        <v>160868051.39489999</v>
      </c>
    </row>
    <row r="57" spans="1:17" ht="24.95" customHeight="1">
      <c r="A57" s="129"/>
      <c r="B57" s="126"/>
      <c r="C57" s="1">
        <v>10</v>
      </c>
      <c r="D57" s="5" t="s">
        <v>109</v>
      </c>
      <c r="E57" s="5">
        <v>128582504.1833</v>
      </c>
      <c r="F57" s="5">
        <v>0</v>
      </c>
      <c r="G57" s="5">
        <v>31153564.773600001</v>
      </c>
      <c r="H57" s="6">
        <f t="shared" si="0"/>
        <v>159736068.9569</v>
      </c>
      <c r="I57" s="12"/>
      <c r="J57" s="131"/>
      <c r="K57" s="126"/>
      <c r="L57" s="13">
        <v>30</v>
      </c>
      <c r="M57" s="5" t="s">
        <v>491</v>
      </c>
      <c r="N57" s="5">
        <v>118245195.0376</v>
      </c>
      <c r="O57" s="5">
        <v>0</v>
      </c>
      <c r="P57" s="5">
        <v>28662435.590999998</v>
      </c>
      <c r="Q57" s="6">
        <f t="shared" si="1"/>
        <v>146907630.6286</v>
      </c>
    </row>
    <row r="58" spans="1:17" ht="24.95" customHeight="1">
      <c r="A58" s="129"/>
      <c r="B58" s="126"/>
      <c r="C58" s="1">
        <v>11</v>
      </c>
      <c r="D58" s="5" t="s">
        <v>110</v>
      </c>
      <c r="E58" s="5">
        <v>98960655.755899996</v>
      </c>
      <c r="F58" s="5">
        <v>0</v>
      </c>
      <c r="G58" s="5">
        <v>23866221.499400001</v>
      </c>
      <c r="H58" s="6">
        <f t="shared" si="0"/>
        <v>122826877.2553</v>
      </c>
      <c r="I58" s="12"/>
      <c r="J58" s="131"/>
      <c r="K58" s="126"/>
      <c r="L58" s="13">
        <v>31</v>
      </c>
      <c r="M58" s="5" t="s">
        <v>492</v>
      </c>
      <c r="N58" s="5">
        <v>122512387.57799999</v>
      </c>
      <c r="O58" s="5">
        <v>0</v>
      </c>
      <c r="P58" s="5">
        <v>27557541.443599999</v>
      </c>
      <c r="Q58" s="6">
        <f t="shared" si="1"/>
        <v>150069929.02160001</v>
      </c>
    </row>
    <row r="59" spans="1:17" ht="24.95" customHeight="1">
      <c r="A59" s="129"/>
      <c r="B59" s="126"/>
      <c r="C59" s="1">
        <v>12</v>
      </c>
      <c r="D59" s="5" t="s">
        <v>111</v>
      </c>
      <c r="E59" s="5">
        <v>117052673.1684</v>
      </c>
      <c r="F59" s="5">
        <v>0</v>
      </c>
      <c r="G59" s="5">
        <v>27548265.3222</v>
      </c>
      <c r="H59" s="6">
        <f t="shared" si="0"/>
        <v>144600938.49059999</v>
      </c>
      <c r="I59" s="12"/>
      <c r="J59" s="131"/>
      <c r="K59" s="126"/>
      <c r="L59" s="13">
        <v>32</v>
      </c>
      <c r="M59" s="5" t="s">
        <v>493</v>
      </c>
      <c r="N59" s="5">
        <v>131453276.8795</v>
      </c>
      <c r="O59" s="5">
        <v>0</v>
      </c>
      <c r="P59" s="5">
        <v>30537958.125</v>
      </c>
      <c r="Q59" s="6">
        <f t="shared" si="1"/>
        <v>161991235.0045</v>
      </c>
    </row>
    <row r="60" spans="1:17" ht="24.95" customHeight="1">
      <c r="A60" s="129"/>
      <c r="B60" s="126"/>
      <c r="C60" s="1">
        <v>13</v>
      </c>
      <c r="D60" s="5" t="s">
        <v>112</v>
      </c>
      <c r="E60" s="5">
        <v>117085675.3637</v>
      </c>
      <c r="F60" s="5">
        <v>0</v>
      </c>
      <c r="G60" s="5">
        <v>27555696.225499999</v>
      </c>
      <c r="H60" s="6">
        <f t="shared" si="0"/>
        <v>144641371.58919999</v>
      </c>
      <c r="I60" s="12"/>
      <c r="J60" s="131"/>
      <c r="K60" s="126"/>
      <c r="L60" s="13">
        <v>33</v>
      </c>
      <c r="M60" s="5" t="s">
        <v>494</v>
      </c>
      <c r="N60" s="5">
        <v>127402987.8345</v>
      </c>
      <c r="O60" s="5">
        <v>0</v>
      </c>
      <c r="P60" s="5">
        <v>27634785.3715</v>
      </c>
      <c r="Q60" s="6">
        <f t="shared" si="1"/>
        <v>155037773.206</v>
      </c>
    </row>
    <row r="61" spans="1:17" ht="24.95" customHeight="1">
      <c r="A61" s="129"/>
      <c r="B61" s="126"/>
      <c r="C61" s="1">
        <v>14</v>
      </c>
      <c r="D61" s="5" t="s">
        <v>113</v>
      </c>
      <c r="E61" s="5">
        <v>120756456.3813</v>
      </c>
      <c r="F61" s="5">
        <v>0</v>
      </c>
      <c r="G61" s="5">
        <v>28245958.455899999</v>
      </c>
      <c r="H61" s="6">
        <f t="shared" si="0"/>
        <v>149002414.83719999</v>
      </c>
      <c r="I61" s="12"/>
      <c r="J61" s="132"/>
      <c r="K61" s="127"/>
      <c r="L61" s="13">
        <v>34</v>
      </c>
      <c r="M61" s="5" t="s">
        <v>495</v>
      </c>
      <c r="N61" s="5">
        <v>124865381.20479999</v>
      </c>
      <c r="O61" s="5">
        <v>0</v>
      </c>
      <c r="P61" s="5">
        <v>28724817.712299999</v>
      </c>
      <c r="Q61" s="6">
        <f t="shared" si="1"/>
        <v>153590198.91709998</v>
      </c>
    </row>
    <row r="62" spans="1:17" ht="24.95" customHeight="1">
      <c r="A62" s="129"/>
      <c r="B62" s="126"/>
      <c r="C62" s="1">
        <v>15</v>
      </c>
      <c r="D62" s="5" t="s">
        <v>114</v>
      </c>
      <c r="E62" s="5">
        <v>110322856.90180001</v>
      </c>
      <c r="F62" s="5">
        <v>0</v>
      </c>
      <c r="G62" s="5">
        <v>25505828.463799998</v>
      </c>
      <c r="H62" s="6">
        <f t="shared" si="0"/>
        <v>135828685.36559999</v>
      </c>
      <c r="I62" s="12"/>
      <c r="J62" s="19"/>
      <c r="K62" s="121" t="s">
        <v>832</v>
      </c>
      <c r="L62" s="122"/>
      <c r="M62" s="123"/>
      <c r="N62" s="15">
        <f>SUM(N28:N61)</f>
        <v>4433968902.1264992</v>
      </c>
      <c r="O62" s="15">
        <v>0</v>
      </c>
      <c r="P62" s="15">
        <f>SUM(P28:P61)</f>
        <v>1009821599.1432997</v>
      </c>
      <c r="Q62" s="8">
        <f t="shared" si="1"/>
        <v>5443790501.2697992</v>
      </c>
    </row>
    <row r="63" spans="1:17" ht="24.95" customHeight="1">
      <c r="A63" s="129"/>
      <c r="B63" s="126"/>
      <c r="C63" s="1">
        <v>16</v>
      </c>
      <c r="D63" s="5" t="s">
        <v>115</v>
      </c>
      <c r="E63" s="5">
        <v>112645194.4984</v>
      </c>
      <c r="F63" s="5">
        <v>0</v>
      </c>
      <c r="G63" s="5">
        <v>27244097.842099998</v>
      </c>
      <c r="H63" s="6">
        <f t="shared" si="0"/>
        <v>139889292.3405</v>
      </c>
      <c r="I63" s="12"/>
      <c r="J63" s="130">
        <v>21</v>
      </c>
      <c r="K63" s="125" t="s">
        <v>45</v>
      </c>
      <c r="L63" s="13">
        <v>1</v>
      </c>
      <c r="M63" s="5" t="s">
        <v>496</v>
      </c>
      <c r="N63" s="5">
        <v>99975195.965599999</v>
      </c>
      <c r="O63" s="5">
        <v>0</v>
      </c>
      <c r="P63" s="5">
        <v>23256565.836599998</v>
      </c>
      <c r="Q63" s="6">
        <f t="shared" si="1"/>
        <v>123231761.80219999</v>
      </c>
    </row>
    <row r="64" spans="1:17" ht="24.95" customHeight="1">
      <c r="A64" s="129"/>
      <c r="B64" s="126"/>
      <c r="C64" s="1">
        <v>17</v>
      </c>
      <c r="D64" s="5" t="s">
        <v>116</v>
      </c>
      <c r="E64" s="5">
        <v>105147593.12890001</v>
      </c>
      <c r="F64" s="5">
        <v>0</v>
      </c>
      <c r="G64" s="5">
        <v>25806561.492699999</v>
      </c>
      <c r="H64" s="6">
        <f t="shared" si="0"/>
        <v>130954154.6216</v>
      </c>
      <c r="I64" s="12"/>
      <c r="J64" s="131"/>
      <c r="K64" s="126"/>
      <c r="L64" s="13">
        <v>2</v>
      </c>
      <c r="M64" s="5" t="s">
        <v>497</v>
      </c>
      <c r="N64" s="5">
        <v>163355511.24419999</v>
      </c>
      <c r="O64" s="5">
        <v>0</v>
      </c>
      <c r="P64" s="5">
        <v>30628583.942000002</v>
      </c>
      <c r="Q64" s="6">
        <f t="shared" si="1"/>
        <v>193984095.18619999</v>
      </c>
    </row>
    <row r="65" spans="1:17" ht="24.95" customHeight="1">
      <c r="A65" s="129"/>
      <c r="B65" s="126"/>
      <c r="C65" s="1">
        <v>18</v>
      </c>
      <c r="D65" s="5" t="s">
        <v>117</v>
      </c>
      <c r="E65" s="5">
        <v>130635853.2667</v>
      </c>
      <c r="F65" s="5">
        <v>0</v>
      </c>
      <c r="G65" s="5">
        <v>30428958.032000002</v>
      </c>
      <c r="H65" s="6">
        <f t="shared" si="0"/>
        <v>161064811.2987</v>
      </c>
      <c r="I65" s="12"/>
      <c r="J65" s="131"/>
      <c r="K65" s="126"/>
      <c r="L65" s="13">
        <v>3</v>
      </c>
      <c r="M65" s="5" t="s">
        <v>498</v>
      </c>
      <c r="N65" s="5">
        <v>137593000.15560001</v>
      </c>
      <c r="O65" s="5">
        <v>0</v>
      </c>
      <c r="P65" s="5">
        <v>31343823.998799998</v>
      </c>
      <c r="Q65" s="6">
        <f t="shared" si="1"/>
        <v>168936824.15440002</v>
      </c>
    </row>
    <row r="66" spans="1:17" ht="24.95" customHeight="1">
      <c r="A66" s="129"/>
      <c r="B66" s="126"/>
      <c r="C66" s="1">
        <v>19</v>
      </c>
      <c r="D66" s="5" t="s">
        <v>118</v>
      </c>
      <c r="E66" s="5">
        <v>109005947.3119</v>
      </c>
      <c r="F66" s="5">
        <v>0</v>
      </c>
      <c r="G66" s="5">
        <v>26093744.050799999</v>
      </c>
      <c r="H66" s="6">
        <f t="shared" si="0"/>
        <v>135099691.36270002</v>
      </c>
      <c r="I66" s="12"/>
      <c r="J66" s="131"/>
      <c r="K66" s="126"/>
      <c r="L66" s="13">
        <v>4</v>
      </c>
      <c r="M66" s="5" t="s">
        <v>499</v>
      </c>
      <c r="N66" s="5">
        <v>113606193.186</v>
      </c>
      <c r="O66" s="5">
        <v>0</v>
      </c>
      <c r="P66" s="5">
        <v>26460846.286400001</v>
      </c>
      <c r="Q66" s="6">
        <f t="shared" si="1"/>
        <v>140067039.47240001</v>
      </c>
    </row>
    <row r="67" spans="1:17" ht="24.95" customHeight="1">
      <c r="A67" s="129"/>
      <c r="B67" s="126"/>
      <c r="C67" s="1">
        <v>20</v>
      </c>
      <c r="D67" s="5" t="s">
        <v>119</v>
      </c>
      <c r="E67" s="5">
        <v>114692431.4104</v>
      </c>
      <c r="F67" s="5">
        <v>0</v>
      </c>
      <c r="G67" s="5">
        <v>27318906.432</v>
      </c>
      <c r="H67" s="6">
        <f t="shared" si="0"/>
        <v>142011337.84240001</v>
      </c>
      <c r="I67" s="12"/>
      <c r="J67" s="131"/>
      <c r="K67" s="126"/>
      <c r="L67" s="13">
        <v>5</v>
      </c>
      <c r="M67" s="5" t="s">
        <v>500</v>
      </c>
      <c r="N67" s="5">
        <v>151301303.5336</v>
      </c>
      <c r="O67" s="5">
        <v>0</v>
      </c>
      <c r="P67" s="5">
        <v>33987289.803099997</v>
      </c>
      <c r="Q67" s="6">
        <f t="shared" si="1"/>
        <v>185288593.33669999</v>
      </c>
    </row>
    <row r="68" spans="1:17" ht="24.95" customHeight="1">
      <c r="A68" s="129"/>
      <c r="B68" s="126"/>
      <c r="C68" s="1">
        <v>21</v>
      </c>
      <c r="D68" s="5" t="s">
        <v>120</v>
      </c>
      <c r="E68" s="5">
        <v>119296787.0441</v>
      </c>
      <c r="F68" s="5">
        <v>0</v>
      </c>
      <c r="G68" s="5">
        <v>28570919.976399999</v>
      </c>
      <c r="H68" s="6">
        <f t="shared" si="0"/>
        <v>147867707.0205</v>
      </c>
      <c r="I68" s="12"/>
      <c r="J68" s="131"/>
      <c r="K68" s="126"/>
      <c r="L68" s="13">
        <v>6</v>
      </c>
      <c r="M68" s="5" t="s">
        <v>501</v>
      </c>
      <c r="N68" s="5">
        <v>185107992.2782</v>
      </c>
      <c r="O68" s="5">
        <v>0</v>
      </c>
      <c r="P68" s="5">
        <v>35898280.850500003</v>
      </c>
      <c r="Q68" s="6">
        <f t="shared" si="1"/>
        <v>221006273.12870002</v>
      </c>
    </row>
    <row r="69" spans="1:17" ht="24.95" customHeight="1">
      <c r="A69" s="129"/>
      <c r="B69" s="126"/>
      <c r="C69" s="1">
        <v>22</v>
      </c>
      <c r="D69" s="5" t="s">
        <v>121</v>
      </c>
      <c r="E69" s="5">
        <v>102538710.83589999</v>
      </c>
      <c r="F69" s="5">
        <v>0</v>
      </c>
      <c r="G69" s="5">
        <v>25809371.498100001</v>
      </c>
      <c r="H69" s="6">
        <f t="shared" si="0"/>
        <v>128348082.33399999</v>
      </c>
      <c r="I69" s="12"/>
      <c r="J69" s="131"/>
      <c r="K69" s="126"/>
      <c r="L69" s="13">
        <v>7</v>
      </c>
      <c r="M69" s="5" t="s">
        <v>502</v>
      </c>
      <c r="N69" s="5">
        <v>126108952.6217</v>
      </c>
      <c r="O69" s="5">
        <v>0</v>
      </c>
      <c r="P69" s="5">
        <v>26721489.904100001</v>
      </c>
      <c r="Q69" s="6">
        <f t="shared" si="1"/>
        <v>152830442.52579999</v>
      </c>
    </row>
    <row r="70" spans="1:17" ht="24.95" customHeight="1">
      <c r="A70" s="129"/>
      <c r="B70" s="126"/>
      <c r="C70" s="1">
        <v>23</v>
      </c>
      <c r="D70" s="5" t="s">
        <v>122</v>
      </c>
      <c r="E70" s="5">
        <v>107070361.2114</v>
      </c>
      <c r="F70" s="5">
        <v>0</v>
      </c>
      <c r="G70" s="5">
        <v>27015550.7313</v>
      </c>
      <c r="H70" s="6">
        <f t="shared" si="0"/>
        <v>134085911.9427</v>
      </c>
      <c r="I70" s="12"/>
      <c r="J70" s="131"/>
      <c r="K70" s="126"/>
      <c r="L70" s="13">
        <v>8</v>
      </c>
      <c r="M70" s="5" t="s">
        <v>503</v>
      </c>
      <c r="N70" s="5">
        <v>133972446.8361</v>
      </c>
      <c r="O70" s="5">
        <v>0</v>
      </c>
      <c r="P70" s="5">
        <v>28145975.339299999</v>
      </c>
      <c r="Q70" s="6">
        <f t="shared" si="1"/>
        <v>162118422.17539999</v>
      </c>
    </row>
    <row r="71" spans="1:17" ht="24.95" customHeight="1">
      <c r="A71" s="129"/>
      <c r="B71" s="126"/>
      <c r="C71" s="1">
        <v>24</v>
      </c>
      <c r="D71" s="5" t="s">
        <v>123</v>
      </c>
      <c r="E71" s="5">
        <v>109670162.9243</v>
      </c>
      <c r="F71" s="5">
        <v>0</v>
      </c>
      <c r="G71" s="5">
        <v>24773041.484000001</v>
      </c>
      <c r="H71" s="6">
        <f t="shared" si="0"/>
        <v>134443204.40830001</v>
      </c>
      <c r="I71" s="12"/>
      <c r="J71" s="131"/>
      <c r="K71" s="126"/>
      <c r="L71" s="13">
        <v>9</v>
      </c>
      <c r="M71" s="5" t="s">
        <v>504</v>
      </c>
      <c r="N71" s="5">
        <v>166435833.65599999</v>
      </c>
      <c r="O71" s="5">
        <v>0</v>
      </c>
      <c r="P71" s="5">
        <v>35697396.682300001</v>
      </c>
      <c r="Q71" s="6">
        <f t="shared" si="1"/>
        <v>202133230.33829999</v>
      </c>
    </row>
    <row r="72" spans="1:17" ht="24.95" customHeight="1">
      <c r="A72" s="129"/>
      <c r="B72" s="126"/>
      <c r="C72" s="1">
        <v>25</v>
      </c>
      <c r="D72" s="5" t="s">
        <v>124</v>
      </c>
      <c r="E72" s="5">
        <v>129215746.7333</v>
      </c>
      <c r="F72" s="5">
        <v>0</v>
      </c>
      <c r="G72" s="5">
        <v>30092881.378800001</v>
      </c>
      <c r="H72" s="6">
        <f t="shared" si="0"/>
        <v>159308628.11210001</v>
      </c>
      <c r="I72" s="12"/>
      <c r="J72" s="131"/>
      <c r="K72" s="126"/>
      <c r="L72" s="13">
        <v>10</v>
      </c>
      <c r="M72" s="5" t="s">
        <v>505</v>
      </c>
      <c r="N72" s="5">
        <v>115890496.32870001</v>
      </c>
      <c r="O72" s="5">
        <v>0</v>
      </c>
      <c r="P72" s="5">
        <v>26705941.207199998</v>
      </c>
      <c r="Q72" s="6">
        <f t="shared" si="1"/>
        <v>142596437.5359</v>
      </c>
    </row>
    <row r="73" spans="1:17" ht="24.95" customHeight="1">
      <c r="A73" s="129"/>
      <c r="B73" s="126"/>
      <c r="C73" s="1">
        <v>26</v>
      </c>
      <c r="D73" s="5" t="s">
        <v>125</v>
      </c>
      <c r="E73" s="5">
        <v>96253676.553599998</v>
      </c>
      <c r="F73" s="5">
        <v>0</v>
      </c>
      <c r="G73" s="5">
        <v>22638498.890999999</v>
      </c>
      <c r="H73" s="6">
        <f t="shared" ref="H73:H136" si="4">E73+F73+G73</f>
        <v>118892175.4446</v>
      </c>
      <c r="I73" s="12"/>
      <c r="J73" s="131"/>
      <c r="K73" s="126"/>
      <c r="L73" s="13">
        <v>11</v>
      </c>
      <c r="M73" s="5" t="s">
        <v>506</v>
      </c>
      <c r="N73" s="5">
        <v>122410609.7994</v>
      </c>
      <c r="O73" s="5">
        <v>0</v>
      </c>
      <c r="P73" s="5">
        <v>28567226.380199999</v>
      </c>
      <c r="Q73" s="6">
        <f t="shared" ref="Q73:Q136" si="5">N73+O73+P73</f>
        <v>150977836.1796</v>
      </c>
    </row>
    <row r="74" spans="1:17" ht="24.95" customHeight="1">
      <c r="A74" s="129"/>
      <c r="B74" s="126"/>
      <c r="C74" s="1">
        <v>27</v>
      </c>
      <c r="D74" s="5" t="s">
        <v>126</v>
      </c>
      <c r="E74" s="5">
        <v>118104047.1734</v>
      </c>
      <c r="F74" s="5">
        <v>0</v>
      </c>
      <c r="G74" s="5">
        <v>27244097.842099998</v>
      </c>
      <c r="H74" s="6">
        <f t="shared" si="4"/>
        <v>145348145.01550001</v>
      </c>
      <c r="I74" s="12"/>
      <c r="J74" s="131"/>
      <c r="K74" s="126"/>
      <c r="L74" s="13">
        <v>12</v>
      </c>
      <c r="M74" s="5" t="s">
        <v>507</v>
      </c>
      <c r="N74" s="5">
        <v>135045510.19490001</v>
      </c>
      <c r="O74" s="5">
        <v>0</v>
      </c>
      <c r="P74" s="5">
        <v>31210692.184500001</v>
      </c>
      <c r="Q74" s="6">
        <f t="shared" si="5"/>
        <v>166256202.37940001</v>
      </c>
    </row>
    <row r="75" spans="1:17" ht="24.95" customHeight="1">
      <c r="A75" s="129"/>
      <c r="B75" s="126"/>
      <c r="C75" s="1">
        <v>28</v>
      </c>
      <c r="D75" s="5" t="s">
        <v>127</v>
      </c>
      <c r="E75" s="5">
        <v>96287953.664700001</v>
      </c>
      <c r="F75" s="5">
        <v>0</v>
      </c>
      <c r="G75" s="5">
        <v>23289358.600400001</v>
      </c>
      <c r="H75" s="6">
        <f t="shared" si="4"/>
        <v>119577312.2651</v>
      </c>
      <c r="I75" s="12"/>
      <c r="J75" s="131"/>
      <c r="K75" s="126"/>
      <c r="L75" s="13">
        <v>13</v>
      </c>
      <c r="M75" s="5" t="s">
        <v>508</v>
      </c>
      <c r="N75" s="5">
        <v>112387362.7236</v>
      </c>
      <c r="O75" s="5">
        <v>0</v>
      </c>
      <c r="P75" s="5">
        <v>24469863.7502</v>
      </c>
      <c r="Q75" s="6">
        <f t="shared" si="5"/>
        <v>136857226.4738</v>
      </c>
    </row>
    <row r="76" spans="1:17" ht="24.95" customHeight="1">
      <c r="A76" s="129"/>
      <c r="B76" s="126"/>
      <c r="C76" s="1">
        <v>29</v>
      </c>
      <c r="D76" s="5" t="s">
        <v>128</v>
      </c>
      <c r="E76" s="5">
        <v>125574949.3695</v>
      </c>
      <c r="F76" s="5">
        <v>0</v>
      </c>
      <c r="G76" s="5">
        <v>26698769.448899999</v>
      </c>
      <c r="H76" s="6">
        <f t="shared" si="4"/>
        <v>152273718.8184</v>
      </c>
      <c r="I76" s="12"/>
      <c r="J76" s="131"/>
      <c r="K76" s="126"/>
      <c r="L76" s="13">
        <v>14</v>
      </c>
      <c r="M76" s="5" t="s">
        <v>509</v>
      </c>
      <c r="N76" s="5">
        <v>128971843.5792</v>
      </c>
      <c r="O76" s="5">
        <v>0</v>
      </c>
      <c r="P76" s="5">
        <v>28791152.593199998</v>
      </c>
      <c r="Q76" s="6">
        <f t="shared" si="5"/>
        <v>157762996.1724</v>
      </c>
    </row>
    <row r="77" spans="1:17" ht="24.95" customHeight="1">
      <c r="A77" s="129"/>
      <c r="B77" s="126"/>
      <c r="C77" s="1">
        <v>30</v>
      </c>
      <c r="D77" s="5" t="s">
        <v>129</v>
      </c>
      <c r="E77" s="5">
        <v>103907088.6838</v>
      </c>
      <c r="F77" s="5">
        <v>0</v>
      </c>
      <c r="G77" s="5">
        <v>23755070.172200002</v>
      </c>
      <c r="H77" s="6">
        <f t="shared" si="4"/>
        <v>127662158.85600001</v>
      </c>
      <c r="I77" s="12"/>
      <c r="J77" s="131"/>
      <c r="K77" s="126"/>
      <c r="L77" s="13">
        <v>15</v>
      </c>
      <c r="M77" s="5" t="s">
        <v>510</v>
      </c>
      <c r="N77" s="5">
        <v>149208210.94510001</v>
      </c>
      <c r="O77" s="5">
        <v>0</v>
      </c>
      <c r="P77" s="5">
        <v>30107546.484999999</v>
      </c>
      <c r="Q77" s="6">
        <f t="shared" si="5"/>
        <v>179315757.43010002</v>
      </c>
    </row>
    <row r="78" spans="1:17" ht="24.95" customHeight="1">
      <c r="A78" s="129"/>
      <c r="B78" s="127"/>
      <c r="C78" s="1">
        <v>31</v>
      </c>
      <c r="D78" s="5" t="s">
        <v>130</v>
      </c>
      <c r="E78" s="5">
        <v>157060631.43009999</v>
      </c>
      <c r="F78" s="5">
        <v>0</v>
      </c>
      <c r="G78" s="5">
        <v>38642728.884499997</v>
      </c>
      <c r="H78" s="6">
        <f t="shared" si="4"/>
        <v>195703360.31459999</v>
      </c>
      <c r="I78" s="12"/>
      <c r="J78" s="131"/>
      <c r="K78" s="126"/>
      <c r="L78" s="13">
        <v>16</v>
      </c>
      <c r="M78" s="5" t="s">
        <v>511</v>
      </c>
      <c r="N78" s="5">
        <v>119544692.0601</v>
      </c>
      <c r="O78" s="5">
        <v>0</v>
      </c>
      <c r="P78" s="5">
        <v>26927869.1941</v>
      </c>
      <c r="Q78" s="6">
        <f t="shared" si="5"/>
        <v>146472561.25420001</v>
      </c>
    </row>
    <row r="79" spans="1:17" ht="24.95" customHeight="1">
      <c r="A79" s="1"/>
      <c r="B79" s="121" t="s">
        <v>815</v>
      </c>
      <c r="C79" s="122"/>
      <c r="D79" s="123"/>
      <c r="E79" s="15">
        <f>SUM(E48:E78)</f>
        <v>3553695209.586</v>
      </c>
      <c r="F79" s="15">
        <v>0</v>
      </c>
      <c r="G79" s="15">
        <f>SUM(G48:G78)</f>
        <v>843454583.16570008</v>
      </c>
      <c r="H79" s="8">
        <f t="shared" si="4"/>
        <v>4397149792.7517004</v>
      </c>
      <c r="I79" s="12"/>
      <c r="J79" s="131"/>
      <c r="K79" s="126"/>
      <c r="L79" s="13">
        <v>17</v>
      </c>
      <c r="M79" s="5" t="s">
        <v>512</v>
      </c>
      <c r="N79" s="5">
        <v>117807566.0961</v>
      </c>
      <c r="O79" s="5">
        <v>0</v>
      </c>
      <c r="P79" s="5">
        <v>24752987.411600001</v>
      </c>
      <c r="Q79" s="6">
        <f t="shared" si="5"/>
        <v>142560553.5077</v>
      </c>
    </row>
    <row r="80" spans="1:17" ht="24.95" customHeight="1">
      <c r="A80" s="129">
        <v>4</v>
      </c>
      <c r="B80" s="125" t="s">
        <v>28</v>
      </c>
      <c r="C80" s="1">
        <v>1</v>
      </c>
      <c r="D80" s="5" t="s">
        <v>131</v>
      </c>
      <c r="E80" s="5">
        <v>176658298.0693</v>
      </c>
      <c r="F80" s="5">
        <v>0</v>
      </c>
      <c r="G80" s="5">
        <v>43481283.263499998</v>
      </c>
      <c r="H80" s="6">
        <f t="shared" si="4"/>
        <v>220139581.3328</v>
      </c>
      <c r="I80" s="12"/>
      <c r="J80" s="131"/>
      <c r="K80" s="126"/>
      <c r="L80" s="13">
        <v>18</v>
      </c>
      <c r="M80" s="5" t="s">
        <v>513</v>
      </c>
      <c r="N80" s="5">
        <v>122254718.9337</v>
      </c>
      <c r="O80" s="5">
        <v>0</v>
      </c>
      <c r="P80" s="5">
        <v>27076487.260699999</v>
      </c>
      <c r="Q80" s="6">
        <f t="shared" si="5"/>
        <v>149331206.19439998</v>
      </c>
    </row>
    <row r="81" spans="1:17" ht="24.95" customHeight="1">
      <c r="A81" s="129"/>
      <c r="B81" s="126"/>
      <c r="C81" s="1">
        <v>2</v>
      </c>
      <c r="D81" s="5" t="s">
        <v>132</v>
      </c>
      <c r="E81" s="5">
        <v>116180551.1779</v>
      </c>
      <c r="F81" s="5">
        <v>0</v>
      </c>
      <c r="G81" s="5">
        <v>29940741.169399999</v>
      </c>
      <c r="H81" s="6">
        <f t="shared" si="4"/>
        <v>146121292.34729999</v>
      </c>
      <c r="I81" s="12"/>
      <c r="J81" s="131"/>
      <c r="K81" s="126"/>
      <c r="L81" s="13">
        <v>19</v>
      </c>
      <c r="M81" s="5" t="s">
        <v>514</v>
      </c>
      <c r="N81" s="5">
        <v>147911854.815</v>
      </c>
      <c r="O81" s="5">
        <v>0</v>
      </c>
      <c r="P81" s="5">
        <v>28517957.617800001</v>
      </c>
      <c r="Q81" s="6">
        <f t="shared" si="5"/>
        <v>176429812.43279999</v>
      </c>
    </row>
    <row r="82" spans="1:17" ht="24.95" customHeight="1">
      <c r="A82" s="129"/>
      <c r="B82" s="126"/>
      <c r="C82" s="1">
        <v>3</v>
      </c>
      <c r="D82" s="5" t="s">
        <v>133</v>
      </c>
      <c r="E82" s="5">
        <v>119516932.229</v>
      </c>
      <c r="F82" s="5">
        <v>0</v>
      </c>
      <c r="G82" s="5">
        <v>30820272.878800001</v>
      </c>
      <c r="H82" s="6">
        <f t="shared" si="4"/>
        <v>150337205.10780001</v>
      </c>
      <c r="I82" s="12"/>
      <c r="J82" s="131"/>
      <c r="K82" s="126"/>
      <c r="L82" s="13">
        <v>20</v>
      </c>
      <c r="M82" s="5" t="s">
        <v>515</v>
      </c>
      <c r="N82" s="5">
        <v>113660034.663</v>
      </c>
      <c r="O82" s="5">
        <v>0</v>
      </c>
      <c r="P82" s="5">
        <v>25367441.939100001</v>
      </c>
      <c r="Q82" s="6">
        <f t="shared" si="5"/>
        <v>139027476.60210001</v>
      </c>
    </row>
    <row r="83" spans="1:17" ht="24.95" customHeight="1">
      <c r="A83" s="129"/>
      <c r="B83" s="126"/>
      <c r="C83" s="1">
        <v>4</v>
      </c>
      <c r="D83" s="5" t="s">
        <v>134</v>
      </c>
      <c r="E83" s="5">
        <v>144459528.75929999</v>
      </c>
      <c r="F83" s="5">
        <v>0</v>
      </c>
      <c r="G83" s="5">
        <v>38162879.593699999</v>
      </c>
      <c r="H83" s="6">
        <f t="shared" si="4"/>
        <v>182622408.35299999</v>
      </c>
      <c r="I83" s="12"/>
      <c r="J83" s="132"/>
      <c r="K83" s="127"/>
      <c r="L83" s="13">
        <v>21</v>
      </c>
      <c r="M83" s="5" t="s">
        <v>516</v>
      </c>
      <c r="N83" s="5">
        <v>135760986.0169</v>
      </c>
      <c r="O83" s="5">
        <v>0</v>
      </c>
      <c r="P83" s="5">
        <v>29474421.032200001</v>
      </c>
      <c r="Q83" s="6">
        <f t="shared" si="5"/>
        <v>165235407.04910001</v>
      </c>
    </row>
    <row r="84" spans="1:17" ht="24.95" customHeight="1">
      <c r="A84" s="129"/>
      <c r="B84" s="126"/>
      <c r="C84" s="1">
        <v>5</v>
      </c>
      <c r="D84" s="5" t="s">
        <v>135</v>
      </c>
      <c r="E84" s="5">
        <v>109712312.29899999</v>
      </c>
      <c r="F84" s="5">
        <v>0</v>
      </c>
      <c r="G84" s="5">
        <v>27397811.116099998</v>
      </c>
      <c r="H84" s="6">
        <f t="shared" si="4"/>
        <v>137110123.41509998</v>
      </c>
      <c r="I84" s="12"/>
      <c r="J84" s="19"/>
      <c r="K84" s="121" t="s">
        <v>833</v>
      </c>
      <c r="L84" s="122"/>
      <c r="M84" s="123"/>
      <c r="N84" s="15">
        <f>SUM(N63:N83)</f>
        <v>2798310315.6327004</v>
      </c>
      <c r="O84" s="5">
        <v>0</v>
      </c>
      <c r="P84" s="15">
        <f>SUM(P63:P83)</f>
        <v>604109839.69889998</v>
      </c>
      <c r="Q84" s="8">
        <f t="shared" si="5"/>
        <v>3402420155.3316002</v>
      </c>
    </row>
    <row r="85" spans="1:17" ht="24.95" customHeight="1">
      <c r="A85" s="129"/>
      <c r="B85" s="126"/>
      <c r="C85" s="1">
        <v>6</v>
      </c>
      <c r="D85" s="5" t="s">
        <v>136</v>
      </c>
      <c r="E85" s="5">
        <v>126303336.0044</v>
      </c>
      <c r="F85" s="5">
        <v>0</v>
      </c>
      <c r="G85" s="5">
        <v>32171136.170899998</v>
      </c>
      <c r="H85" s="6">
        <f t="shared" si="4"/>
        <v>158474472.1753</v>
      </c>
      <c r="I85" s="12"/>
      <c r="J85" s="130">
        <v>22</v>
      </c>
      <c r="K85" s="125" t="s">
        <v>46</v>
      </c>
      <c r="L85" s="13">
        <v>1</v>
      </c>
      <c r="M85" s="5" t="s">
        <v>517</v>
      </c>
      <c r="N85" s="5">
        <v>145012222.2335</v>
      </c>
      <c r="O85" s="5">
        <f t="shared" ref="O85:O105" si="6">-4284409.31</f>
        <v>-4284409.3099999996</v>
      </c>
      <c r="P85" s="5">
        <v>32423977.4769</v>
      </c>
      <c r="Q85" s="6">
        <f t="shared" si="5"/>
        <v>173151790.40040001</v>
      </c>
    </row>
    <row r="86" spans="1:17" ht="24.95" customHeight="1">
      <c r="A86" s="129"/>
      <c r="B86" s="126"/>
      <c r="C86" s="1">
        <v>7</v>
      </c>
      <c r="D86" s="5" t="s">
        <v>137</v>
      </c>
      <c r="E86" s="5">
        <v>117054700.0068</v>
      </c>
      <c r="F86" s="5">
        <v>0</v>
      </c>
      <c r="G86" s="5">
        <v>30257897.119100001</v>
      </c>
      <c r="H86" s="6">
        <f t="shared" si="4"/>
        <v>147312597.1259</v>
      </c>
      <c r="I86" s="12"/>
      <c r="J86" s="131"/>
      <c r="K86" s="126"/>
      <c r="L86" s="13">
        <v>2</v>
      </c>
      <c r="M86" s="5" t="s">
        <v>518</v>
      </c>
      <c r="N86" s="5">
        <v>128223528.68970001</v>
      </c>
      <c r="O86" s="5">
        <f t="shared" si="6"/>
        <v>-4284409.3099999996</v>
      </c>
      <c r="P86" s="5">
        <v>27436342.6723</v>
      </c>
      <c r="Q86" s="6">
        <f t="shared" si="5"/>
        <v>151375462.05200002</v>
      </c>
    </row>
    <row r="87" spans="1:17" ht="24.95" customHeight="1">
      <c r="A87" s="129"/>
      <c r="B87" s="126"/>
      <c r="C87" s="1">
        <v>8</v>
      </c>
      <c r="D87" s="5" t="s">
        <v>138</v>
      </c>
      <c r="E87" s="5">
        <v>104661446.27249999</v>
      </c>
      <c r="F87" s="5">
        <v>0</v>
      </c>
      <c r="G87" s="5">
        <v>26384585.5913</v>
      </c>
      <c r="H87" s="6">
        <f t="shared" si="4"/>
        <v>131046031.86379999</v>
      </c>
      <c r="I87" s="12"/>
      <c r="J87" s="131"/>
      <c r="K87" s="126"/>
      <c r="L87" s="13">
        <v>3</v>
      </c>
      <c r="M87" s="5" t="s">
        <v>519</v>
      </c>
      <c r="N87" s="5">
        <v>161824307.16319999</v>
      </c>
      <c r="O87" s="5">
        <f t="shared" si="6"/>
        <v>-4284409.3099999996</v>
      </c>
      <c r="P87" s="5">
        <v>36492802.940300003</v>
      </c>
      <c r="Q87" s="6">
        <f t="shared" si="5"/>
        <v>194032700.79350001</v>
      </c>
    </row>
    <row r="88" spans="1:17" ht="24.95" customHeight="1">
      <c r="A88" s="129"/>
      <c r="B88" s="126"/>
      <c r="C88" s="1">
        <v>9</v>
      </c>
      <c r="D88" s="5" t="s">
        <v>139</v>
      </c>
      <c r="E88" s="5">
        <v>116246155.21520001</v>
      </c>
      <c r="F88" s="5">
        <v>0</v>
      </c>
      <c r="G88" s="5">
        <v>30246719.541900001</v>
      </c>
      <c r="H88" s="6">
        <f t="shared" si="4"/>
        <v>146492874.75710002</v>
      </c>
      <c r="I88" s="12"/>
      <c r="J88" s="131"/>
      <c r="K88" s="126"/>
      <c r="L88" s="13">
        <v>4</v>
      </c>
      <c r="M88" s="5" t="s">
        <v>520</v>
      </c>
      <c r="N88" s="5">
        <v>128130829.0529</v>
      </c>
      <c r="O88" s="5">
        <f t="shared" si="6"/>
        <v>-4284409.3099999996</v>
      </c>
      <c r="P88" s="5">
        <v>28539863.0392</v>
      </c>
      <c r="Q88" s="6">
        <f t="shared" si="5"/>
        <v>152386282.78209999</v>
      </c>
    </row>
    <row r="89" spans="1:17" ht="24.95" customHeight="1">
      <c r="A89" s="129"/>
      <c r="B89" s="126"/>
      <c r="C89" s="1">
        <v>10</v>
      </c>
      <c r="D89" s="5" t="s">
        <v>140</v>
      </c>
      <c r="E89" s="5">
        <v>183905608.04339999</v>
      </c>
      <c r="F89" s="5">
        <v>0</v>
      </c>
      <c r="G89" s="5">
        <v>47266110.841600001</v>
      </c>
      <c r="H89" s="6">
        <f t="shared" si="4"/>
        <v>231171718.88499999</v>
      </c>
      <c r="I89" s="12"/>
      <c r="J89" s="131"/>
      <c r="K89" s="126"/>
      <c r="L89" s="13">
        <v>5</v>
      </c>
      <c r="M89" s="5" t="s">
        <v>521</v>
      </c>
      <c r="N89" s="5">
        <v>175194641.8154</v>
      </c>
      <c r="O89" s="5">
        <f t="shared" si="6"/>
        <v>-4284409.3099999996</v>
      </c>
      <c r="P89" s="5">
        <v>36053130.752499998</v>
      </c>
      <c r="Q89" s="6">
        <f t="shared" si="5"/>
        <v>206963363.2579</v>
      </c>
    </row>
    <row r="90" spans="1:17" ht="24.95" customHeight="1">
      <c r="A90" s="129"/>
      <c r="B90" s="126"/>
      <c r="C90" s="1">
        <v>11</v>
      </c>
      <c r="D90" s="5" t="s">
        <v>141</v>
      </c>
      <c r="E90" s="5">
        <v>127814619.6807</v>
      </c>
      <c r="F90" s="5">
        <v>0</v>
      </c>
      <c r="G90" s="5">
        <v>33334728.210099999</v>
      </c>
      <c r="H90" s="6">
        <f t="shared" si="4"/>
        <v>161149347.8908</v>
      </c>
      <c r="I90" s="12"/>
      <c r="J90" s="131"/>
      <c r="K90" s="126"/>
      <c r="L90" s="13">
        <v>6</v>
      </c>
      <c r="M90" s="5" t="s">
        <v>522</v>
      </c>
      <c r="N90" s="5">
        <v>136215116.1893</v>
      </c>
      <c r="O90" s="5">
        <f t="shared" si="6"/>
        <v>-4284409.3099999996</v>
      </c>
      <c r="P90" s="5">
        <v>27799020.710499998</v>
      </c>
      <c r="Q90" s="6">
        <f t="shared" si="5"/>
        <v>159729727.5898</v>
      </c>
    </row>
    <row r="91" spans="1:17" ht="24.95" customHeight="1">
      <c r="A91" s="129"/>
      <c r="B91" s="126"/>
      <c r="C91" s="1">
        <v>12</v>
      </c>
      <c r="D91" s="5" t="s">
        <v>142</v>
      </c>
      <c r="E91" s="5">
        <v>156266205.29589999</v>
      </c>
      <c r="F91" s="5">
        <v>0</v>
      </c>
      <c r="G91" s="5">
        <v>39234178.5647</v>
      </c>
      <c r="H91" s="6">
        <f t="shared" si="4"/>
        <v>195500383.86059999</v>
      </c>
      <c r="I91" s="12"/>
      <c r="J91" s="131"/>
      <c r="K91" s="126"/>
      <c r="L91" s="13">
        <v>7</v>
      </c>
      <c r="M91" s="5" t="s">
        <v>523</v>
      </c>
      <c r="N91" s="5">
        <v>114296853.1338</v>
      </c>
      <c r="O91" s="5">
        <f t="shared" si="6"/>
        <v>-4284409.3099999996</v>
      </c>
      <c r="P91" s="5">
        <v>24782073.958099999</v>
      </c>
      <c r="Q91" s="6">
        <f t="shared" si="5"/>
        <v>134794517.78189999</v>
      </c>
    </row>
    <row r="92" spans="1:17" ht="24.95" customHeight="1">
      <c r="A92" s="129"/>
      <c r="B92" s="126"/>
      <c r="C92" s="1">
        <v>13</v>
      </c>
      <c r="D92" s="5" t="s">
        <v>143</v>
      </c>
      <c r="E92" s="5">
        <v>114815774.9851</v>
      </c>
      <c r="F92" s="5">
        <v>0</v>
      </c>
      <c r="G92" s="5">
        <v>29636885.9122</v>
      </c>
      <c r="H92" s="6">
        <f t="shared" si="4"/>
        <v>144452660.8973</v>
      </c>
      <c r="I92" s="12"/>
      <c r="J92" s="131"/>
      <c r="K92" s="126"/>
      <c r="L92" s="13">
        <v>8</v>
      </c>
      <c r="M92" s="5" t="s">
        <v>524</v>
      </c>
      <c r="N92" s="5">
        <v>133933240.656</v>
      </c>
      <c r="O92" s="5">
        <f t="shared" si="6"/>
        <v>-4284409.3099999996</v>
      </c>
      <c r="P92" s="5">
        <v>29041105.5689</v>
      </c>
      <c r="Q92" s="6">
        <f t="shared" si="5"/>
        <v>158689936.9149</v>
      </c>
    </row>
    <row r="93" spans="1:17" ht="24.95" customHeight="1">
      <c r="A93" s="129"/>
      <c r="B93" s="126"/>
      <c r="C93" s="1">
        <v>14</v>
      </c>
      <c r="D93" s="5" t="s">
        <v>144</v>
      </c>
      <c r="E93" s="5">
        <v>113840524.0997</v>
      </c>
      <c r="F93" s="5">
        <v>0</v>
      </c>
      <c r="G93" s="5">
        <v>30205381.239300001</v>
      </c>
      <c r="H93" s="6">
        <f t="shared" si="4"/>
        <v>144045905.33900002</v>
      </c>
      <c r="I93" s="12"/>
      <c r="J93" s="131"/>
      <c r="K93" s="126"/>
      <c r="L93" s="13">
        <v>9</v>
      </c>
      <c r="M93" s="5" t="s">
        <v>525</v>
      </c>
      <c r="N93" s="5">
        <v>131348849.1649</v>
      </c>
      <c r="O93" s="5">
        <f t="shared" si="6"/>
        <v>-4284409.3099999996</v>
      </c>
      <c r="P93" s="5">
        <v>27286975.270799998</v>
      </c>
      <c r="Q93" s="6">
        <f t="shared" si="5"/>
        <v>154351415.1257</v>
      </c>
    </row>
    <row r="94" spans="1:17" ht="24.95" customHeight="1">
      <c r="A94" s="129"/>
      <c r="B94" s="126"/>
      <c r="C94" s="1">
        <v>15</v>
      </c>
      <c r="D94" s="5" t="s">
        <v>145</v>
      </c>
      <c r="E94" s="5">
        <v>136633556.70739999</v>
      </c>
      <c r="F94" s="5">
        <v>0</v>
      </c>
      <c r="G94" s="5">
        <v>34956725.806999996</v>
      </c>
      <c r="H94" s="6">
        <f t="shared" si="4"/>
        <v>171590282.51440001</v>
      </c>
      <c r="I94" s="12"/>
      <c r="J94" s="131"/>
      <c r="K94" s="126"/>
      <c r="L94" s="13">
        <v>10</v>
      </c>
      <c r="M94" s="5" t="s">
        <v>526</v>
      </c>
      <c r="N94" s="5">
        <v>138865533.64809999</v>
      </c>
      <c r="O94" s="5">
        <f t="shared" si="6"/>
        <v>-4284409.3099999996</v>
      </c>
      <c r="P94" s="5">
        <v>28880373.256499998</v>
      </c>
      <c r="Q94" s="6">
        <f t="shared" si="5"/>
        <v>163461497.59459999</v>
      </c>
    </row>
    <row r="95" spans="1:17" ht="24.95" customHeight="1">
      <c r="A95" s="129"/>
      <c r="B95" s="126"/>
      <c r="C95" s="1">
        <v>16</v>
      </c>
      <c r="D95" s="5" t="s">
        <v>146</v>
      </c>
      <c r="E95" s="5">
        <v>130557229.80230001</v>
      </c>
      <c r="F95" s="5">
        <v>0</v>
      </c>
      <c r="G95" s="5">
        <v>34221191.2663</v>
      </c>
      <c r="H95" s="6">
        <f t="shared" si="4"/>
        <v>164778421.0686</v>
      </c>
      <c r="I95" s="12"/>
      <c r="J95" s="131"/>
      <c r="K95" s="126"/>
      <c r="L95" s="13">
        <v>11</v>
      </c>
      <c r="M95" s="5" t="s">
        <v>46</v>
      </c>
      <c r="N95" s="5">
        <v>122241749.36059999</v>
      </c>
      <c r="O95" s="5">
        <f t="shared" si="6"/>
        <v>-4284409.3099999996</v>
      </c>
      <c r="P95" s="5">
        <v>27035386.115200002</v>
      </c>
      <c r="Q95" s="6">
        <f t="shared" si="5"/>
        <v>144992726.16580001</v>
      </c>
    </row>
    <row r="96" spans="1:17" ht="24.95" customHeight="1">
      <c r="A96" s="129"/>
      <c r="B96" s="126"/>
      <c r="C96" s="1">
        <v>17</v>
      </c>
      <c r="D96" s="5" t="s">
        <v>147</v>
      </c>
      <c r="E96" s="5">
        <v>109370896.6517</v>
      </c>
      <c r="F96" s="5">
        <v>0</v>
      </c>
      <c r="G96" s="5">
        <v>28168002.390700001</v>
      </c>
      <c r="H96" s="6">
        <f t="shared" si="4"/>
        <v>137538899.0424</v>
      </c>
      <c r="I96" s="12"/>
      <c r="J96" s="131"/>
      <c r="K96" s="126"/>
      <c r="L96" s="13">
        <v>12</v>
      </c>
      <c r="M96" s="5" t="s">
        <v>527</v>
      </c>
      <c r="N96" s="5">
        <v>156066931.33930001</v>
      </c>
      <c r="O96" s="5">
        <f t="shared" si="6"/>
        <v>-4284409.3099999996</v>
      </c>
      <c r="P96" s="5">
        <v>31991049.302200001</v>
      </c>
      <c r="Q96" s="6">
        <f t="shared" si="5"/>
        <v>183773571.33149999</v>
      </c>
    </row>
    <row r="97" spans="1:17" ht="24.95" customHeight="1">
      <c r="A97" s="129"/>
      <c r="B97" s="126"/>
      <c r="C97" s="1">
        <v>18</v>
      </c>
      <c r="D97" s="5" t="s">
        <v>148</v>
      </c>
      <c r="E97" s="5">
        <v>113328168.60330001</v>
      </c>
      <c r="F97" s="5">
        <v>0</v>
      </c>
      <c r="G97" s="5">
        <v>28899852.702</v>
      </c>
      <c r="H97" s="6">
        <f t="shared" si="4"/>
        <v>142228021.3053</v>
      </c>
      <c r="I97" s="12"/>
      <c r="J97" s="131"/>
      <c r="K97" s="126"/>
      <c r="L97" s="13">
        <v>13</v>
      </c>
      <c r="M97" s="5" t="s">
        <v>528</v>
      </c>
      <c r="N97" s="5">
        <v>103013488.9963</v>
      </c>
      <c r="O97" s="5">
        <f t="shared" si="6"/>
        <v>-4284409.3099999996</v>
      </c>
      <c r="P97" s="5">
        <v>22547932.282600001</v>
      </c>
      <c r="Q97" s="6">
        <f t="shared" si="5"/>
        <v>121277011.9689</v>
      </c>
    </row>
    <row r="98" spans="1:17" ht="24.95" customHeight="1">
      <c r="A98" s="129"/>
      <c r="B98" s="126"/>
      <c r="C98" s="1">
        <v>19</v>
      </c>
      <c r="D98" s="5" t="s">
        <v>149</v>
      </c>
      <c r="E98" s="5">
        <v>122384799.5812</v>
      </c>
      <c r="F98" s="5">
        <v>0</v>
      </c>
      <c r="G98" s="5">
        <v>31131808.817600001</v>
      </c>
      <c r="H98" s="6">
        <f t="shared" si="4"/>
        <v>153516608.39880002</v>
      </c>
      <c r="I98" s="12"/>
      <c r="J98" s="131"/>
      <c r="K98" s="126"/>
      <c r="L98" s="13">
        <v>14</v>
      </c>
      <c r="M98" s="5" t="s">
        <v>529</v>
      </c>
      <c r="N98" s="5">
        <v>149766145.4479</v>
      </c>
      <c r="O98" s="5">
        <f t="shared" si="6"/>
        <v>-4284409.3099999996</v>
      </c>
      <c r="P98" s="5">
        <v>31797970.704700001</v>
      </c>
      <c r="Q98" s="6">
        <f t="shared" si="5"/>
        <v>177279706.84259999</v>
      </c>
    </row>
    <row r="99" spans="1:17" ht="24.95" customHeight="1">
      <c r="A99" s="129"/>
      <c r="B99" s="126"/>
      <c r="C99" s="1">
        <v>20</v>
      </c>
      <c r="D99" s="5" t="s">
        <v>150</v>
      </c>
      <c r="E99" s="5">
        <v>123850322.70370001</v>
      </c>
      <c r="F99" s="5">
        <v>0</v>
      </c>
      <c r="G99" s="5">
        <v>32055551.279599998</v>
      </c>
      <c r="H99" s="6">
        <f t="shared" si="4"/>
        <v>155905873.9833</v>
      </c>
      <c r="I99" s="12"/>
      <c r="J99" s="131"/>
      <c r="K99" s="126"/>
      <c r="L99" s="13">
        <v>15</v>
      </c>
      <c r="M99" s="5" t="s">
        <v>530</v>
      </c>
      <c r="N99" s="5">
        <v>100007896.7423</v>
      </c>
      <c r="O99" s="5">
        <f t="shared" si="6"/>
        <v>-4284409.3099999996</v>
      </c>
      <c r="P99" s="5">
        <v>22272239.524599999</v>
      </c>
      <c r="Q99" s="6">
        <f t="shared" si="5"/>
        <v>117995726.9569</v>
      </c>
    </row>
    <row r="100" spans="1:17" ht="24.95" customHeight="1">
      <c r="A100" s="129"/>
      <c r="B100" s="127"/>
      <c r="C100" s="1">
        <v>21</v>
      </c>
      <c r="D100" s="5" t="s">
        <v>151</v>
      </c>
      <c r="E100" s="5">
        <v>118914548.0051</v>
      </c>
      <c r="F100" s="5">
        <v>0</v>
      </c>
      <c r="G100" s="5">
        <v>30858551.397599999</v>
      </c>
      <c r="H100" s="6">
        <f t="shared" si="4"/>
        <v>149773099.40270001</v>
      </c>
      <c r="I100" s="12"/>
      <c r="J100" s="131"/>
      <c r="K100" s="126"/>
      <c r="L100" s="13">
        <v>16</v>
      </c>
      <c r="M100" s="5" t="s">
        <v>531</v>
      </c>
      <c r="N100" s="5">
        <v>144988658.24380001</v>
      </c>
      <c r="O100" s="5">
        <f t="shared" si="6"/>
        <v>-4284409.3099999996</v>
      </c>
      <c r="P100" s="5">
        <v>32286911.655000001</v>
      </c>
      <c r="Q100" s="6">
        <f t="shared" si="5"/>
        <v>172991160.58880001</v>
      </c>
    </row>
    <row r="101" spans="1:17" ht="24.95" customHeight="1">
      <c r="A101" s="1"/>
      <c r="B101" s="121" t="s">
        <v>816</v>
      </c>
      <c r="C101" s="122"/>
      <c r="D101" s="123"/>
      <c r="E101" s="15">
        <f>SUM(E80:E100)</f>
        <v>2682475514.1929002</v>
      </c>
      <c r="F101" s="15">
        <v>0</v>
      </c>
      <c r="G101" s="15">
        <f>SUM(G80:G100)</f>
        <v>688832294.87340009</v>
      </c>
      <c r="H101" s="8">
        <f t="shared" si="4"/>
        <v>3371307809.0663004</v>
      </c>
      <c r="I101" s="12"/>
      <c r="J101" s="131"/>
      <c r="K101" s="126"/>
      <c r="L101" s="13">
        <v>17</v>
      </c>
      <c r="M101" s="5" t="s">
        <v>532</v>
      </c>
      <c r="N101" s="5">
        <v>181331807.40099999</v>
      </c>
      <c r="O101" s="5">
        <f t="shared" si="6"/>
        <v>-4284409.3099999996</v>
      </c>
      <c r="P101" s="5">
        <v>39796557.583499998</v>
      </c>
      <c r="Q101" s="6">
        <f t="shared" si="5"/>
        <v>216843955.67449999</v>
      </c>
    </row>
    <row r="102" spans="1:17" ht="24.95" customHeight="1">
      <c r="A102" s="129">
        <v>5</v>
      </c>
      <c r="B102" s="125" t="s">
        <v>29</v>
      </c>
      <c r="C102" s="1">
        <v>1</v>
      </c>
      <c r="D102" s="5" t="s">
        <v>152</v>
      </c>
      <c r="E102" s="5">
        <v>200502783.7911</v>
      </c>
      <c r="F102" s="5">
        <v>0</v>
      </c>
      <c r="G102" s="5">
        <v>41223041.027199998</v>
      </c>
      <c r="H102" s="6">
        <f t="shared" si="4"/>
        <v>241725824.81830001</v>
      </c>
      <c r="I102" s="12"/>
      <c r="J102" s="131"/>
      <c r="K102" s="126"/>
      <c r="L102" s="13">
        <v>18</v>
      </c>
      <c r="M102" s="5" t="s">
        <v>533</v>
      </c>
      <c r="N102" s="5">
        <v>136973787.50819999</v>
      </c>
      <c r="O102" s="5">
        <f t="shared" si="6"/>
        <v>-4284409.3099999996</v>
      </c>
      <c r="P102" s="5">
        <v>29798683.041299999</v>
      </c>
      <c r="Q102" s="6">
        <f t="shared" si="5"/>
        <v>162488061.23949999</v>
      </c>
    </row>
    <row r="103" spans="1:17" ht="24.95" customHeight="1">
      <c r="A103" s="129"/>
      <c r="B103" s="126"/>
      <c r="C103" s="1">
        <v>2</v>
      </c>
      <c r="D103" s="5" t="s">
        <v>29</v>
      </c>
      <c r="E103" s="5">
        <v>242128228.65669999</v>
      </c>
      <c r="F103" s="5">
        <v>0</v>
      </c>
      <c r="G103" s="5">
        <v>51488053.421899997</v>
      </c>
      <c r="H103" s="6">
        <f t="shared" si="4"/>
        <v>293616282.07859999</v>
      </c>
      <c r="I103" s="12"/>
      <c r="J103" s="131"/>
      <c r="K103" s="126"/>
      <c r="L103" s="13">
        <v>19</v>
      </c>
      <c r="M103" s="5" t="s">
        <v>534</v>
      </c>
      <c r="N103" s="5">
        <v>129693075.1339</v>
      </c>
      <c r="O103" s="5">
        <f t="shared" si="6"/>
        <v>-4284409.3099999996</v>
      </c>
      <c r="P103" s="5">
        <v>26567176.7608</v>
      </c>
      <c r="Q103" s="6">
        <f t="shared" si="5"/>
        <v>151975842.58469999</v>
      </c>
    </row>
    <row r="104" spans="1:17" ht="24.95" customHeight="1">
      <c r="A104" s="129"/>
      <c r="B104" s="126"/>
      <c r="C104" s="1">
        <v>3</v>
      </c>
      <c r="D104" s="5" t="s">
        <v>153</v>
      </c>
      <c r="E104" s="5">
        <v>105893925.2546</v>
      </c>
      <c r="F104" s="5">
        <v>0</v>
      </c>
      <c r="G104" s="5">
        <v>25911071.4903</v>
      </c>
      <c r="H104" s="6">
        <f t="shared" si="4"/>
        <v>131804996.7449</v>
      </c>
      <c r="I104" s="12"/>
      <c r="J104" s="131"/>
      <c r="K104" s="126"/>
      <c r="L104" s="13">
        <v>20</v>
      </c>
      <c r="M104" s="5" t="s">
        <v>535</v>
      </c>
      <c r="N104" s="5">
        <v>139062332.11829999</v>
      </c>
      <c r="O104" s="5">
        <f t="shared" si="6"/>
        <v>-4284409.3099999996</v>
      </c>
      <c r="P104" s="5">
        <v>29103737.468400002</v>
      </c>
      <c r="Q104" s="6">
        <f t="shared" si="5"/>
        <v>163881660.27669999</v>
      </c>
    </row>
    <row r="105" spans="1:17" ht="24.95" customHeight="1">
      <c r="A105" s="129"/>
      <c r="B105" s="126"/>
      <c r="C105" s="1">
        <v>4</v>
      </c>
      <c r="D105" s="5" t="s">
        <v>154</v>
      </c>
      <c r="E105" s="5">
        <v>125149318.0235</v>
      </c>
      <c r="F105" s="5">
        <v>0</v>
      </c>
      <c r="G105" s="5">
        <v>30076561.141600002</v>
      </c>
      <c r="H105" s="6">
        <f t="shared" si="4"/>
        <v>155225879.16510001</v>
      </c>
      <c r="I105" s="12"/>
      <c r="J105" s="132"/>
      <c r="K105" s="127"/>
      <c r="L105" s="13">
        <v>21</v>
      </c>
      <c r="M105" s="5" t="s">
        <v>536</v>
      </c>
      <c r="N105" s="5">
        <v>136067689.24250001</v>
      </c>
      <c r="O105" s="100">
        <f t="shared" si="6"/>
        <v>-4284409.3099999996</v>
      </c>
      <c r="P105" s="5">
        <v>28549666.835999999</v>
      </c>
      <c r="Q105" s="6">
        <f t="shared" si="5"/>
        <v>160332946.7685</v>
      </c>
    </row>
    <row r="106" spans="1:17" ht="24.95" customHeight="1">
      <c r="A106" s="129"/>
      <c r="B106" s="126"/>
      <c r="C106" s="1">
        <v>5</v>
      </c>
      <c r="D106" s="5" t="s">
        <v>155</v>
      </c>
      <c r="E106" s="5">
        <v>158757063.9276</v>
      </c>
      <c r="F106" s="5">
        <v>0</v>
      </c>
      <c r="G106" s="5">
        <v>36363167.804200001</v>
      </c>
      <c r="H106" s="6">
        <f t="shared" si="4"/>
        <v>195120231.73179999</v>
      </c>
      <c r="I106" s="12"/>
      <c r="J106" s="19"/>
      <c r="K106" s="121" t="s">
        <v>834</v>
      </c>
      <c r="L106" s="122"/>
      <c r="M106" s="123"/>
      <c r="N106" s="15">
        <f>SUM(N85:N105)</f>
        <v>2892258683.2809</v>
      </c>
      <c r="O106" s="15">
        <f t="shared" ref="O106" si="7">SUM(O85:O105)</f>
        <v>-89972595.51000002</v>
      </c>
      <c r="P106" s="15">
        <f>SUM(P85:P105)</f>
        <v>620482976.92029989</v>
      </c>
      <c r="Q106" s="8">
        <f t="shared" si="5"/>
        <v>3422769064.6911998</v>
      </c>
    </row>
    <row r="107" spans="1:17" ht="24.95" customHeight="1">
      <c r="A107" s="129"/>
      <c r="B107" s="126"/>
      <c r="C107" s="1">
        <v>6</v>
      </c>
      <c r="D107" s="5" t="s">
        <v>156</v>
      </c>
      <c r="E107" s="5">
        <v>105126508.61040001</v>
      </c>
      <c r="F107" s="5">
        <v>0</v>
      </c>
      <c r="G107" s="5">
        <v>26268753.963199999</v>
      </c>
      <c r="H107" s="6">
        <f t="shared" si="4"/>
        <v>131395262.57360001</v>
      </c>
      <c r="I107" s="12"/>
      <c r="J107" s="130">
        <v>23</v>
      </c>
      <c r="K107" s="125" t="s">
        <v>47</v>
      </c>
      <c r="L107" s="13">
        <v>1</v>
      </c>
      <c r="M107" s="5" t="s">
        <v>537</v>
      </c>
      <c r="N107" s="5">
        <v>117515200.71089999</v>
      </c>
      <c r="O107" s="5">
        <v>0</v>
      </c>
      <c r="P107" s="5">
        <v>27487406.505399998</v>
      </c>
      <c r="Q107" s="6">
        <f t="shared" si="5"/>
        <v>145002607.21629998</v>
      </c>
    </row>
    <row r="108" spans="1:17" ht="24.95" customHeight="1">
      <c r="A108" s="129"/>
      <c r="B108" s="126"/>
      <c r="C108" s="1">
        <v>7</v>
      </c>
      <c r="D108" s="5" t="s">
        <v>157</v>
      </c>
      <c r="E108" s="5">
        <v>167715879.86939999</v>
      </c>
      <c r="F108" s="5">
        <v>0</v>
      </c>
      <c r="G108" s="5">
        <v>38535676.6932</v>
      </c>
      <c r="H108" s="6">
        <f t="shared" si="4"/>
        <v>206251556.56259999</v>
      </c>
      <c r="I108" s="12"/>
      <c r="J108" s="131"/>
      <c r="K108" s="126"/>
      <c r="L108" s="13">
        <v>2</v>
      </c>
      <c r="M108" s="5" t="s">
        <v>538</v>
      </c>
      <c r="N108" s="5">
        <v>193246935.04260001</v>
      </c>
      <c r="O108" s="5">
        <v>0</v>
      </c>
      <c r="P108" s="5">
        <v>32671804.136999998</v>
      </c>
      <c r="Q108" s="6">
        <f t="shared" si="5"/>
        <v>225918739.1796</v>
      </c>
    </row>
    <row r="109" spans="1:17" ht="24.95" customHeight="1">
      <c r="A109" s="129"/>
      <c r="B109" s="126"/>
      <c r="C109" s="1">
        <v>8</v>
      </c>
      <c r="D109" s="5" t="s">
        <v>158</v>
      </c>
      <c r="E109" s="5">
        <v>169304292.7933</v>
      </c>
      <c r="F109" s="5">
        <v>0</v>
      </c>
      <c r="G109" s="5">
        <v>36292667.889399998</v>
      </c>
      <c r="H109" s="6">
        <f t="shared" si="4"/>
        <v>205596960.68270001</v>
      </c>
      <c r="I109" s="12"/>
      <c r="J109" s="131"/>
      <c r="K109" s="126"/>
      <c r="L109" s="13">
        <v>3</v>
      </c>
      <c r="M109" s="5" t="s">
        <v>539</v>
      </c>
      <c r="N109" s="5">
        <v>148111645.43439999</v>
      </c>
      <c r="O109" s="5">
        <v>0</v>
      </c>
      <c r="P109" s="5">
        <v>32172872.056200001</v>
      </c>
      <c r="Q109" s="6">
        <f t="shared" si="5"/>
        <v>180284517.49059999</v>
      </c>
    </row>
    <row r="110" spans="1:17" ht="24.95" customHeight="1">
      <c r="A110" s="129"/>
      <c r="B110" s="126"/>
      <c r="C110" s="1">
        <v>9</v>
      </c>
      <c r="D110" s="5" t="s">
        <v>159</v>
      </c>
      <c r="E110" s="5">
        <v>119086830.69499999</v>
      </c>
      <c r="F110" s="5">
        <v>0</v>
      </c>
      <c r="G110" s="5">
        <v>30454163.431000002</v>
      </c>
      <c r="H110" s="6">
        <f t="shared" si="4"/>
        <v>149540994.12599999</v>
      </c>
      <c r="I110" s="12"/>
      <c r="J110" s="131"/>
      <c r="K110" s="126"/>
      <c r="L110" s="13">
        <v>4</v>
      </c>
      <c r="M110" s="5" t="s">
        <v>37</v>
      </c>
      <c r="N110" s="5">
        <v>90196697.1285</v>
      </c>
      <c r="O110" s="5">
        <v>0</v>
      </c>
      <c r="P110" s="5">
        <v>23017312.2621</v>
      </c>
      <c r="Q110" s="6">
        <f t="shared" si="5"/>
        <v>113214009.3906</v>
      </c>
    </row>
    <row r="111" spans="1:17" ht="24.95" customHeight="1">
      <c r="A111" s="129"/>
      <c r="B111" s="126"/>
      <c r="C111" s="1">
        <v>10</v>
      </c>
      <c r="D111" s="5" t="s">
        <v>160</v>
      </c>
      <c r="E111" s="5">
        <v>136389176.28389999</v>
      </c>
      <c r="F111" s="5">
        <v>0</v>
      </c>
      <c r="G111" s="5">
        <v>35014302.738200001</v>
      </c>
      <c r="H111" s="6">
        <f t="shared" si="4"/>
        <v>171403479.0221</v>
      </c>
      <c r="I111" s="12"/>
      <c r="J111" s="131"/>
      <c r="K111" s="126"/>
      <c r="L111" s="13">
        <v>5</v>
      </c>
      <c r="M111" s="5" t="s">
        <v>540</v>
      </c>
      <c r="N111" s="5">
        <v>156500682.27680001</v>
      </c>
      <c r="O111" s="5">
        <v>0</v>
      </c>
      <c r="P111" s="5">
        <v>32458431.055599999</v>
      </c>
      <c r="Q111" s="6">
        <f t="shared" si="5"/>
        <v>188959113.33239999</v>
      </c>
    </row>
    <row r="112" spans="1:17" ht="24.95" customHeight="1">
      <c r="A112" s="129"/>
      <c r="B112" s="126"/>
      <c r="C112" s="1">
        <v>11</v>
      </c>
      <c r="D112" s="5" t="s">
        <v>161</v>
      </c>
      <c r="E112" s="5">
        <v>105533632.09379999</v>
      </c>
      <c r="F112" s="5">
        <v>0</v>
      </c>
      <c r="G112" s="5">
        <v>28013455.131900001</v>
      </c>
      <c r="H112" s="6">
        <f t="shared" si="4"/>
        <v>133547087.22569999</v>
      </c>
      <c r="I112" s="12"/>
      <c r="J112" s="131"/>
      <c r="K112" s="126"/>
      <c r="L112" s="13">
        <v>6</v>
      </c>
      <c r="M112" s="5" t="s">
        <v>541</v>
      </c>
      <c r="N112" s="5">
        <v>134510346.01440001</v>
      </c>
      <c r="O112" s="5">
        <v>0</v>
      </c>
      <c r="P112" s="5">
        <v>32350277.067600001</v>
      </c>
      <c r="Q112" s="6">
        <f t="shared" si="5"/>
        <v>166860623.08200002</v>
      </c>
    </row>
    <row r="113" spans="1:17" ht="24.95" customHeight="1">
      <c r="A113" s="129"/>
      <c r="B113" s="126"/>
      <c r="C113" s="1">
        <v>12</v>
      </c>
      <c r="D113" s="5" t="s">
        <v>162</v>
      </c>
      <c r="E113" s="5">
        <v>163429826.37029999</v>
      </c>
      <c r="F113" s="5">
        <v>0</v>
      </c>
      <c r="G113" s="5">
        <v>39134020.522699997</v>
      </c>
      <c r="H113" s="6">
        <f t="shared" si="4"/>
        <v>202563846.89300001</v>
      </c>
      <c r="I113" s="12"/>
      <c r="J113" s="131"/>
      <c r="K113" s="126"/>
      <c r="L113" s="13">
        <v>7</v>
      </c>
      <c r="M113" s="5" t="s">
        <v>542</v>
      </c>
      <c r="N113" s="5">
        <v>135959993.4346</v>
      </c>
      <c r="O113" s="5">
        <v>0</v>
      </c>
      <c r="P113" s="5">
        <v>32623846.7104</v>
      </c>
      <c r="Q113" s="6">
        <f t="shared" si="5"/>
        <v>168583840.14499998</v>
      </c>
    </row>
    <row r="114" spans="1:17" ht="24.95" customHeight="1">
      <c r="A114" s="129"/>
      <c r="B114" s="126"/>
      <c r="C114" s="1">
        <v>13</v>
      </c>
      <c r="D114" s="5" t="s">
        <v>163</v>
      </c>
      <c r="E114" s="5">
        <v>134413232.7349</v>
      </c>
      <c r="F114" s="5">
        <v>0</v>
      </c>
      <c r="G114" s="5">
        <v>29870244.2962</v>
      </c>
      <c r="H114" s="6">
        <f t="shared" si="4"/>
        <v>164283477.0311</v>
      </c>
      <c r="I114" s="12"/>
      <c r="J114" s="131"/>
      <c r="K114" s="126"/>
      <c r="L114" s="13">
        <v>8</v>
      </c>
      <c r="M114" s="5" t="s">
        <v>543</v>
      </c>
      <c r="N114" s="5">
        <v>160326661.4296</v>
      </c>
      <c r="O114" s="5">
        <v>0</v>
      </c>
      <c r="P114" s="5">
        <v>42363637.862099998</v>
      </c>
      <c r="Q114" s="6">
        <f t="shared" si="5"/>
        <v>202690299.29170001</v>
      </c>
    </row>
    <row r="115" spans="1:17" ht="24.95" customHeight="1">
      <c r="A115" s="129"/>
      <c r="B115" s="126"/>
      <c r="C115" s="1">
        <v>14</v>
      </c>
      <c r="D115" s="5" t="s">
        <v>164</v>
      </c>
      <c r="E115" s="5">
        <v>156952391.54409999</v>
      </c>
      <c r="F115" s="5">
        <v>0</v>
      </c>
      <c r="G115" s="5">
        <v>37105633.691600002</v>
      </c>
      <c r="H115" s="6">
        <f t="shared" si="4"/>
        <v>194058025.23569998</v>
      </c>
      <c r="I115" s="12"/>
      <c r="J115" s="131"/>
      <c r="K115" s="126"/>
      <c r="L115" s="13">
        <v>9</v>
      </c>
      <c r="M115" s="5" t="s">
        <v>544</v>
      </c>
      <c r="N115" s="5">
        <v>115905665.0227</v>
      </c>
      <c r="O115" s="5">
        <v>0</v>
      </c>
      <c r="P115" s="5">
        <v>28872114.7522</v>
      </c>
      <c r="Q115" s="6">
        <f t="shared" si="5"/>
        <v>144777779.77489999</v>
      </c>
    </row>
    <row r="116" spans="1:17" ht="24.95" customHeight="1">
      <c r="A116" s="129"/>
      <c r="B116" s="126"/>
      <c r="C116" s="1">
        <v>15</v>
      </c>
      <c r="D116" s="5" t="s">
        <v>165</v>
      </c>
      <c r="E116" s="5">
        <v>201131018.278</v>
      </c>
      <c r="F116" s="5">
        <v>0</v>
      </c>
      <c r="G116" s="5">
        <v>44830338.704800002</v>
      </c>
      <c r="H116" s="6">
        <f t="shared" si="4"/>
        <v>245961356.98280001</v>
      </c>
      <c r="I116" s="12"/>
      <c r="J116" s="131"/>
      <c r="K116" s="126"/>
      <c r="L116" s="13">
        <v>10</v>
      </c>
      <c r="M116" s="5" t="s">
        <v>545</v>
      </c>
      <c r="N116" s="5">
        <v>154134492.48719999</v>
      </c>
      <c r="O116" s="5">
        <v>0</v>
      </c>
      <c r="P116" s="5">
        <v>27345594.896499999</v>
      </c>
      <c r="Q116" s="6">
        <f t="shared" si="5"/>
        <v>181480087.38369998</v>
      </c>
    </row>
    <row r="117" spans="1:17" ht="24.95" customHeight="1">
      <c r="A117" s="129"/>
      <c r="B117" s="126"/>
      <c r="C117" s="1">
        <v>16</v>
      </c>
      <c r="D117" s="5" t="s">
        <v>166</v>
      </c>
      <c r="E117" s="5">
        <v>150783930.1999</v>
      </c>
      <c r="F117" s="5">
        <v>0</v>
      </c>
      <c r="G117" s="5">
        <v>35265205.003600001</v>
      </c>
      <c r="H117" s="6">
        <f t="shared" si="4"/>
        <v>186049135.2035</v>
      </c>
      <c r="I117" s="12"/>
      <c r="J117" s="131"/>
      <c r="K117" s="126"/>
      <c r="L117" s="13">
        <v>11</v>
      </c>
      <c r="M117" s="5" t="s">
        <v>546</v>
      </c>
      <c r="N117" s="5">
        <v>122186936.6417</v>
      </c>
      <c r="O117" s="5">
        <v>0</v>
      </c>
      <c r="P117" s="5">
        <v>26385697.030900002</v>
      </c>
      <c r="Q117" s="6">
        <f t="shared" si="5"/>
        <v>148572633.6726</v>
      </c>
    </row>
    <row r="118" spans="1:17" ht="24.95" customHeight="1">
      <c r="A118" s="129"/>
      <c r="B118" s="126"/>
      <c r="C118" s="1">
        <v>17</v>
      </c>
      <c r="D118" s="5" t="s">
        <v>167</v>
      </c>
      <c r="E118" s="5">
        <v>148307556.9621</v>
      </c>
      <c r="F118" s="5">
        <v>0</v>
      </c>
      <c r="G118" s="5">
        <v>34389357.523599997</v>
      </c>
      <c r="H118" s="6">
        <f t="shared" si="4"/>
        <v>182696914.48570001</v>
      </c>
      <c r="I118" s="12"/>
      <c r="J118" s="131"/>
      <c r="K118" s="126"/>
      <c r="L118" s="13">
        <v>12</v>
      </c>
      <c r="M118" s="5" t="s">
        <v>547</v>
      </c>
      <c r="N118" s="5">
        <v>108530448.1689</v>
      </c>
      <c r="O118" s="5">
        <v>0</v>
      </c>
      <c r="P118" s="5">
        <v>25191881.821800001</v>
      </c>
      <c r="Q118" s="6">
        <f t="shared" si="5"/>
        <v>133722329.99070001</v>
      </c>
    </row>
    <row r="119" spans="1:17" ht="24.95" customHeight="1">
      <c r="A119" s="129"/>
      <c r="B119" s="126"/>
      <c r="C119" s="1">
        <v>18</v>
      </c>
      <c r="D119" s="5" t="s">
        <v>168</v>
      </c>
      <c r="E119" s="5">
        <v>208566358.6462</v>
      </c>
      <c r="F119" s="5">
        <v>0</v>
      </c>
      <c r="G119" s="5">
        <v>42533128.017899998</v>
      </c>
      <c r="H119" s="6">
        <f t="shared" si="4"/>
        <v>251099486.66409999</v>
      </c>
      <c r="I119" s="12"/>
      <c r="J119" s="131"/>
      <c r="K119" s="126"/>
      <c r="L119" s="13">
        <v>13</v>
      </c>
      <c r="M119" s="5" t="s">
        <v>548</v>
      </c>
      <c r="N119" s="5">
        <v>90809252.943399996</v>
      </c>
      <c r="O119" s="5">
        <v>0</v>
      </c>
      <c r="P119" s="5">
        <v>23190221.264800001</v>
      </c>
      <c r="Q119" s="6">
        <f t="shared" si="5"/>
        <v>113999474.20819999</v>
      </c>
    </row>
    <row r="120" spans="1:17" ht="24.95" customHeight="1">
      <c r="A120" s="129"/>
      <c r="B120" s="126"/>
      <c r="C120" s="1">
        <v>19</v>
      </c>
      <c r="D120" s="5" t="s">
        <v>169</v>
      </c>
      <c r="E120" s="5">
        <v>116079273.15189999</v>
      </c>
      <c r="F120" s="5">
        <v>0</v>
      </c>
      <c r="G120" s="5">
        <v>27815942.970199998</v>
      </c>
      <c r="H120" s="6">
        <f t="shared" si="4"/>
        <v>143895216.1221</v>
      </c>
      <c r="I120" s="12"/>
      <c r="J120" s="131"/>
      <c r="K120" s="126"/>
      <c r="L120" s="13">
        <v>14</v>
      </c>
      <c r="M120" s="5" t="s">
        <v>549</v>
      </c>
      <c r="N120" s="5">
        <v>90424178.0141</v>
      </c>
      <c r="O120" s="5">
        <v>0</v>
      </c>
      <c r="P120" s="5">
        <v>23322541.299800001</v>
      </c>
      <c r="Q120" s="6">
        <f t="shared" si="5"/>
        <v>113746719.31389999</v>
      </c>
    </row>
    <row r="121" spans="1:17" ht="24.95" customHeight="1">
      <c r="A121" s="129"/>
      <c r="B121" s="127"/>
      <c r="C121" s="1">
        <v>20</v>
      </c>
      <c r="D121" s="5" t="s">
        <v>170</v>
      </c>
      <c r="E121" s="5">
        <v>129889309.17749999</v>
      </c>
      <c r="F121" s="5">
        <v>0</v>
      </c>
      <c r="G121" s="5">
        <v>32607751.616599999</v>
      </c>
      <c r="H121" s="6">
        <f t="shared" si="4"/>
        <v>162497060.79409999</v>
      </c>
      <c r="I121" s="12"/>
      <c r="J121" s="131"/>
      <c r="K121" s="126"/>
      <c r="L121" s="13">
        <v>15</v>
      </c>
      <c r="M121" s="5" t="s">
        <v>550</v>
      </c>
      <c r="N121" s="5">
        <v>103249368.638</v>
      </c>
      <c r="O121" s="5">
        <v>0</v>
      </c>
      <c r="P121" s="5">
        <v>25477815.488600001</v>
      </c>
      <c r="Q121" s="6">
        <f t="shared" si="5"/>
        <v>128727184.1266</v>
      </c>
    </row>
    <row r="122" spans="1:17" ht="24.95" customHeight="1">
      <c r="A122" s="1"/>
      <c r="B122" s="121" t="s">
        <v>817</v>
      </c>
      <c r="C122" s="122"/>
      <c r="D122" s="123"/>
      <c r="E122" s="15">
        <f>SUM(E102:E121)</f>
        <v>3045140537.0641999</v>
      </c>
      <c r="F122" s="15">
        <v>0</v>
      </c>
      <c r="G122" s="15">
        <f>SUM(G102:G121)</f>
        <v>703192537.07929993</v>
      </c>
      <c r="H122" s="8">
        <f t="shared" si="4"/>
        <v>3748333074.1434999</v>
      </c>
      <c r="I122" s="12"/>
      <c r="J122" s="132"/>
      <c r="K122" s="127"/>
      <c r="L122" s="13">
        <v>16</v>
      </c>
      <c r="M122" s="5" t="s">
        <v>551</v>
      </c>
      <c r="N122" s="5">
        <v>124967464.4383</v>
      </c>
      <c r="O122" s="5">
        <v>0</v>
      </c>
      <c r="P122" s="5">
        <v>26605814.125300001</v>
      </c>
      <c r="Q122" s="6">
        <f t="shared" si="5"/>
        <v>151573278.5636</v>
      </c>
    </row>
    <row r="123" spans="1:17" ht="24.95" customHeight="1">
      <c r="A123" s="129">
        <v>6</v>
      </c>
      <c r="B123" s="125" t="s">
        <v>30</v>
      </c>
      <c r="C123" s="1">
        <v>1</v>
      </c>
      <c r="D123" s="5" t="s">
        <v>171</v>
      </c>
      <c r="E123" s="5">
        <v>147498955.51609999</v>
      </c>
      <c r="F123" s="5">
        <v>0</v>
      </c>
      <c r="G123" s="5">
        <v>32824419.777199998</v>
      </c>
      <c r="H123" s="6">
        <f t="shared" si="4"/>
        <v>180323375.29329997</v>
      </c>
      <c r="I123" s="12"/>
      <c r="J123" s="19"/>
      <c r="K123" s="121" t="s">
        <v>835</v>
      </c>
      <c r="L123" s="122"/>
      <c r="M123" s="123"/>
      <c r="N123" s="15">
        <f>SUM(N107:N122)</f>
        <v>2046575967.8260999</v>
      </c>
      <c r="O123" s="15">
        <v>0</v>
      </c>
      <c r="P123" s="15">
        <f>SUM(P107:P122)</f>
        <v>461537268.33630002</v>
      </c>
      <c r="Q123" s="8">
        <f t="shared" si="5"/>
        <v>2508113236.1623998</v>
      </c>
    </row>
    <row r="124" spans="1:17" ht="24.95" customHeight="1">
      <c r="A124" s="129"/>
      <c r="B124" s="126"/>
      <c r="C124" s="1">
        <v>2</v>
      </c>
      <c r="D124" s="5" t="s">
        <v>172</v>
      </c>
      <c r="E124" s="5">
        <v>169329565.6733</v>
      </c>
      <c r="F124" s="5">
        <v>0</v>
      </c>
      <c r="G124" s="5">
        <v>38145196.340400003</v>
      </c>
      <c r="H124" s="6">
        <f t="shared" si="4"/>
        <v>207474762.01370001</v>
      </c>
      <c r="I124" s="12"/>
      <c r="J124" s="130">
        <v>24</v>
      </c>
      <c r="K124" s="125" t="s">
        <v>48</v>
      </c>
      <c r="L124" s="13">
        <v>1</v>
      </c>
      <c r="M124" s="5" t="s">
        <v>552</v>
      </c>
      <c r="N124" s="5">
        <v>175368389.13980001</v>
      </c>
      <c r="O124" s="5">
        <v>0</v>
      </c>
      <c r="P124" s="5">
        <v>206329886.75170001</v>
      </c>
      <c r="Q124" s="6">
        <f t="shared" si="5"/>
        <v>381698275.8915</v>
      </c>
    </row>
    <row r="125" spans="1:17" ht="24.95" customHeight="1">
      <c r="A125" s="129"/>
      <c r="B125" s="126"/>
      <c r="C125" s="1">
        <v>3</v>
      </c>
      <c r="D125" s="5" t="s">
        <v>173</v>
      </c>
      <c r="E125" s="5">
        <v>112689005.81730001</v>
      </c>
      <c r="F125" s="5">
        <v>0</v>
      </c>
      <c r="G125" s="5">
        <v>26095580.699499998</v>
      </c>
      <c r="H125" s="6">
        <f t="shared" si="4"/>
        <v>138784586.51680002</v>
      </c>
      <c r="I125" s="12"/>
      <c r="J125" s="131"/>
      <c r="K125" s="126"/>
      <c r="L125" s="13">
        <v>2</v>
      </c>
      <c r="M125" s="5" t="s">
        <v>553</v>
      </c>
      <c r="N125" s="5">
        <v>225412885.9849</v>
      </c>
      <c r="O125" s="5">
        <v>0</v>
      </c>
      <c r="P125" s="5">
        <v>220327835.29030001</v>
      </c>
      <c r="Q125" s="6">
        <f t="shared" si="5"/>
        <v>445740721.27520001</v>
      </c>
    </row>
    <row r="126" spans="1:17" ht="24.95" customHeight="1">
      <c r="A126" s="129"/>
      <c r="B126" s="126"/>
      <c r="C126" s="1">
        <v>4</v>
      </c>
      <c r="D126" s="5" t="s">
        <v>174</v>
      </c>
      <c r="E126" s="5">
        <v>138950635.1604</v>
      </c>
      <c r="F126" s="5">
        <v>0</v>
      </c>
      <c r="G126" s="5">
        <v>29445044.764800001</v>
      </c>
      <c r="H126" s="6">
        <f t="shared" si="4"/>
        <v>168395679.92520002</v>
      </c>
      <c r="I126" s="12"/>
      <c r="J126" s="131"/>
      <c r="K126" s="126"/>
      <c r="L126" s="13">
        <v>3</v>
      </c>
      <c r="M126" s="5" t="s">
        <v>554</v>
      </c>
      <c r="N126" s="5">
        <v>363521263.92210001</v>
      </c>
      <c r="O126" s="5">
        <v>0</v>
      </c>
      <c r="P126" s="5">
        <v>257395491.55430001</v>
      </c>
      <c r="Q126" s="6">
        <f t="shared" si="5"/>
        <v>620916755.47640002</v>
      </c>
    </row>
    <row r="127" spans="1:17" ht="24.95" customHeight="1">
      <c r="A127" s="129"/>
      <c r="B127" s="126"/>
      <c r="C127" s="1">
        <v>5</v>
      </c>
      <c r="D127" s="5" t="s">
        <v>175</v>
      </c>
      <c r="E127" s="5">
        <v>146025003.2674</v>
      </c>
      <c r="F127" s="5">
        <v>0</v>
      </c>
      <c r="G127" s="5">
        <v>32504516.2665</v>
      </c>
      <c r="H127" s="6">
        <f t="shared" si="4"/>
        <v>178529519.53389999</v>
      </c>
      <c r="I127" s="12"/>
      <c r="J127" s="131"/>
      <c r="K127" s="126"/>
      <c r="L127" s="13">
        <v>4</v>
      </c>
      <c r="M127" s="5" t="s">
        <v>555</v>
      </c>
      <c r="N127" s="5">
        <v>142079925.2378</v>
      </c>
      <c r="O127" s="5">
        <v>0</v>
      </c>
      <c r="P127" s="5">
        <v>197476933.32359999</v>
      </c>
      <c r="Q127" s="6">
        <f t="shared" si="5"/>
        <v>339556858.5614</v>
      </c>
    </row>
    <row r="128" spans="1:17" ht="24.95" customHeight="1">
      <c r="A128" s="129"/>
      <c r="B128" s="126"/>
      <c r="C128" s="1">
        <v>6</v>
      </c>
      <c r="D128" s="5" t="s">
        <v>176</v>
      </c>
      <c r="E128" s="5">
        <v>143565246.30410001</v>
      </c>
      <c r="F128" s="5">
        <v>0</v>
      </c>
      <c r="G128" s="5">
        <v>32955366.0317</v>
      </c>
      <c r="H128" s="6">
        <f t="shared" si="4"/>
        <v>176520612.33579999</v>
      </c>
      <c r="I128" s="12"/>
      <c r="J128" s="131"/>
      <c r="K128" s="126"/>
      <c r="L128" s="13">
        <v>5</v>
      </c>
      <c r="M128" s="5" t="s">
        <v>556</v>
      </c>
      <c r="N128" s="5">
        <v>119453138.12360001</v>
      </c>
      <c r="O128" s="5">
        <v>0</v>
      </c>
      <c r="P128" s="5">
        <v>191182271.31200001</v>
      </c>
      <c r="Q128" s="6">
        <f t="shared" si="5"/>
        <v>310635409.43560004</v>
      </c>
    </row>
    <row r="129" spans="1:17" ht="24.95" customHeight="1">
      <c r="A129" s="129"/>
      <c r="B129" s="126"/>
      <c r="C129" s="1">
        <v>7</v>
      </c>
      <c r="D129" s="5" t="s">
        <v>177</v>
      </c>
      <c r="E129" s="5">
        <v>198345207.97330001</v>
      </c>
      <c r="F129" s="5">
        <v>0</v>
      </c>
      <c r="G129" s="5">
        <v>41214721.417199999</v>
      </c>
      <c r="H129" s="6">
        <f t="shared" si="4"/>
        <v>239559929.39050001</v>
      </c>
      <c r="I129" s="12"/>
      <c r="J129" s="131"/>
      <c r="K129" s="126"/>
      <c r="L129" s="13">
        <v>6</v>
      </c>
      <c r="M129" s="5" t="s">
        <v>557</v>
      </c>
      <c r="N129" s="5">
        <v>133544201.39139999</v>
      </c>
      <c r="O129" s="5">
        <v>0</v>
      </c>
      <c r="P129" s="5">
        <v>192664143.30309999</v>
      </c>
      <c r="Q129" s="6">
        <f t="shared" si="5"/>
        <v>326208344.69449997</v>
      </c>
    </row>
    <row r="130" spans="1:17" ht="24.95" customHeight="1">
      <c r="A130" s="129"/>
      <c r="B130" s="127"/>
      <c r="C130" s="1">
        <v>8</v>
      </c>
      <c r="D130" s="5" t="s">
        <v>178</v>
      </c>
      <c r="E130" s="5">
        <v>183080041.1663</v>
      </c>
      <c r="F130" s="5">
        <v>0</v>
      </c>
      <c r="G130" s="5">
        <v>43333527.979599997</v>
      </c>
      <c r="H130" s="6">
        <f t="shared" si="4"/>
        <v>226413569.14590001</v>
      </c>
      <c r="I130" s="12"/>
      <c r="J130" s="131"/>
      <c r="K130" s="126"/>
      <c r="L130" s="13">
        <v>7</v>
      </c>
      <c r="M130" s="5" t="s">
        <v>558</v>
      </c>
      <c r="N130" s="5">
        <v>122613979.4639</v>
      </c>
      <c r="O130" s="5">
        <v>0</v>
      </c>
      <c r="P130" s="5">
        <v>188937201.83750001</v>
      </c>
      <c r="Q130" s="6">
        <f t="shared" si="5"/>
        <v>311551181.30140001</v>
      </c>
    </row>
    <row r="131" spans="1:17" ht="24.95" customHeight="1">
      <c r="A131" s="1"/>
      <c r="B131" s="121" t="s">
        <v>818</v>
      </c>
      <c r="C131" s="122"/>
      <c r="D131" s="123"/>
      <c r="E131" s="15">
        <f>SUM(E123:E130)</f>
        <v>1239483660.8782001</v>
      </c>
      <c r="F131" s="5">
        <v>0</v>
      </c>
      <c r="G131" s="15">
        <f>SUM(G123:G130)</f>
        <v>276518373.27689999</v>
      </c>
      <c r="H131" s="8">
        <f t="shared" si="4"/>
        <v>1516002034.1551001</v>
      </c>
      <c r="I131" s="12"/>
      <c r="J131" s="131"/>
      <c r="K131" s="126"/>
      <c r="L131" s="13">
        <v>8</v>
      </c>
      <c r="M131" s="5" t="s">
        <v>559</v>
      </c>
      <c r="N131" s="5">
        <v>147920721.9702</v>
      </c>
      <c r="O131" s="5">
        <v>0</v>
      </c>
      <c r="P131" s="5">
        <v>195579804.9698</v>
      </c>
      <c r="Q131" s="6">
        <f t="shared" si="5"/>
        <v>343500526.94</v>
      </c>
    </row>
    <row r="132" spans="1:17" ht="24.95" customHeight="1">
      <c r="A132" s="129">
        <v>7</v>
      </c>
      <c r="B132" s="125" t="s">
        <v>31</v>
      </c>
      <c r="C132" s="1">
        <v>1</v>
      </c>
      <c r="D132" s="5" t="s">
        <v>179</v>
      </c>
      <c r="E132" s="5">
        <v>145881560.33950001</v>
      </c>
      <c r="F132" s="5">
        <v>-6066891.2400000002</v>
      </c>
      <c r="G132" s="5">
        <v>30334000.689399999</v>
      </c>
      <c r="H132" s="6">
        <f t="shared" si="4"/>
        <v>170148669.78889999</v>
      </c>
      <c r="I132" s="12"/>
      <c r="J132" s="131"/>
      <c r="K132" s="126"/>
      <c r="L132" s="13">
        <v>9</v>
      </c>
      <c r="M132" s="5" t="s">
        <v>560</v>
      </c>
      <c r="N132" s="5">
        <v>98772075.942000002</v>
      </c>
      <c r="O132" s="5">
        <v>0</v>
      </c>
      <c r="P132" s="5">
        <v>184945245.63460001</v>
      </c>
      <c r="Q132" s="6">
        <f t="shared" si="5"/>
        <v>283717321.57660002</v>
      </c>
    </row>
    <row r="133" spans="1:17" ht="24.95" customHeight="1">
      <c r="A133" s="129"/>
      <c r="B133" s="126"/>
      <c r="C133" s="1">
        <v>2</v>
      </c>
      <c r="D133" s="5" t="s">
        <v>180</v>
      </c>
      <c r="E133" s="5">
        <v>128718403.9769</v>
      </c>
      <c r="F133" s="5">
        <v>-6066891.2400000002</v>
      </c>
      <c r="G133" s="5">
        <v>26377575.444400001</v>
      </c>
      <c r="H133" s="6">
        <f t="shared" si="4"/>
        <v>149029088.18130001</v>
      </c>
      <c r="I133" s="12"/>
      <c r="J133" s="131"/>
      <c r="K133" s="126"/>
      <c r="L133" s="13">
        <v>10</v>
      </c>
      <c r="M133" s="5" t="s">
        <v>561</v>
      </c>
      <c r="N133" s="5">
        <v>168416334.10800001</v>
      </c>
      <c r="O133" s="5">
        <v>0</v>
      </c>
      <c r="P133" s="5">
        <v>204327851.52739999</v>
      </c>
      <c r="Q133" s="6">
        <f t="shared" si="5"/>
        <v>372744185.6354</v>
      </c>
    </row>
    <row r="134" spans="1:17" ht="24.95" customHeight="1">
      <c r="A134" s="129"/>
      <c r="B134" s="126"/>
      <c r="C134" s="1">
        <v>3</v>
      </c>
      <c r="D134" s="5" t="s">
        <v>181</v>
      </c>
      <c r="E134" s="5">
        <v>124637683.943</v>
      </c>
      <c r="F134" s="5">
        <v>-6066891.2400000002</v>
      </c>
      <c r="G134" s="5">
        <v>25206240.278999999</v>
      </c>
      <c r="H134" s="6">
        <f t="shared" si="4"/>
        <v>143777032.98199999</v>
      </c>
      <c r="I134" s="12"/>
      <c r="J134" s="131"/>
      <c r="K134" s="126"/>
      <c r="L134" s="13">
        <v>11</v>
      </c>
      <c r="M134" s="5" t="s">
        <v>562</v>
      </c>
      <c r="N134" s="5">
        <v>145587589.29480001</v>
      </c>
      <c r="O134" s="5">
        <v>0</v>
      </c>
      <c r="P134" s="5">
        <v>197166583.83149999</v>
      </c>
      <c r="Q134" s="6">
        <f t="shared" si="5"/>
        <v>342754173.12629998</v>
      </c>
    </row>
    <row r="135" spans="1:17" ht="24.95" customHeight="1">
      <c r="A135" s="129"/>
      <c r="B135" s="126"/>
      <c r="C135" s="1">
        <v>4</v>
      </c>
      <c r="D135" s="5" t="s">
        <v>182</v>
      </c>
      <c r="E135" s="5">
        <v>147756345.1514</v>
      </c>
      <c r="F135" s="5">
        <v>-6066891.2400000002</v>
      </c>
      <c r="G135" s="5">
        <v>31885061.259399999</v>
      </c>
      <c r="H135" s="6">
        <f t="shared" si="4"/>
        <v>173574515.1708</v>
      </c>
      <c r="I135" s="12"/>
      <c r="J135" s="131"/>
      <c r="K135" s="126"/>
      <c r="L135" s="13">
        <v>12</v>
      </c>
      <c r="M135" s="5" t="s">
        <v>563</v>
      </c>
      <c r="N135" s="5">
        <v>200175714.24790001</v>
      </c>
      <c r="O135" s="5">
        <v>0</v>
      </c>
      <c r="P135" s="5">
        <v>211055691.49200001</v>
      </c>
      <c r="Q135" s="6">
        <f t="shared" si="5"/>
        <v>411231405.73989999</v>
      </c>
    </row>
    <row r="136" spans="1:17" ht="24.95" customHeight="1">
      <c r="A136" s="129"/>
      <c r="B136" s="126"/>
      <c r="C136" s="1">
        <v>5</v>
      </c>
      <c r="D136" s="5" t="s">
        <v>183</v>
      </c>
      <c r="E136" s="5">
        <v>191764731.03740001</v>
      </c>
      <c r="F136" s="5">
        <v>-6066891.2400000002</v>
      </c>
      <c r="G136" s="5">
        <v>41577394.541100003</v>
      </c>
      <c r="H136" s="6">
        <f t="shared" si="4"/>
        <v>227275234.33849999</v>
      </c>
      <c r="I136" s="12"/>
      <c r="J136" s="131"/>
      <c r="K136" s="126"/>
      <c r="L136" s="13">
        <v>13</v>
      </c>
      <c r="M136" s="5" t="s">
        <v>564</v>
      </c>
      <c r="N136" s="5">
        <v>216577188.5485</v>
      </c>
      <c r="O136" s="5">
        <v>0</v>
      </c>
      <c r="P136" s="5">
        <v>219159372.57499999</v>
      </c>
      <c r="Q136" s="6">
        <f t="shared" si="5"/>
        <v>435736561.12349999</v>
      </c>
    </row>
    <row r="137" spans="1:17" ht="24.95" customHeight="1">
      <c r="A137" s="129"/>
      <c r="B137" s="126"/>
      <c r="C137" s="1">
        <v>6</v>
      </c>
      <c r="D137" s="5" t="s">
        <v>184</v>
      </c>
      <c r="E137" s="5">
        <v>156674188.7615</v>
      </c>
      <c r="F137" s="5">
        <v>-6066891.2400000002</v>
      </c>
      <c r="G137" s="5">
        <v>31128108.232700001</v>
      </c>
      <c r="H137" s="6">
        <f t="shared" ref="H137:H200" si="8">E137+F137+G137</f>
        <v>181735405.75419998</v>
      </c>
      <c r="I137" s="12"/>
      <c r="J137" s="131"/>
      <c r="K137" s="126"/>
      <c r="L137" s="13">
        <v>14</v>
      </c>
      <c r="M137" s="5" t="s">
        <v>565</v>
      </c>
      <c r="N137" s="5">
        <v>116586849.2943</v>
      </c>
      <c r="O137" s="5">
        <v>0</v>
      </c>
      <c r="P137" s="5">
        <v>190687398.12799999</v>
      </c>
      <c r="Q137" s="6">
        <f t="shared" ref="Q137:Q200" si="9">N137+O137+P137</f>
        <v>307274247.42229998</v>
      </c>
    </row>
    <row r="138" spans="1:17" ht="24.95" customHeight="1">
      <c r="A138" s="129"/>
      <c r="B138" s="126"/>
      <c r="C138" s="1">
        <v>7</v>
      </c>
      <c r="D138" s="5" t="s">
        <v>185</v>
      </c>
      <c r="E138" s="5">
        <v>148620093.33539999</v>
      </c>
      <c r="F138" s="5">
        <v>-6066891.2400000002</v>
      </c>
      <c r="G138" s="5">
        <v>29382657.7293</v>
      </c>
      <c r="H138" s="6">
        <f t="shared" si="8"/>
        <v>171935859.82469997</v>
      </c>
      <c r="I138" s="12"/>
      <c r="J138" s="131"/>
      <c r="K138" s="126"/>
      <c r="L138" s="13">
        <v>15</v>
      </c>
      <c r="M138" s="5" t="s">
        <v>566</v>
      </c>
      <c r="N138" s="5">
        <v>140680757.7757</v>
      </c>
      <c r="O138" s="5">
        <v>0</v>
      </c>
      <c r="P138" s="5">
        <v>197449083.04719999</v>
      </c>
      <c r="Q138" s="6">
        <f t="shared" si="9"/>
        <v>338129840.8229</v>
      </c>
    </row>
    <row r="139" spans="1:17" ht="24.95" customHeight="1">
      <c r="A139" s="129"/>
      <c r="B139" s="126"/>
      <c r="C139" s="1">
        <v>8</v>
      </c>
      <c r="D139" s="5" t="s">
        <v>186</v>
      </c>
      <c r="E139" s="5">
        <v>127717049.0459</v>
      </c>
      <c r="F139" s="5">
        <v>-6066891.2400000002</v>
      </c>
      <c r="G139" s="5">
        <v>26791083.359200001</v>
      </c>
      <c r="H139" s="6">
        <f t="shared" si="8"/>
        <v>148441241.16510001</v>
      </c>
      <c r="I139" s="12"/>
      <c r="J139" s="131"/>
      <c r="K139" s="126"/>
      <c r="L139" s="13">
        <v>16</v>
      </c>
      <c r="M139" s="5" t="s">
        <v>567</v>
      </c>
      <c r="N139" s="5">
        <v>210609663.7175</v>
      </c>
      <c r="O139" s="5">
        <v>0</v>
      </c>
      <c r="P139" s="5">
        <v>217137167.7559</v>
      </c>
      <c r="Q139" s="6">
        <f t="shared" si="9"/>
        <v>427746831.4734</v>
      </c>
    </row>
    <row r="140" spans="1:17" ht="24.95" customHeight="1">
      <c r="A140" s="129"/>
      <c r="B140" s="126"/>
      <c r="C140" s="1">
        <v>9</v>
      </c>
      <c r="D140" s="5" t="s">
        <v>187</v>
      </c>
      <c r="E140" s="5">
        <v>161339573.53780001</v>
      </c>
      <c r="F140" s="5">
        <v>-6066891.2400000002</v>
      </c>
      <c r="G140" s="5">
        <v>33196209.807700001</v>
      </c>
      <c r="H140" s="6">
        <f t="shared" si="8"/>
        <v>188468892.10550001</v>
      </c>
      <c r="I140" s="12"/>
      <c r="J140" s="131"/>
      <c r="K140" s="126"/>
      <c r="L140" s="13">
        <v>17</v>
      </c>
      <c r="M140" s="5" t="s">
        <v>568</v>
      </c>
      <c r="N140" s="5">
        <v>204358559.12760001</v>
      </c>
      <c r="O140" s="5">
        <v>0</v>
      </c>
      <c r="P140" s="5">
        <v>214955479.51570001</v>
      </c>
      <c r="Q140" s="6">
        <f t="shared" si="9"/>
        <v>419314038.64330006</v>
      </c>
    </row>
    <row r="141" spans="1:17" ht="24.95" customHeight="1">
      <c r="A141" s="129"/>
      <c r="B141" s="126"/>
      <c r="C141" s="1">
        <v>10</v>
      </c>
      <c r="D141" s="5" t="s">
        <v>188</v>
      </c>
      <c r="E141" s="5">
        <v>152645526.75479999</v>
      </c>
      <c r="F141" s="5">
        <v>-6066891.2400000002</v>
      </c>
      <c r="G141" s="5">
        <v>33255781.923500001</v>
      </c>
      <c r="H141" s="6">
        <f t="shared" si="8"/>
        <v>179834417.43829998</v>
      </c>
      <c r="I141" s="12"/>
      <c r="J141" s="131"/>
      <c r="K141" s="126"/>
      <c r="L141" s="13">
        <v>18</v>
      </c>
      <c r="M141" s="5" t="s">
        <v>569</v>
      </c>
      <c r="N141" s="5">
        <v>208667179.00760001</v>
      </c>
      <c r="O141" s="5">
        <v>0</v>
      </c>
      <c r="P141" s="5">
        <v>216419055.2491</v>
      </c>
      <c r="Q141" s="6">
        <f t="shared" si="9"/>
        <v>425086234.25670004</v>
      </c>
    </row>
    <row r="142" spans="1:17" ht="24.95" customHeight="1">
      <c r="A142" s="129"/>
      <c r="B142" s="126"/>
      <c r="C142" s="1">
        <v>11</v>
      </c>
      <c r="D142" s="5" t="s">
        <v>189</v>
      </c>
      <c r="E142" s="5">
        <v>174768940.6293</v>
      </c>
      <c r="F142" s="5">
        <v>-6066891.2400000002</v>
      </c>
      <c r="G142" s="5">
        <v>34693568.051200002</v>
      </c>
      <c r="H142" s="6">
        <f t="shared" si="8"/>
        <v>203395617.44049999</v>
      </c>
      <c r="I142" s="12"/>
      <c r="J142" s="131"/>
      <c r="K142" s="126"/>
      <c r="L142" s="13">
        <v>19</v>
      </c>
      <c r="M142" s="5" t="s">
        <v>570</v>
      </c>
      <c r="N142" s="5">
        <v>161384551.61210001</v>
      </c>
      <c r="O142" s="5">
        <v>0</v>
      </c>
      <c r="P142" s="5">
        <v>202753936.2462</v>
      </c>
      <c r="Q142" s="6">
        <f t="shared" si="9"/>
        <v>364138487.85829997</v>
      </c>
    </row>
    <row r="143" spans="1:17" ht="24.95" customHeight="1">
      <c r="A143" s="129"/>
      <c r="B143" s="126"/>
      <c r="C143" s="1">
        <v>12</v>
      </c>
      <c r="D143" s="5" t="s">
        <v>190</v>
      </c>
      <c r="E143" s="5">
        <v>134212252.3382</v>
      </c>
      <c r="F143" s="5">
        <v>-6066891.2400000002</v>
      </c>
      <c r="G143" s="5">
        <v>29720857.497699998</v>
      </c>
      <c r="H143" s="6">
        <f t="shared" si="8"/>
        <v>157866218.5959</v>
      </c>
      <c r="I143" s="12"/>
      <c r="J143" s="132"/>
      <c r="K143" s="127"/>
      <c r="L143" s="13">
        <v>20</v>
      </c>
      <c r="M143" s="5" t="s">
        <v>571</v>
      </c>
      <c r="N143" s="5">
        <v>184603391.97260001</v>
      </c>
      <c r="O143" s="5">
        <v>0</v>
      </c>
      <c r="P143" s="5">
        <v>209079695.6516</v>
      </c>
      <c r="Q143" s="6">
        <f t="shared" si="9"/>
        <v>393683087.62419999</v>
      </c>
    </row>
    <row r="144" spans="1:17" ht="24.95" customHeight="1">
      <c r="A144" s="129"/>
      <c r="B144" s="126"/>
      <c r="C144" s="1">
        <v>13</v>
      </c>
      <c r="D144" s="5" t="s">
        <v>191</v>
      </c>
      <c r="E144" s="5">
        <v>161220460.69690001</v>
      </c>
      <c r="F144" s="5">
        <v>-6066891.2400000002</v>
      </c>
      <c r="G144" s="5">
        <v>37734680.850500003</v>
      </c>
      <c r="H144" s="6">
        <f t="shared" si="8"/>
        <v>192888250.30739999</v>
      </c>
      <c r="I144" s="12"/>
      <c r="J144" s="19"/>
      <c r="K144" s="121" t="s">
        <v>836</v>
      </c>
      <c r="L144" s="122"/>
      <c r="M144" s="123"/>
      <c r="N144" s="15">
        <f>SUM(N124:N143)</f>
        <v>3486334359.8823009</v>
      </c>
      <c r="O144" s="15">
        <v>0</v>
      </c>
      <c r="P144" s="15">
        <f>SUM(P124:P143)</f>
        <v>4115030128.9965</v>
      </c>
      <c r="Q144" s="8">
        <f t="shared" si="9"/>
        <v>7601364488.8788013</v>
      </c>
    </row>
    <row r="145" spans="1:17" ht="24.95" customHeight="1">
      <c r="A145" s="129"/>
      <c r="B145" s="126"/>
      <c r="C145" s="1">
        <v>14</v>
      </c>
      <c r="D145" s="5" t="s">
        <v>192</v>
      </c>
      <c r="E145" s="5">
        <v>119094199.42399999</v>
      </c>
      <c r="F145" s="5">
        <v>-6066891.2400000002</v>
      </c>
      <c r="G145" s="5">
        <v>25336749.421500001</v>
      </c>
      <c r="H145" s="6">
        <f t="shared" si="8"/>
        <v>138364057.60550001</v>
      </c>
      <c r="I145" s="12"/>
      <c r="J145" s="130">
        <v>25</v>
      </c>
      <c r="K145" s="125" t="s">
        <v>49</v>
      </c>
      <c r="L145" s="13">
        <v>1</v>
      </c>
      <c r="M145" s="5" t="s">
        <v>572</v>
      </c>
      <c r="N145" s="5">
        <v>120786237.742</v>
      </c>
      <c r="O145" s="5">
        <f t="shared" ref="O145:O157" si="10">-3018317.48</f>
        <v>-3018317.48</v>
      </c>
      <c r="P145" s="5">
        <v>27519403.094999999</v>
      </c>
      <c r="Q145" s="6">
        <f t="shared" si="9"/>
        <v>145287323.35699999</v>
      </c>
    </row>
    <row r="146" spans="1:17" ht="24.95" customHeight="1">
      <c r="A146" s="129"/>
      <c r="B146" s="126"/>
      <c r="C146" s="1">
        <v>15</v>
      </c>
      <c r="D146" s="5" t="s">
        <v>193</v>
      </c>
      <c r="E146" s="5">
        <v>125110976.505</v>
      </c>
      <c r="F146" s="5">
        <v>-6066891.2400000002</v>
      </c>
      <c r="G146" s="5">
        <v>27200844.600000001</v>
      </c>
      <c r="H146" s="6">
        <f t="shared" si="8"/>
        <v>146244929.86500001</v>
      </c>
      <c r="I146" s="12"/>
      <c r="J146" s="131"/>
      <c r="K146" s="126"/>
      <c r="L146" s="13">
        <v>2</v>
      </c>
      <c r="M146" s="5" t="s">
        <v>573</v>
      </c>
      <c r="N146" s="5">
        <v>136147899.12149999</v>
      </c>
      <c r="O146" s="5">
        <f t="shared" si="10"/>
        <v>-3018317.48</v>
      </c>
      <c r="P146" s="5">
        <v>27465950.546599999</v>
      </c>
      <c r="Q146" s="6">
        <f t="shared" si="9"/>
        <v>160595532.18809998</v>
      </c>
    </row>
    <row r="147" spans="1:17" ht="24.95" customHeight="1">
      <c r="A147" s="129"/>
      <c r="B147" s="126"/>
      <c r="C147" s="1">
        <v>16</v>
      </c>
      <c r="D147" s="5" t="s">
        <v>194</v>
      </c>
      <c r="E147" s="5">
        <v>114116468.236</v>
      </c>
      <c r="F147" s="5">
        <v>-6066891.2400000002</v>
      </c>
      <c r="G147" s="5">
        <v>23627454.321699999</v>
      </c>
      <c r="H147" s="6">
        <f t="shared" si="8"/>
        <v>131677031.3177</v>
      </c>
      <c r="I147" s="12"/>
      <c r="J147" s="131"/>
      <c r="K147" s="126"/>
      <c r="L147" s="13">
        <v>3</v>
      </c>
      <c r="M147" s="5" t="s">
        <v>574</v>
      </c>
      <c r="N147" s="5">
        <v>139403362.8935</v>
      </c>
      <c r="O147" s="5">
        <f t="shared" si="10"/>
        <v>-3018317.48</v>
      </c>
      <c r="P147" s="5">
        <v>29154014.494100001</v>
      </c>
      <c r="Q147" s="6">
        <f t="shared" si="9"/>
        <v>165539059.90760002</v>
      </c>
    </row>
    <row r="148" spans="1:17" ht="24.95" customHeight="1">
      <c r="A148" s="129"/>
      <c r="B148" s="126"/>
      <c r="C148" s="1">
        <v>17</v>
      </c>
      <c r="D148" s="5" t="s">
        <v>195</v>
      </c>
      <c r="E148" s="5">
        <v>144392193.49180001</v>
      </c>
      <c r="F148" s="5">
        <v>-6066891.2400000002</v>
      </c>
      <c r="G148" s="5">
        <v>29794104.9734</v>
      </c>
      <c r="H148" s="6">
        <f t="shared" si="8"/>
        <v>168119407.2252</v>
      </c>
      <c r="I148" s="12"/>
      <c r="J148" s="131"/>
      <c r="K148" s="126"/>
      <c r="L148" s="13">
        <v>4</v>
      </c>
      <c r="M148" s="5" t="s">
        <v>575</v>
      </c>
      <c r="N148" s="5">
        <v>164476971.04640001</v>
      </c>
      <c r="O148" s="5">
        <f t="shared" si="10"/>
        <v>-3018317.48</v>
      </c>
      <c r="P148" s="5">
        <v>33267238.0438</v>
      </c>
      <c r="Q148" s="6">
        <f t="shared" si="9"/>
        <v>194725891.61020002</v>
      </c>
    </row>
    <row r="149" spans="1:17" ht="24.95" customHeight="1">
      <c r="A149" s="129"/>
      <c r="B149" s="126"/>
      <c r="C149" s="1">
        <v>18</v>
      </c>
      <c r="D149" s="5" t="s">
        <v>196</v>
      </c>
      <c r="E149" s="5">
        <v>135310157.79409999</v>
      </c>
      <c r="F149" s="5">
        <v>-6066891.2400000002</v>
      </c>
      <c r="G149" s="5">
        <v>30194437.084800001</v>
      </c>
      <c r="H149" s="6">
        <f t="shared" si="8"/>
        <v>159437703.63889998</v>
      </c>
      <c r="I149" s="12"/>
      <c r="J149" s="131"/>
      <c r="K149" s="126"/>
      <c r="L149" s="13">
        <v>5</v>
      </c>
      <c r="M149" s="5" t="s">
        <v>576</v>
      </c>
      <c r="N149" s="5">
        <v>117443635.4831</v>
      </c>
      <c r="O149" s="5">
        <f t="shared" si="10"/>
        <v>-3018317.48</v>
      </c>
      <c r="P149" s="5">
        <v>25385235.169399999</v>
      </c>
      <c r="Q149" s="6">
        <f t="shared" si="9"/>
        <v>139810553.17249998</v>
      </c>
    </row>
    <row r="150" spans="1:17" ht="24.95" customHeight="1">
      <c r="A150" s="129"/>
      <c r="B150" s="126"/>
      <c r="C150" s="1">
        <v>19</v>
      </c>
      <c r="D150" s="5" t="s">
        <v>197</v>
      </c>
      <c r="E150" s="5">
        <v>158473101.6561</v>
      </c>
      <c r="F150" s="5">
        <v>-6066891.2400000002</v>
      </c>
      <c r="G150" s="5">
        <v>35503411.625100002</v>
      </c>
      <c r="H150" s="6">
        <f t="shared" si="8"/>
        <v>187909622.04119998</v>
      </c>
      <c r="I150" s="12"/>
      <c r="J150" s="131"/>
      <c r="K150" s="126"/>
      <c r="L150" s="13">
        <v>6</v>
      </c>
      <c r="M150" s="5" t="s">
        <v>577</v>
      </c>
      <c r="N150" s="5">
        <v>110436280.0052</v>
      </c>
      <c r="O150" s="5">
        <f t="shared" si="10"/>
        <v>-3018317.48</v>
      </c>
      <c r="P150" s="5">
        <v>26222679.2414</v>
      </c>
      <c r="Q150" s="6">
        <f t="shared" si="9"/>
        <v>133640641.7666</v>
      </c>
    </row>
    <row r="151" spans="1:17" ht="24.95" customHeight="1">
      <c r="A151" s="129"/>
      <c r="B151" s="126"/>
      <c r="C151" s="1">
        <v>20</v>
      </c>
      <c r="D151" s="5" t="s">
        <v>198</v>
      </c>
      <c r="E151" s="5">
        <v>109834180.8075</v>
      </c>
      <c r="F151" s="5">
        <v>6066891.2400000002</v>
      </c>
      <c r="G151" s="5">
        <v>24127760.182999998</v>
      </c>
      <c r="H151" s="6">
        <f t="shared" si="8"/>
        <v>140028832.23049998</v>
      </c>
      <c r="I151" s="12"/>
      <c r="J151" s="131"/>
      <c r="K151" s="126"/>
      <c r="L151" s="13">
        <v>7</v>
      </c>
      <c r="M151" s="5" t="s">
        <v>578</v>
      </c>
      <c r="N151" s="5">
        <v>126183369.00210001</v>
      </c>
      <c r="O151" s="5">
        <f t="shared" si="10"/>
        <v>-3018317.48</v>
      </c>
      <c r="P151" s="5">
        <v>27289544.648200002</v>
      </c>
      <c r="Q151" s="6">
        <f t="shared" si="9"/>
        <v>150454596.17030001</v>
      </c>
    </row>
    <row r="152" spans="1:17" ht="24.95" customHeight="1">
      <c r="A152" s="129"/>
      <c r="B152" s="126"/>
      <c r="C152" s="1">
        <v>21</v>
      </c>
      <c r="D152" s="5" t="s">
        <v>199</v>
      </c>
      <c r="E152" s="5">
        <v>150178838.65099999</v>
      </c>
      <c r="F152" s="5">
        <v>-6066891.2400000002</v>
      </c>
      <c r="G152" s="5">
        <v>32709891.529199999</v>
      </c>
      <c r="H152" s="6">
        <f t="shared" si="8"/>
        <v>176821838.94019997</v>
      </c>
      <c r="I152" s="12"/>
      <c r="J152" s="131"/>
      <c r="K152" s="126"/>
      <c r="L152" s="13">
        <v>8</v>
      </c>
      <c r="M152" s="5" t="s">
        <v>579</v>
      </c>
      <c r="N152" s="5">
        <v>197446544.21990001</v>
      </c>
      <c r="O152" s="5">
        <f t="shared" si="10"/>
        <v>-3018317.48</v>
      </c>
      <c r="P152" s="5">
        <v>41087483.242600001</v>
      </c>
      <c r="Q152" s="6">
        <f t="shared" si="9"/>
        <v>235515709.98250002</v>
      </c>
    </row>
    <row r="153" spans="1:17" ht="24.95" customHeight="1">
      <c r="A153" s="129"/>
      <c r="B153" s="126"/>
      <c r="C153" s="1">
        <v>22</v>
      </c>
      <c r="D153" s="5" t="s">
        <v>200</v>
      </c>
      <c r="E153" s="5">
        <v>146231858.16280001</v>
      </c>
      <c r="F153" s="5">
        <v>-6066891.2400000002</v>
      </c>
      <c r="G153" s="5">
        <v>30924663.837299999</v>
      </c>
      <c r="H153" s="6">
        <f t="shared" si="8"/>
        <v>171089630.76010001</v>
      </c>
      <c r="I153" s="12"/>
      <c r="J153" s="131"/>
      <c r="K153" s="126"/>
      <c r="L153" s="13">
        <v>9</v>
      </c>
      <c r="M153" s="5" t="s">
        <v>63</v>
      </c>
      <c r="N153" s="5">
        <v>182982508.51789999</v>
      </c>
      <c r="O153" s="5">
        <f t="shared" si="10"/>
        <v>-3018317.48</v>
      </c>
      <c r="P153" s="5">
        <v>32290480.145399999</v>
      </c>
      <c r="Q153" s="6">
        <f t="shared" si="9"/>
        <v>212254671.18329999</v>
      </c>
    </row>
    <row r="154" spans="1:17" ht="24.95" customHeight="1">
      <c r="A154" s="129"/>
      <c r="B154" s="127"/>
      <c r="C154" s="1">
        <v>23</v>
      </c>
      <c r="D154" s="5" t="s">
        <v>201</v>
      </c>
      <c r="E154" s="5">
        <v>154885412.5979</v>
      </c>
      <c r="F154" s="5">
        <v>-6066891.2400000002</v>
      </c>
      <c r="G154" s="5">
        <v>33533535.352200001</v>
      </c>
      <c r="H154" s="6">
        <f t="shared" si="8"/>
        <v>182352056.7101</v>
      </c>
      <c r="I154" s="12"/>
      <c r="J154" s="131"/>
      <c r="K154" s="126"/>
      <c r="L154" s="13">
        <v>10</v>
      </c>
      <c r="M154" s="5" t="s">
        <v>852</v>
      </c>
      <c r="N154" s="5">
        <v>139978833.0979</v>
      </c>
      <c r="O154" s="5">
        <f t="shared" si="10"/>
        <v>-3018317.48</v>
      </c>
      <c r="P154" s="5">
        <v>29748611.649700001</v>
      </c>
      <c r="Q154" s="6">
        <f t="shared" si="9"/>
        <v>166709127.2676</v>
      </c>
    </row>
    <row r="155" spans="1:17" ht="24.95" customHeight="1">
      <c r="A155" s="1"/>
      <c r="B155" s="121" t="s">
        <v>819</v>
      </c>
      <c r="C155" s="122"/>
      <c r="D155" s="123"/>
      <c r="E155" s="15">
        <f>SUM(E132:E154)</f>
        <v>3313584196.8741994</v>
      </c>
      <c r="F155" s="15">
        <f>F154*23</f>
        <v>-139538498.52000001</v>
      </c>
      <c r="G155" s="15">
        <f>SUM(G132:G154)</f>
        <v>704236072.59329987</v>
      </c>
      <c r="H155" s="8">
        <f>E155+F155+G155</f>
        <v>3878281770.9474993</v>
      </c>
      <c r="I155" s="12"/>
      <c r="J155" s="131"/>
      <c r="K155" s="126"/>
      <c r="L155" s="13">
        <v>11</v>
      </c>
      <c r="M155" s="5" t="s">
        <v>192</v>
      </c>
      <c r="N155" s="5">
        <v>133986793.72149999</v>
      </c>
      <c r="O155" s="5">
        <f t="shared" si="10"/>
        <v>-3018317.48</v>
      </c>
      <c r="P155" s="5">
        <v>29732688.285399999</v>
      </c>
      <c r="Q155" s="6">
        <f t="shared" si="9"/>
        <v>160701164.52689999</v>
      </c>
    </row>
    <row r="156" spans="1:17" ht="24.95" customHeight="1">
      <c r="A156" s="129">
        <v>8</v>
      </c>
      <c r="B156" s="125" t="s">
        <v>32</v>
      </c>
      <c r="C156" s="1">
        <v>1</v>
      </c>
      <c r="D156" s="5" t="s">
        <v>202</v>
      </c>
      <c r="E156" s="5">
        <v>130072728.3433</v>
      </c>
      <c r="F156" s="5">
        <v>0</v>
      </c>
      <c r="G156" s="5">
        <v>25245578.227000002</v>
      </c>
      <c r="H156" s="6">
        <f t="shared" si="8"/>
        <v>155318306.57030001</v>
      </c>
      <c r="I156" s="12"/>
      <c r="J156" s="131"/>
      <c r="K156" s="126"/>
      <c r="L156" s="13">
        <v>12</v>
      </c>
      <c r="M156" s="5" t="s">
        <v>580</v>
      </c>
      <c r="N156" s="5">
        <v>142351351.30970001</v>
      </c>
      <c r="O156" s="5">
        <f t="shared" si="10"/>
        <v>-3018317.48</v>
      </c>
      <c r="P156" s="5">
        <v>27872027.5581</v>
      </c>
      <c r="Q156" s="6">
        <f t="shared" si="9"/>
        <v>167205061.38780004</v>
      </c>
    </row>
    <row r="157" spans="1:17" ht="24.95" customHeight="1">
      <c r="A157" s="129"/>
      <c r="B157" s="126"/>
      <c r="C157" s="1">
        <v>2</v>
      </c>
      <c r="D157" s="5" t="s">
        <v>203</v>
      </c>
      <c r="E157" s="5">
        <v>125775576.5095</v>
      </c>
      <c r="F157" s="5">
        <v>0</v>
      </c>
      <c r="G157" s="5">
        <v>27612914.1613</v>
      </c>
      <c r="H157" s="6">
        <f t="shared" si="8"/>
        <v>153388490.6708</v>
      </c>
      <c r="I157" s="12"/>
      <c r="J157" s="132"/>
      <c r="K157" s="127"/>
      <c r="L157" s="13">
        <v>13</v>
      </c>
      <c r="M157" s="5" t="s">
        <v>581</v>
      </c>
      <c r="N157" s="5">
        <v>114274713.4588</v>
      </c>
      <c r="O157" s="5">
        <f t="shared" si="10"/>
        <v>-3018317.48</v>
      </c>
      <c r="P157" s="5">
        <v>24988150.1754</v>
      </c>
      <c r="Q157" s="6">
        <f t="shared" si="9"/>
        <v>136244546.15419999</v>
      </c>
    </row>
    <row r="158" spans="1:17" ht="24.95" customHeight="1">
      <c r="A158" s="129"/>
      <c r="B158" s="126"/>
      <c r="C158" s="1">
        <v>3</v>
      </c>
      <c r="D158" s="5" t="s">
        <v>204</v>
      </c>
      <c r="E158" s="5">
        <v>176457685.08880001</v>
      </c>
      <c r="F158" s="5">
        <v>0</v>
      </c>
      <c r="G158" s="5">
        <v>35849040.168399997</v>
      </c>
      <c r="H158" s="6">
        <f t="shared" si="8"/>
        <v>212306725.2572</v>
      </c>
      <c r="I158" s="12"/>
      <c r="J158" s="19"/>
      <c r="K158" s="121" t="s">
        <v>837</v>
      </c>
      <c r="L158" s="122"/>
      <c r="M158" s="123"/>
      <c r="N158" s="15">
        <f>SUM(N145:N157)</f>
        <v>1825898499.6194999</v>
      </c>
      <c r="O158" s="15">
        <f t="shared" ref="O158" si="11">SUM(O145:O157)</f>
        <v>-39238127.239999995</v>
      </c>
      <c r="P158" s="15">
        <f>SUM(P145:P157)</f>
        <v>382023506.29509997</v>
      </c>
      <c r="Q158" s="8">
        <f t="shared" si="9"/>
        <v>2168683878.6745996</v>
      </c>
    </row>
    <row r="159" spans="1:17" ht="24.95" customHeight="1">
      <c r="A159" s="129"/>
      <c r="B159" s="126"/>
      <c r="C159" s="1">
        <v>4</v>
      </c>
      <c r="D159" s="5" t="s">
        <v>205</v>
      </c>
      <c r="E159" s="5">
        <v>101644962.154</v>
      </c>
      <c r="F159" s="5">
        <v>0</v>
      </c>
      <c r="G159" s="5">
        <v>23921628.542800002</v>
      </c>
      <c r="H159" s="6">
        <f t="shared" si="8"/>
        <v>125566590.69679999</v>
      </c>
      <c r="I159" s="12"/>
      <c r="J159" s="130">
        <v>26</v>
      </c>
      <c r="K159" s="125" t="s">
        <v>50</v>
      </c>
      <c r="L159" s="13">
        <v>1</v>
      </c>
      <c r="M159" s="5" t="s">
        <v>582</v>
      </c>
      <c r="N159" s="5">
        <v>125653540.0767</v>
      </c>
      <c r="O159" s="5">
        <v>0</v>
      </c>
      <c r="P159" s="5">
        <v>27972253.497200001</v>
      </c>
      <c r="Q159" s="6">
        <f t="shared" si="9"/>
        <v>153625793.57390001</v>
      </c>
    </row>
    <row r="160" spans="1:17" ht="24.95" customHeight="1">
      <c r="A160" s="129"/>
      <c r="B160" s="126"/>
      <c r="C160" s="1">
        <v>5</v>
      </c>
      <c r="D160" s="5" t="s">
        <v>206</v>
      </c>
      <c r="E160" s="5">
        <v>140684885.60569999</v>
      </c>
      <c r="F160" s="5">
        <v>0</v>
      </c>
      <c r="G160" s="5">
        <v>29984621.2152</v>
      </c>
      <c r="H160" s="6">
        <f t="shared" si="8"/>
        <v>170669506.82089999</v>
      </c>
      <c r="I160" s="12"/>
      <c r="J160" s="131"/>
      <c r="K160" s="126"/>
      <c r="L160" s="13">
        <v>2</v>
      </c>
      <c r="M160" s="5" t="s">
        <v>583</v>
      </c>
      <c r="N160" s="5">
        <v>107882131.64839999</v>
      </c>
      <c r="O160" s="5">
        <v>0</v>
      </c>
      <c r="P160" s="5">
        <v>23258063.446199998</v>
      </c>
      <c r="Q160" s="6">
        <f t="shared" si="9"/>
        <v>131140195.09459999</v>
      </c>
    </row>
    <row r="161" spans="1:17" ht="24.95" customHeight="1">
      <c r="A161" s="129"/>
      <c r="B161" s="126"/>
      <c r="C161" s="1">
        <v>6</v>
      </c>
      <c r="D161" s="5" t="s">
        <v>207</v>
      </c>
      <c r="E161" s="5">
        <v>101348748.01620001</v>
      </c>
      <c r="F161" s="5">
        <v>0</v>
      </c>
      <c r="G161" s="5">
        <v>23117779.6472</v>
      </c>
      <c r="H161" s="6">
        <f t="shared" si="8"/>
        <v>124466527.66340001</v>
      </c>
      <c r="I161" s="12"/>
      <c r="J161" s="131"/>
      <c r="K161" s="126"/>
      <c r="L161" s="13">
        <v>3</v>
      </c>
      <c r="M161" s="5" t="s">
        <v>584</v>
      </c>
      <c r="N161" s="5">
        <v>123547437.55589999</v>
      </c>
      <c r="O161" s="5">
        <v>0</v>
      </c>
      <c r="P161" s="5">
        <v>31423814.4276</v>
      </c>
      <c r="Q161" s="6">
        <f t="shared" si="9"/>
        <v>154971251.9835</v>
      </c>
    </row>
    <row r="162" spans="1:17" ht="24.95" customHeight="1">
      <c r="A162" s="129"/>
      <c r="B162" s="126"/>
      <c r="C162" s="1">
        <v>7</v>
      </c>
      <c r="D162" s="5" t="s">
        <v>208</v>
      </c>
      <c r="E162" s="5">
        <v>169893382.97060001</v>
      </c>
      <c r="F162" s="5">
        <v>0</v>
      </c>
      <c r="G162" s="5">
        <v>33450357.062100001</v>
      </c>
      <c r="H162" s="6">
        <f t="shared" si="8"/>
        <v>203343740.0327</v>
      </c>
      <c r="I162" s="12"/>
      <c r="J162" s="131"/>
      <c r="K162" s="126"/>
      <c r="L162" s="13">
        <v>4</v>
      </c>
      <c r="M162" s="5" t="s">
        <v>585</v>
      </c>
      <c r="N162" s="5">
        <v>201117079.59740001</v>
      </c>
      <c r="O162" s="5">
        <v>0</v>
      </c>
      <c r="P162" s="5">
        <v>30411213.348499998</v>
      </c>
      <c r="Q162" s="6">
        <f t="shared" si="9"/>
        <v>231528292.94590002</v>
      </c>
    </row>
    <row r="163" spans="1:17" ht="24.95" customHeight="1">
      <c r="A163" s="129"/>
      <c r="B163" s="126"/>
      <c r="C163" s="1">
        <v>8</v>
      </c>
      <c r="D163" s="5" t="s">
        <v>209</v>
      </c>
      <c r="E163" s="5">
        <v>112429585.24169999</v>
      </c>
      <c r="F163" s="5">
        <v>0</v>
      </c>
      <c r="G163" s="5">
        <v>25603323.144499999</v>
      </c>
      <c r="H163" s="6">
        <f t="shared" si="8"/>
        <v>138032908.38619998</v>
      </c>
      <c r="I163" s="12"/>
      <c r="J163" s="131"/>
      <c r="K163" s="126"/>
      <c r="L163" s="13">
        <v>5</v>
      </c>
      <c r="M163" s="5" t="s">
        <v>586</v>
      </c>
      <c r="N163" s="5">
        <v>120721673.8612</v>
      </c>
      <c r="O163" s="5">
        <v>0</v>
      </c>
      <c r="P163" s="5">
        <v>28874702.362300001</v>
      </c>
      <c r="Q163" s="6">
        <f t="shared" si="9"/>
        <v>149596376.22350001</v>
      </c>
    </row>
    <row r="164" spans="1:17" ht="24.95" customHeight="1">
      <c r="A164" s="129"/>
      <c r="B164" s="126"/>
      <c r="C164" s="1">
        <v>9</v>
      </c>
      <c r="D164" s="5" t="s">
        <v>210</v>
      </c>
      <c r="E164" s="5">
        <v>133527180.8565</v>
      </c>
      <c r="F164" s="5">
        <v>0</v>
      </c>
      <c r="G164" s="5">
        <v>28530037.499299999</v>
      </c>
      <c r="H164" s="6">
        <f t="shared" si="8"/>
        <v>162057218.3558</v>
      </c>
      <c r="I164" s="12"/>
      <c r="J164" s="131"/>
      <c r="K164" s="126"/>
      <c r="L164" s="13">
        <v>6</v>
      </c>
      <c r="M164" s="5" t="s">
        <v>587</v>
      </c>
      <c r="N164" s="5">
        <v>127145508.516</v>
      </c>
      <c r="O164" s="5">
        <v>0</v>
      </c>
      <c r="P164" s="5">
        <v>29684108.824200001</v>
      </c>
      <c r="Q164" s="6">
        <f t="shared" si="9"/>
        <v>156829617.34020001</v>
      </c>
    </row>
    <row r="165" spans="1:17" ht="24.95" customHeight="1">
      <c r="A165" s="129"/>
      <c r="B165" s="126"/>
      <c r="C165" s="1">
        <v>10</v>
      </c>
      <c r="D165" s="5" t="s">
        <v>211</v>
      </c>
      <c r="E165" s="5">
        <v>113813502.2149</v>
      </c>
      <c r="F165" s="5">
        <v>0</v>
      </c>
      <c r="G165" s="5">
        <v>24962579.454799999</v>
      </c>
      <c r="H165" s="6">
        <f t="shared" si="8"/>
        <v>138776081.6697</v>
      </c>
      <c r="I165" s="12"/>
      <c r="J165" s="131"/>
      <c r="K165" s="126"/>
      <c r="L165" s="13">
        <v>7</v>
      </c>
      <c r="M165" s="5" t="s">
        <v>588</v>
      </c>
      <c r="N165" s="5">
        <v>120430659.2262</v>
      </c>
      <c r="O165" s="5">
        <v>0</v>
      </c>
      <c r="P165" s="5">
        <v>27632492.614700001</v>
      </c>
      <c r="Q165" s="6">
        <f t="shared" si="9"/>
        <v>148063151.8409</v>
      </c>
    </row>
    <row r="166" spans="1:17" ht="24.95" customHeight="1">
      <c r="A166" s="129"/>
      <c r="B166" s="126"/>
      <c r="C166" s="1">
        <v>11</v>
      </c>
      <c r="D166" s="5" t="s">
        <v>212</v>
      </c>
      <c r="E166" s="5">
        <v>163982217.3725</v>
      </c>
      <c r="F166" s="5">
        <v>0</v>
      </c>
      <c r="G166" s="5">
        <v>36244064.491700001</v>
      </c>
      <c r="H166" s="6">
        <f t="shared" si="8"/>
        <v>200226281.8642</v>
      </c>
      <c r="I166" s="12"/>
      <c r="J166" s="131"/>
      <c r="K166" s="126"/>
      <c r="L166" s="13">
        <v>8</v>
      </c>
      <c r="M166" s="5" t="s">
        <v>589</v>
      </c>
      <c r="N166" s="5">
        <v>107612424.2156</v>
      </c>
      <c r="O166" s="5">
        <v>0</v>
      </c>
      <c r="P166" s="5">
        <v>25353765.519200001</v>
      </c>
      <c r="Q166" s="6">
        <f t="shared" si="9"/>
        <v>132966189.7348</v>
      </c>
    </row>
    <row r="167" spans="1:17" ht="24.95" customHeight="1">
      <c r="A167" s="129"/>
      <c r="B167" s="126"/>
      <c r="C167" s="1">
        <v>12</v>
      </c>
      <c r="D167" s="5" t="s">
        <v>213</v>
      </c>
      <c r="E167" s="5">
        <v>116134825.0962</v>
      </c>
      <c r="F167" s="5">
        <v>0</v>
      </c>
      <c r="G167" s="5">
        <v>26502837.114999998</v>
      </c>
      <c r="H167" s="6">
        <f t="shared" si="8"/>
        <v>142637662.2112</v>
      </c>
      <c r="I167" s="12"/>
      <c r="J167" s="131"/>
      <c r="K167" s="126"/>
      <c r="L167" s="13">
        <v>9</v>
      </c>
      <c r="M167" s="5" t="s">
        <v>590</v>
      </c>
      <c r="N167" s="5">
        <v>116120000.6338</v>
      </c>
      <c r="O167" s="5">
        <v>0</v>
      </c>
      <c r="P167" s="5">
        <v>27302160.861499999</v>
      </c>
      <c r="Q167" s="6">
        <f t="shared" si="9"/>
        <v>143422161.49529999</v>
      </c>
    </row>
    <row r="168" spans="1:17" ht="24.95" customHeight="1">
      <c r="A168" s="129"/>
      <c r="B168" s="126"/>
      <c r="C168" s="1">
        <v>13</v>
      </c>
      <c r="D168" s="5" t="s">
        <v>214</v>
      </c>
      <c r="E168" s="5">
        <v>133992538.1848</v>
      </c>
      <c r="F168" s="5">
        <v>0</v>
      </c>
      <c r="G168" s="5">
        <v>32178423.701200001</v>
      </c>
      <c r="H168" s="6">
        <f t="shared" si="8"/>
        <v>166170961.88600001</v>
      </c>
      <c r="I168" s="12"/>
      <c r="J168" s="131"/>
      <c r="K168" s="126"/>
      <c r="L168" s="13">
        <v>10</v>
      </c>
      <c r="M168" s="5" t="s">
        <v>591</v>
      </c>
      <c r="N168" s="5">
        <v>127880739.64740001</v>
      </c>
      <c r="O168" s="5">
        <v>0</v>
      </c>
      <c r="P168" s="5">
        <v>29161010.6965</v>
      </c>
      <c r="Q168" s="6">
        <f t="shared" si="9"/>
        <v>157041750.3439</v>
      </c>
    </row>
    <row r="169" spans="1:17" ht="24.95" customHeight="1">
      <c r="A169" s="129"/>
      <c r="B169" s="126"/>
      <c r="C169" s="1">
        <v>14</v>
      </c>
      <c r="D169" s="5" t="s">
        <v>215</v>
      </c>
      <c r="E169" s="5">
        <v>118442422.33580001</v>
      </c>
      <c r="F169" s="5">
        <v>0</v>
      </c>
      <c r="G169" s="5">
        <v>24610829.215599999</v>
      </c>
      <c r="H169" s="6">
        <f t="shared" si="8"/>
        <v>143053251.55140001</v>
      </c>
      <c r="I169" s="12"/>
      <c r="J169" s="131"/>
      <c r="K169" s="126"/>
      <c r="L169" s="13">
        <v>11</v>
      </c>
      <c r="M169" s="5" t="s">
        <v>592</v>
      </c>
      <c r="N169" s="5">
        <v>124913229.49699999</v>
      </c>
      <c r="O169" s="5">
        <v>0</v>
      </c>
      <c r="P169" s="5">
        <v>26549766.2881</v>
      </c>
      <c r="Q169" s="6">
        <f t="shared" si="9"/>
        <v>151462995.78509998</v>
      </c>
    </row>
    <row r="170" spans="1:17" ht="24.95" customHeight="1">
      <c r="A170" s="129"/>
      <c r="B170" s="126"/>
      <c r="C170" s="1">
        <v>15</v>
      </c>
      <c r="D170" s="5" t="s">
        <v>216</v>
      </c>
      <c r="E170" s="5">
        <v>109000139.1534</v>
      </c>
      <c r="F170" s="5">
        <v>0</v>
      </c>
      <c r="G170" s="5">
        <v>22786323.891899999</v>
      </c>
      <c r="H170" s="6">
        <f t="shared" si="8"/>
        <v>131786463.04530001</v>
      </c>
      <c r="I170" s="12"/>
      <c r="J170" s="131"/>
      <c r="K170" s="126"/>
      <c r="L170" s="13">
        <v>12</v>
      </c>
      <c r="M170" s="5" t="s">
        <v>593</v>
      </c>
      <c r="N170" s="5">
        <v>145351635.3849</v>
      </c>
      <c r="O170" s="5">
        <v>0</v>
      </c>
      <c r="P170" s="5">
        <v>32781109.510000002</v>
      </c>
      <c r="Q170" s="6">
        <f t="shared" si="9"/>
        <v>178132744.89489999</v>
      </c>
    </row>
    <row r="171" spans="1:17" ht="24.95" customHeight="1">
      <c r="A171" s="129"/>
      <c r="B171" s="126"/>
      <c r="C171" s="1">
        <v>16</v>
      </c>
      <c r="D171" s="5" t="s">
        <v>217</v>
      </c>
      <c r="E171" s="5">
        <v>159715712.79409999</v>
      </c>
      <c r="F171" s="5">
        <v>0</v>
      </c>
      <c r="G171" s="5">
        <v>28766452.625500001</v>
      </c>
      <c r="H171" s="6">
        <f t="shared" si="8"/>
        <v>188482165.41959998</v>
      </c>
      <c r="I171" s="12"/>
      <c r="J171" s="131"/>
      <c r="K171" s="126"/>
      <c r="L171" s="13">
        <v>13</v>
      </c>
      <c r="M171" s="5" t="s">
        <v>594</v>
      </c>
      <c r="N171" s="5">
        <v>148894009.33660001</v>
      </c>
      <c r="O171" s="5">
        <v>0</v>
      </c>
      <c r="P171" s="5">
        <v>31016176.302000001</v>
      </c>
      <c r="Q171" s="6">
        <f t="shared" si="9"/>
        <v>179910185.63859999</v>
      </c>
    </row>
    <row r="172" spans="1:17" ht="24.95" customHeight="1">
      <c r="A172" s="129"/>
      <c r="B172" s="126"/>
      <c r="C172" s="1">
        <v>17</v>
      </c>
      <c r="D172" s="5" t="s">
        <v>218</v>
      </c>
      <c r="E172" s="5">
        <v>164603277.82449999</v>
      </c>
      <c r="F172" s="5">
        <v>0</v>
      </c>
      <c r="G172" s="5">
        <v>31720080.588100001</v>
      </c>
      <c r="H172" s="6">
        <f t="shared" si="8"/>
        <v>196323358.41259998</v>
      </c>
      <c r="I172" s="12"/>
      <c r="J172" s="131"/>
      <c r="K172" s="126"/>
      <c r="L172" s="13">
        <v>14</v>
      </c>
      <c r="M172" s="5" t="s">
        <v>595</v>
      </c>
      <c r="N172" s="5">
        <v>164865184.67050001</v>
      </c>
      <c r="O172" s="5">
        <v>0</v>
      </c>
      <c r="P172" s="5">
        <v>32126253.3484</v>
      </c>
      <c r="Q172" s="6">
        <f t="shared" si="9"/>
        <v>196991438.01890001</v>
      </c>
    </row>
    <row r="173" spans="1:17" ht="24.95" customHeight="1">
      <c r="A173" s="129"/>
      <c r="B173" s="126"/>
      <c r="C173" s="1">
        <v>18</v>
      </c>
      <c r="D173" s="5" t="s">
        <v>219</v>
      </c>
      <c r="E173" s="5">
        <v>91651185.676300004</v>
      </c>
      <c r="F173" s="5">
        <v>0</v>
      </c>
      <c r="G173" s="5">
        <v>22517999.592599999</v>
      </c>
      <c r="H173" s="6">
        <f t="shared" si="8"/>
        <v>114169185.26890001</v>
      </c>
      <c r="I173" s="12"/>
      <c r="J173" s="131"/>
      <c r="K173" s="126"/>
      <c r="L173" s="13">
        <v>15</v>
      </c>
      <c r="M173" s="5" t="s">
        <v>596</v>
      </c>
      <c r="N173" s="5">
        <v>194530667.38209999</v>
      </c>
      <c r="O173" s="5">
        <v>0</v>
      </c>
      <c r="P173" s="5">
        <v>33099889.018399999</v>
      </c>
      <c r="Q173" s="6">
        <f t="shared" si="9"/>
        <v>227630556.4005</v>
      </c>
    </row>
    <row r="174" spans="1:17" ht="24.95" customHeight="1">
      <c r="A174" s="129"/>
      <c r="B174" s="126"/>
      <c r="C174" s="1">
        <v>19</v>
      </c>
      <c r="D174" s="5" t="s">
        <v>220</v>
      </c>
      <c r="E174" s="5">
        <v>123471974.1275</v>
      </c>
      <c r="F174" s="5">
        <v>0</v>
      </c>
      <c r="G174" s="5">
        <v>25454018.1877</v>
      </c>
      <c r="H174" s="6">
        <f t="shared" si="8"/>
        <v>148925992.3152</v>
      </c>
      <c r="I174" s="12"/>
      <c r="J174" s="131"/>
      <c r="K174" s="126"/>
      <c r="L174" s="13">
        <v>16</v>
      </c>
      <c r="M174" s="5" t="s">
        <v>597</v>
      </c>
      <c r="N174" s="5">
        <v>123202536.6393</v>
      </c>
      <c r="O174" s="5">
        <v>0</v>
      </c>
      <c r="P174" s="5">
        <v>32251080.035399999</v>
      </c>
      <c r="Q174" s="6">
        <f t="shared" si="9"/>
        <v>155453616.67469999</v>
      </c>
    </row>
    <row r="175" spans="1:17" ht="24.95" customHeight="1">
      <c r="A175" s="129"/>
      <c r="B175" s="126"/>
      <c r="C175" s="1">
        <v>20</v>
      </c>
      <c r="D175" s="5" t="s">
        <v>221</v>
      </c>
      <c r="E175" s="5">
        <v>146115701.2175</v>
      </c>
      <c r="F175" s="5">
        <v>0</v>
      </c>
      <c r="G175" s="5">
        <v>27746545.532200001</v>
      </c>
      <c r="H175" s="6">
        <f t="shared" si="8"/>
        <v>173862246.74970001</v>
      </c>
      <c r="I175" s="12"/>
      <c r="J175" s="131"/>
      <c r="K175" s="126"/>
      <c r="L175" s="13">
        <v>17</v>
      </c>
      <c r="M175" s="5" t="s">
        <v>598</v>
      </c>
      <c r="N175" s="5">
        <v>167222912.25330001</v>
      </c>
      <c r="O175" s="5">
        <v>0</v>
      </c>
      <c r="P175" s="5">
        <v>34967918.204599999</v>
      </c>
      <c r="Q175" s="6">
        <f t="shared" si="9"/>
        <v>202190830.45790002</v>
      </c>
    </row>
    <row r="176" spans="1:17" ht="24.95" customHeight="1">
      <c r="A176" s="129"/>
      <c r="B176" s="126"/>
      <c r="C176" s="1">
        <v>21</v>
      </c>
      <c r="D176" s="5" t="s">
        <v>222</v>
      </c>
      <c r="E176" s="5">
        <v>212779376.27919999</v>
      </c>
      <c r="F176" s="5">
        <v>0</v>
      </c>
      <c r="G176" s="5">
        <v>51554223.136200003</v>
      </c>
      <c r="H176" s="6">
        <f t="shared" si="8"/>
        <v>264333599.4154</v>
      </c>
      <c r="I176" s="12"/>
      <c r="J176" s="131"/>
      <c r="K176" s="126"/>
      <c r="L176" s="13">
        <v>18</v>
      </c>
      <c r="M176" s="5" t="s">
        <v>599</v>
      </c>
      <c r="N176" s="5">
        <v>112955484.31569999</v>
      </c>
      <c r="O176" s="5">
        <v>0</v>
      </c>
      <c r="P176" s="5">
        <v>26145375.280000001</v>
      </c>
      <c r="Q176" s="6">
        <f t="shared" si="9"/>
        <v>139100859.5957</v>
      </c>
    </row>
    <row r="177" spans="1:17" ht="24.95" customHeight="1">
      <c r="A177" s="129"/>
      <c r="B177" s="126"/>
      <c r="C177" s="1">
        <v>22</v>
      </c>
      <c r="D177" s="5" t="s">
        <v>223</v>
      </c>
      <c r="E177" s="5">
        <v>132872017.0424</v>
      </c>
      <c r="F177" s="5">
        <v>0</v>
      </c>
      <c r="G177" s="5">
        <v>27068335.102899998</v>
      </c>
      <c r="H177" s="6">
        <f t="shared" si="8"/>
        <v>159940352.1453</v>
      </c>
      <c r="I177" s="12"/>
      <c r="J177" s="131"/>
      <c r="K177" s="126"/>
      <c r="L177" s="13">
        <v>19</v>
      </c>
      <c r="M177" s="5" t="s">
        <v>600</v>
      </c>
      <c r="N177" s="5">
        <v>129998752.67839999</v>
      </c>
      <c r="O177" s="5">
        <v>0</v>
      </c>
      <c r="P177" s="5">
        <v>29544545.219700001</v>
      </c>
      <c r="Q177" s="6">
        <f t="shared" si="9"/>
        <v>159543297.89809999</v>
      </c>
    </row>
    <row r="178" spans="1:17" ht="24.95" customHeight="1">
      <c r="A178" s="129"/>
      <c r="B178" s="126"/>
      <c r="C178" s="1">
        <v>23</v>
      </c>
      <c r="D178" s="5" t="s">
        <v>224</v>
      </c>
      <c r="E178" s="5">
        <v>123732983.76350001</v>
      </c>
      <c r="F178" s="5">
        <v>0</v>
      </c>
      <c r="G178" s="5">
        <v>26274290.004099999</v>
      </c>
      <c r="H178" s="6">
        <f t="shared" si="8"/>
        <v>150007273.7676</v>
      </c>
      <c r="I178" s="12"/>
      <c r="J178" s="131"/>
      <c r="K178" s="126"/>
      <c r="L178" s="13">
        <v>20</v>
      </c>
      <c r="M178" s="5" t="s">
        <v>601</v>
      </c>
      <c r="N178" s="5">
        <v>149939002.2076</v>
      </c>
      <c r="O178" s="5">
        <v>0</v>
      </c>
      <c r="P178" s="5">
        <v>31033411.0022</v>
      </c>
      <c r="Q178" s="6">
        <f t="shared" si="9"/>
        <v>180972413.2098</v>
      </c>
    </row>
    <row r="179" spans="1:17" ht="24.95" customHeight="1">
      <c r="A179" s="129"/>
      <c r="B179" s="126"/>
      <c r="C179" s="1">
        <v>24</v>
      </c>
      <c r="D179" s="5" t="s">
        <v>225</v>
      </c>
      <c r="E179" s="5">
        <v>120775123.7199</v>
      </c>
      <c r="F179" s="5">
        <v>0</v>
      </c>
      <c r="G179" s="5">
        <v>25849479.622900002</v>
      </c>
      <c r="H179" s="6">
        <f t="shared" si="8"/>
        <v>146624603.34279999</v>
      </c>
      <c r="I179" s="12"/>
      <c r="J179" s="131"/>
      <c r="K179" s="126"/>
      <c r="L179" s="13">
        <v>21</v>
      </c>
      <c r="M179" s="5" t="s">
        <v>602</v>
      </c>
      <c r="N179" s="5">
        <v>141052192.84830001</v>
      </c>
      <c r="O179" s="5">
        <v>0</v>
      </c>
      <c r="P179" s="5">
        <v>30666486.7335</v>
      </c>
      <c r="Q179" s="6">
        <f t="shared" si="9"/>
        <v>171718679.58180001</v>
      </c>
    </row>
    <row r="180" spans="1:17" ht="24.95" customHeight="1">
      <c r="A180" s="129"/>
      <c r="B180" s="126"/>
      <c r="C180" s="1">
        <v>25</v>
      </c>
      <c r="D180" s="5" t="s">
        <v>226</v>
      </c>
      <c r="E180" s="5">
        <v>138126740.55520001</v>
      </c>
      <c r="F180" s="5">
        <v>0</v>
      </c>
      <c r="G180" s="5">
        <v>33793677.284900002</v>
      </c>
      <c r="H180" s="6">
        <f t="shared" si="8"/>
        <v>171920417.84010002</v>
      </c>
      <c r="I180" s="12"/>
      <c r="J180" s="131"/>
      <c r="K180" s="126"/>
      <c r="L180" s="13">
        <v>22</v>
      </c>
      <c r="M180" s="5" t="s">
        <v>603</v>
      </c>
      <c r="N180" s="5">
        <v>166745303.71239999</v>
      </c>
      <c r="O180" s="5">
        <v>0</v>
      </c>
      <c r="P180" s="5">
        <v>34372634.158699997</v>
      </c>
      <c r="Q180" s="6">
        <f t="shared" si="9"/>
        <v>201117937.87109998</v>
      </c>
    </row>
    <row r="181" spans="1:17" ht="24.95" customHeight="1">
      <c r="A181" s="129"/>
      <c r="B181" s="126"/>
      <c r="C181" s="1">
        <v>26</v>
      </c>
      <c r="D181" s="5" t="s">
        <v>227</v>
      </c>
      <c r="E181" s="5">
        <v>120066535.77320001</v>
      </c>
      <c r="F181" s="5">
        <v>0</v>
      </c>
      <c r="G181" s="5">
        <v>25221786.8475</v>
      </c>
      <c r="H181" s="6">
        <f t="shared" si="8"/>
        <v>145288322.6207</v>
      </c>
      <c r="I181" s="12"/>
      <c r="J181" s="131"/>
      <c r="K181" s="126"/>
      <c r="L181" s="13">
        <v>23</v>
      </c>
      <c r="M181" s="5" t="s">
        <v>604</v>
      </c>
      <c r="N181" s="5">
        <v>121945027.6867</v>
      </c>
      <c r="O181" s="5">
        <v>0</v>
      </c>
      <c r="P181" s="5">
        <v>33197052.762800001</v>
      </c>
      <c r="Q181" s="6">
        <f t="shared" si="9"/>
        <v>155142080.44949999</v>
      </c>
    </row>
    <row r="182" spans="1:17" ht="24.95" customHeight="1">
      <c r="A182" s="129"/>
      <c r="B182" s="127"/>
      <c r="C182" s="1">
        <v>27</v>
      </c>
      <c r="D182" s="5" t="s">
        <v>228</v>
      </c>
      <c r="E182" s="5">
        <v>116448427.8997</v>
      </c>
      <c r="F182" s="5">
        <v>0</v>
      </c>
      <c r="G182" s="5">
        <v>25379022.264199998</v>
      </c>
      <c r="H182" s="6">
        <f t="shared" si="8"/>
        <v>141827450.16389999</v>
      </c>
      <c r="I182" s="12"/>
      <c r="J182" s="131"/>
      <c r="K182" s="126"/>
      <c r="L182" s="13">
        <v>24</v>
      </c>
      <c r="M182" s="5" t="s">
        <v>605</v>
      </c>
      <c r="N182" s="5">
        <v>99243896.5229</v>
      </c>
      <c r="O182" s="5">
        <v>0</v>
      </c>
      <c r="P182" s="5">
        <v>24889802.395300001</v>
      </c>
      <c r="Q182" s="6">
        <f t="shared" si="9"/>
        <v>124133698.9182</v>
      </c>
    </row>
    <row r="183" spans="1:17" ht="24.95" customHeight="1">
      <c r="A183" s="1"/>
      <c r="B183" s="121" t="s">
        <v>820</v>
      </c>
      <c r="C183" s="122"/>
      <c r="D183" s="123"/>
      <c r="E183" s="15">
        <f>SUM(E156:E182)</f>
        <v>3597559435.8169007</v>
      </c>
      <c r="F183" s="5">
        <v>0</v>
      </c>
      <c r="G183" s="15">
        <f>SUM(G156:G182)</f>
        <v>771946248.32679987</v>
      </c>
      <c r="H183" s="8">
        <f t="shared" si="8"/>
        <v>4369505684.1437006</v>
      </c>
      <c r="I183" s="12"/>
      <c r="J183" s="132"/>
      <c r="K183" s="127"/>
      <c r="L183" s="13">
        <v>25</v>
      </c>
      <c r="M183" s="5" t="s">
        <v>606</v>
      </c>
      <c r="N183" s="5">
        <v>110626248.10519999</v>
      </c>
      <c r="O183" s="5">
        <v>0</v>
      </c>
      <c r="P183" s="5">
        <v>24779837.514899999</v>
      </c>
      <c r="Q183" s="6">
        <f t="shared" si="9"/>
        <v>135406085.62009999</v>
      </c>
    </row>
    <row r="184" spans="1:17" ht="24.95" customHeight="1">
      <c r="A184" s="129">
        <v>9</v>
      </c>
      <c r="B184" s="125" t="s">
        <v>33</v>
      </c>
      <c r="C184" s="1">
        <v>1</v>
      </c>
      <c r="D184" s="5" t="s">
        <v>229</v>
      </c>
      <c r="E184" s="5">
        <v>123450799.713</v>
      </c>
      <c r="F184" s="5">
        <f>-2017457.56</f>
        <v>-2017457.56</v>
      </c>
      <c r="G184" s="5">
        <v>28982580.467399999</v>
      </c>
      <c r="H184" s="6">
        <f t="shared" si="8"/>
        <v>150415922.62040001</v>
      </c>
      <c r="I184" s="12"/>
      <c r="J184" s="19"/>
      <c r="K184" s="121" t="s">
        <v>838</v>
      </c>
      <c r="L184" s="122"/>
      <c r="M184" s="123"/>
      <c r="N184" s="15">
        <f>SUM(N159:N183)</f>
        <v>3379597278.2195001</v>
      </c>
      <c r="O184" s="5">
        <v>0</v>
      </c>
      <c r="P184" s="15">
        <f>SUM(P159:P183)</f>
        <v>738494923.37189984</v>
      </c>
      <c r="Q184" s="8">
        <f t="shared" si="9"/>
        <v>4118092201.5914001</v>
      </c>
    </row>
    <row r="185" spans="1:17" ht="24.95" customHeight="1">
      <c r="A185" s="129"/>
      <c r="B185" s="126"/>
      <c r="C185" s="1">
        <v>2</v>
      </c>
      <c r="D185" s="5" t="s">
        <v>230</v>
      </c>
      <c r="E185" s="5">
        <v>155176157.6031</v>
      </c>
      <c r="F185" s="5">
        <f>-2544453.37</f>
        <v>-2544453.37</v>
      </c>
      <c r="G185" s="5">
        <v>29377417.456999999</v>
      </c>
      <c r="H185" s="6">
        <f t="shared" si="8"/>
        <v>182009121.69009998</v>
      </c>
      <c r="I185" s="12"/>
      <c r="J185" s="130">
        <v>27</v>
      </c>
      <c r="K185" s="125" t="s">
        <v>51</v>
      </c>
      <c r="L185" s="13">
        <v>1</v>
      </c>
      <c r="M185" s="5" t="s">
        <v>607</v>
      </c>
      <c r="N185" s="5">
        <v>124201720.4482</v>
      </c>
      <c r="O185" s="5">
        <f t="shared" ref="O185:O204" si="12">-5788847.52</f>
        <v>-5788847.5199999996</v>
      </c>
      <c r="P185" s="5">
        <v>34088200.311099999</v>
      </c>
      <c r="Q185" s="6">
        <f t="shared" si="9"/>
        <v>152501073.23930001</v>
      </c>
    </row>
    <row r="186" spans="1:17" ht="24.95" customHeight="1">
      <c r="A186" s="129"/>
      <c r="B186" s="126"/>
      <c r="C186" s="1">
        <v>3</v>
      </c>
      <c r="D186" s="5" t="s">
        <v>231</v>
      </c>
      <c r="E186" s="5">
        <v>148549277.47920001</v>
      </c>
      <c r="F186" s="5">
        <f>-2434582.26</f>
        <v>-2434582.2599999998</v>
      </c>
      <c r="G186" s="5">
        <v>36887625.386600003</v>
      </c>
      <c r="H186" s="6">
        <f t="shared" si="8"/>
        <v>183002320.60580003</v>
      </c>
      <c r="I186" s="12"/>
      <c r="J186" s="131"/>
      <c r="K186" s="126"/>
      <c r="L186" s="13">
        <v>2</v>
      </c>
      <c r="M186" s="5" t="s">
        <v>608</v>
      </c>
      <c r="N186" s="5">
        <v>128219272.1408</v>
      </c>
      <c r="O186" s="5">
        <f t="shared" si="12"/>
        <v>-5788847.5199999996</v>
      </c>
      <c r="P186" s="5">
        <v>37144799.362800002</v>
      </c>
      <c r="Q186" s="6">
        <f t="shared" si="9"/>
        <v>159575223.98360002</v>
      </c>
    </row>
    <row r="187" spans="1:17" ht="24.95" customHeight="1">
      <c r="A187" s="129"/>
      <c r="B187" s="126"/>
      <c r="C187" s="1">
        <v>4</v>
      </c>
      <c r="D187" s="5" t="s">
        <v>232</v>
      </c>
      <c r="E187" s="5">
        <v>95846595.042099997</v>
      </c>
      <c r="F187" s="5">
        <f>-1558697.37</f>
        <v>-1558697.37</v>
      </c>
      <c r="G187" s="5">
        <v>21962749.713100001</v>
      </c>
      <c r="H187" s="6">
        <f t="shared" si="8"/>
        <v>116250647.38519999</v>
      </c>
      <c r="I187" s="12"/>
      <c r="J187" s="131"/>
      <c r="K187" s="126"/>
      <c r="L187" s="13">
        <v>3</v>
      </c>
      <c r="M187" s="5" t="s">
        <v>609</v>
      </c>
      <c r="N187" s="5">
        <v>197077265.91760001</v>
      </c>
      <c r="O187" s="5">
        <f t="shared" si="12"/>
        <v>-5788847.5199999996</v>
      </c>
      <c r="P187" s="5">
        <v>54397421.115900002</v>
      </c>
      <c r="Q187" s="6">
        <f t="shared" si="9"/>
        <v>245685839.51350001</v>
      </c>
    </row>
    <row r="188" spans="1:17" ht="24.95" customHeight="1">
      <c r="A188" s="129"/>
      <c r="B188" s="126"/>
      <c r="C188" s="1">
        <v>5</v>
      </c>
      <c r="D188" s="5" t="s">
        <v>233</v>
      </c>
      <c r="E188" s="5">
        <v>114495619.711</v>
      </c>
      <c r="F188" s="5">
        <f>-1868649.67</f>
        <v>-1868649.67</v>
      </c>
      <c r="G188" s="5">
        <v>26548491.292300001</v>
      </c>
      <c r="H188" s="6">
        <f t="shared" si="8"/>
        <v>139175461.33329999</v>
      </c>
      <c r="I188" s="12"/>
      <c r="J188" s="131"/>
      <c r="K188" s="126"/>
      <c r="L188" s="13">
        <v>4</v>
      </c>
      <c r="M188" s="5" t="s">
        <v>610</v>
      </c>
      <c r="N188" s="5">
        <v>129579956.76289999</v>
      </c>
      <c r="O188" s="5">
        <f t="shared" si="12"/>
        <v>-5788847.5199999996</v>
      </c>
      <c r="P188" s="5">
        <v>32870343.944200002</v>
      </c>
      <c r="Q188" s="6">
        <f t="shared" si="9"/>
        <v>156661453.18709999</v>
      </c>
    </row>
    <row r="189" spans="1:17" ht="24.95" customHeight="1">
      <c r="A189" s="129"/>
      <c r="B189" s="126"/>
      <c r="C189" s="1">
        <v>6</v>
      </c>
      <c r="D189" s="5" t="s">
        <v>234</v>
      </c>
      <c r="E189" s="5">
        <v>131718717.8955</v>
      </c>
      <c r="F189" s="5">
        <f>-2154700.07</f>
        <v>-2154700.0699999998</v>
      </c>
      <c r="G189" s="5">
        <v>30505041.426399998</v>
      </c>
      <c r="H189" s="6">
        <f t="shared" si="8"/>
        <v>160069059.25190002</v>
      </c>
      <c r="I189" s="12"/>
      <c r="J189" s="131"/>
      <c r="K189" s="126"/>
      <c r="L189" s="13">
        <v>5</v>
      </c>
      <c r="M189" s="5" t="s">
        <v>611</v>
      </c>
      <c r="N189" s="5">
        <v>116126792.55580001</v>
      </c>
      <c r="O189" s="5">
        <f t="shared" si="12"/>
        <v>-5788847.5199999996</v>
      </c>
      <c r="P189" s="5">
        <v>32060063.258299999</v>
      </c>
      <c r="Q189" s="6">
        <f t="shared" si="9"/>
        <v>142398008.29410002</v>
      </c>
    </row>
    <row r="190" spans="1:17" ht="24.95" customHeight="1">
      <c r="A190" s="129"/>
      <c r="B190" s="126"/>
      <c r="C190" s="1">
        <v>7</v>
      </c>
      <c r="D190" s="5" t="s">
        <v>235</v>
      </c>
      <c r="E190" s="5">
        <v>151008564.48210001</v>
      </c>
      <c r="F190" s="5">
        <f>-2475446.61</f>
        <v>-2475446.61</v>
      </c>
      <c r="G190" s="5">
        <v>31563976.373300001</v>
      </c>
      <c r="H190" s="6">
        <f t="shared" si="8"/>
        <v>180097094.24540001</v>
      </c>
      <c r="I190" s="12"/>
      <c r="J190" s="131"/>
      <c r="K190" s="126"/>
      <c r="L190" s="13">
        <v>6</v>
      </c>
      <c r="M190" s="5" t="s">
        <v>612</v>
      </c>
      <c r="N190" s="5">
        <v>88334723.642499998</v>
      </c>
      <c r="O190" s="5">
        <f t="shared" si="12"/>
        <v>-5788847.5199999996</v>
      </c>
      <c r="P190" s="5">
        <v>24960490.793400001</v>
      </c>
      <c r="Q190" s="6">
        <f t="shared" si="9"/>
        <v>107506366.91590001</v>
      </c>
    </row>
    <row r="191" spans="1:17" ht="24.95" customHeight="1">
      <c r="A191" s="129"/>
      <c r="B191" s="126"/>
      <c r="C191" s="1">
        <v>8</v>
      </c>
      <c r="D191" s="5" t="s">
        <v>236</v>
      </c>
      <c r="E191" s="5">
        <v>119622029.3354</v>
      </c>
      <c r="F191" s="5">
        <f>-1953847.98</f>
        <v>-1953847.98</v>
      </c>
      <c r="G191" s="5">
        <v>31142537.9987</v>
      </c>
      <c r="H191" s="6">
        <f t="shared" si="8"/>
        <v>148810719.35409999</v>
      </c>
      <c r="I191" s="12"/>
      <c r="J191" s="131"/>
      <c r="K191" s="126"/>
      <c r="L191" s="13">
        <v>7</v>
      </c>
      <c r="M191" s="5" t="s">
        <v>794</v>
      </c>
      <c r="N191" s="5">
        <v>86053630.663100004</v>
      </c>
      <c r="O191" s="5">
        <f t="shared" si="12"/>
        <v>-5788847.5199999996</v>
      </c>
      <c r="P191" s="5">
        <v>25257414.7038</v>
      </c>
      <c r="Q191" s="6">
        <f t="shared" si="9"/>
        <v>105522197.84690002</v>
      </c>
    </row>
    <row r="192" spans="1:17" ht="24.95" customHeight="1">
      <c r="A192" s="129"/>
      <c r="B192" s="126"/>
      <c r="C192" s="1">
        <v>9</v>
      </c>
      <c r="D192" s="5" t="s">
        <v>237</v>
      </c>
      <c r="E192" s="5">
        <v>127502338.62909999</v>
      </c>
      <c r="F192" s="5">
        <f>-2084922.28</f>
        <v>-2084922.28</v>
      </c>
      <c r="G192" s="5">
        <v>31906734.594999999</v>
      </c>
      <c r="H192" s="6">
        <f t="shared" si="8"/>
        <v>157324150.94409999</v>
      </c>
      <c r="I192" s="12"/>
      <c r="J192" s="131"/>
      <c r="K192" s="126"/>
      <c r="L192" s="13">
        <v>8</v>
      </c>
      <c r="M192" s="5" t="s">
        <v>613</v>
      </c>
      <c r="N192" s="5">
        <v>193229780.8035</v>
      </c>
      <c r="O192" s="5">
        <f t="shared" si="12"/>
        <v>-5788847.5199999996</v>
      </c>
      <c r="P192" s="5">
        <v>54289516.906099997</v>
      </c>
      <c r="Q192" s="6">
        <f t="shared" si="9"/>
        <v>241730450.18959999</v>
      </c>
    </row>
    <row r="193" spans="1:17" ht="24.95" customHeight="1">
      <c r="A193" s="129"/>
      <c r="B193" s="126"/>
      <c r="C193" s="1">
        <v>10</v>
      </c>
      <c r="D193" s="5" t="s">
        <v>238</v>
      </c>
      <c r="E193" s="5">
        <v>99839300.086400002</v>
      </c>
      <c r="F193" s="5">
        <f>-1625005.68</f>
        <v>-1625005.68</v>
      </c>
      <c r="G193" s="5">
        <v>24948286.848900001</v>
      </c>
      <c r="H193" s="6">
        <f t="shared" si="8"/>
        <v>123162581.2553</v>
      </c>
      <c r="I193" s="12"/>
      <c r="J193" s="131"/>
      <c r="K193" s="126"/>
      <c r="L193" s="13">
        <v>9</v>
      </c>
      <c r="M193" s="5" t="s">
        <v>614</v>
      </c>
      <c r="N193" s="5">
        <v>114995747.2986</v>
      </c>
      <c r="O193" s="5">
        <f t="shared" si="12"/>
        <v>-5788847.5199999996</v>
      </c>
      <c r="P193" s="5">
        <v>28397439.6954</v>
      </c>
      <c r="Q193" s="6">
        <f t="shared" si="9"/>
        <v>137604339.47400001</v>
      </c>
    </row>
    <row r="194" spans="1:17" ht="24.95" customHeight="1">
      <c r="A194" s="129"/>
      <c r="B194" s="126"/>
      <c r="C194" s="1">
        <v>11</v>
      </c>
      <c r="D194" s="5" t="s">
        <v>239</v>
      </c>
      <c r="E194" s="5">
        <v>136229317.1866</v>
      </c>
      <c r="F194" s="5">
        <f>-2231802.6</f>
        <v>-2231802.6</v>
      </c>
      <c r="G194" s="5">
        <v>30080418.378899999</v>
      </c>
      <c r="H194" s="6">
        <f t="shared" si="8"/>
        <v>164077932.9655</v>
      </c>
      <c r="I194" s="12"/>
      <c r="J194" s="131"/>
      <c r="K194" s="126"/>
      <c r="L194" s="13">
        <v>10</v>
      </c>
      <c r="M194" s="5" t="s">
        <v>615</v>
      </c>
      <c r="N194" s="5">
        <v>143675941.84</v>
      </c>
      <c r="O194" s="5">
        <f t="shared" si="12"/>
        <v>-5788847.5199999996</v>
      </c>
      <c r="P194" s="5">
        <v>39271536.384999998</v>
      </c>
      <c r="Q194" s="6">
        <f t="shared" si="9"/>
        <v>177158630.70499998</v>
      </c>
    </row>
    <row r="195" spans="1:17" ht="24.95" customHeight="1">
      <c r="A195" s="129"/>
      <c r="B195" s="126"/>
      <c r="C195" s="1">
        <v>12</v>
      </c>
      <c r="D195" s="5" t="s">
        <v>240</v>
      </c>
      <c r="E195" s="5">
        <v>117563151.4835</v>
      </c>
      <c r="F195" s="5">
        <f>-2540598.25</f>
        <v>-2540598.25</v>
      </c>
      <c r="G195" s="5">
        <v>26829616.727499999</v>
      </c>
      <c r="H195" s="6">
        <f t="shared" si="8"/>
        <v>141852169.961</v>
      </c>
      <c r="I195" s="12"/>
      <c r="J195" s="131"/>
      <c r="K195" s="126"/>
      <c r="L195" s="13">
        <v>11</v>
      </c>
      <c r="M195" s="5" t="s">
        <v>616</v>
      </c>
      <c r="N195" s="5">
        <v>110846052.0033</v>
      </c>
      <c r="O195" s="5">
        <f t="shared" si="12"/>
        <v>-5788847.5199999996</v>
      </c>
      <c r="P195" s="5">
        <v>31134759.6822</v>
      </c>
      <c r="Q195" s="6">
        <f t="shared" si="9"/>
        <v>136191964.16549999</v>
      </c>
    </row>
    <row r="196" spans="1:17" ht="24.95" customHeight="1">
      <c r="A196" s="129"/>
      <c r="B196" s="126"/>
      <c r="C196" s="1">
        <v>13</v>
      </c>
      <c r="D196" s="5" t="s">
        <v>241</v>
      </c>
      <c r="E196" s="5">
        <v>129572356.5675</v>
      </c>
      <c r="F196" s="5">
        <f>-2119233.01</f>
        <v>-2119233.0099999998</v>
      </c>
      <c r="G196" s="5">
        <v>30708673.155499998</v>
      </c>
      <c r="H196" s="6">
        <f t="shared" si="8"/>
        <v>158161796.713</v>
      </c>
      <c r="I196" s="12"/>
      <c r="J196" s="131"/>
      <c r="K196" s="126"/>
      <c r="L196" s="13">
        <v>12</v>
      </c>
      <c r="M196" s="5" t="s">
        <v>617</v>
      </c>
      <c r="N196" s="5">
        <v>100144559.2439</v>
      </c>
      <c r="O196" s="5">
        <f t="shared" si="12"/>
        <v>-5788847.5199999996</v>
      </c>
      <c r="P196" s="5">
        <v>28930653.842900001</v>
      </c>
      <c r="Q196" s="6">
        <f t="shared" si="9"/>
        <v>123286365.5668</v>
      </c>
    </row>
    <row r="197" spans="1:17" ht="24.95" customHeight="1">
      <c r="A197" s="129"/>
      <c r="B197" s="126"/>
      <c r="C197" s="1">
        <v>14</v>
      </c>
      <c r="D197" s="5" t="s">
        <v>242</v>
      </c>
      <c r="E197" s="5">
        <v>122670868.8167</v>
      </c>
      <c r="F197" s="5">
        <f>-2004350.13</f>
        <v>-2004350.13</v>
      </c>
      <c r="G197" s="5">
        <v>29938232.102499999</v>
      </c>
      <c r="H197" s="6">
        <f t="shared" si="8"/>
        <v>150604750.78920001</v>
      </c>
      <c r="I197" s="12"/>
      <c r="J197" s="131"/>
      <c r="K197" s="126"/>
      <c r="L197" s="13">
        <v>13</v>
      </c>
      <c r="M197" s="5" t="s">
        <v>853</v>
      </c>
      <c r="N197" s="5">
        <v>90306155.420100003</v>
      </c>
      <c r="O197" s="5">
        <f t="shared" si="12"/>
        <v>-5788847.5199999996</v>
      </c>
      <c r="P197" s="5">
        <v>25739674.0856</v>
      </c>
      <c r="Q197" s="6">
        <f t="shared" si="9"/>
        <v>110256981.98570001</v>
      </c>
    </row>
    <row r="198" spans="1:17" ht="24.95" customHeight="1">
      <c r="A198" s="129"/>
      <c r="B198" s="126"/>
      <c r="C198" s="1">
        <v>15</v>
      </c>
      <c r="D198" s="5" t="s">
        <v>243</v>
      </c>
      <c r="E198" s="5">
        <v>139144977.09630001</v>
      </c>
      <c r="F198" s="5">
        <f>-2278449.64</f>
        <v>-2278449.64</v>
      </c>
      <c r="G198" s="5">
        <v>31957564.4716</v>
      </c>
      <c r="H198" s="6">
        <f t="shared" si="8"/>
        <v>168824091.92790002</v>
      </c>
      <c r="I198" s="12"/>
      <c r="J198" s="131"/>
      <c r="K198" s="126"/>
      <c r="L198" s="13">
        <v>14</v>
      </c>
      <c r="M198" s="5" t="s">
        <v>618</v>
      </c>
      <c r="N198" s="5">
        <v>103818394.0187</v>
      </c>
      <c r="O198" s="5">
        <f t="shared" si="12"/>
        <v>-5788847.5199999996</v>
      </c>
      <c r="P198" s="5">
        <v>26650303.188700002</v>
      </c>
      <c r="Q198" s="6">
        <f t="shared" si="9"/>
        <v>124679849.68740001</v>
      </c>
    </row>
    <row r="199" spans="1:17" ht="24.95" customHeight="1">
      <c r="A199" s="129"/>
      <c r="B199" s="126"/>
      <c r="C199" s="1">
        <v>16</v>
      </c>
      <c r="D199" s="5" t="s">
        <v>244</v>
      </c>
      <c r="E199" s="5">
        <v>130772408.2502</v>
      </c>
      <c r="F199" s="5">
        <f>-2139279.57</f>
        <v>-2139279.5699999998</v>
      </c>
      <c r="G199" s="5">
        <v>30674765.756200001</v>
      </c>
      <c r="H199" s="6">
        <f t="shared" si="8"/>
        <v>159307894.4364</v>
      </c>
      <c r="I199" s="12"/>
      <c r="J199" s="131"/>
      <c r="K199" s="126"/>
      <c r="L199" s="13">
        <v>15</v>
      </c>
      <c r="M199" s="5" t="s">
        <v>619</v>
      </c>
      <c r="N199" s="5">
        <v>108741268.9921</v>
      </c>
      <c r="O199" s="5">
        <f t="shared" si="12"/>
        <v>-5788847.5199999996</v>
      </c>
      <c r="P199" s="5">
        <v>30909584.5779</v>
      </c>
      <c r="Q199" s="6">
        <f t="shared" si="9"/>
        <v>133862006.05000001</v>
      </c>
    </row>
    <row r="200" spans="1:17" ht="24.95" customHeight="1">
      <c r="A200" s="129"/>
      <c r="B200" s="126"/>
      <c r="C200" s="1">
        <v>17</v>
      </c>
      <c r="D200" s="5" t="s">
        <v>245</v>
      </c>
      <c r="E200" s="5">
        <v>131287942.71969999</v>
      </c>
      <c r="F200" s="5">
        <f>-2147660.84</f>
        <v>-2147660.84</v>
      </c>
      <c r="G200" s="5">
        <v>32207717.402199998</v>
      </c>
      <c r="H200" s="6">
        <f t="shared" si="8"/>
        <v>161347999.28189999</v>
      </c>
      <c r="I200" s="12"/>
      <c r="J200" s="131"/>
      <c r="K200" s="126"/>
      <c r="L200" s="13">
        <v>16</v>
      </c>
      <c r="M200" s="5" t="s">
        <v>620</v>
      </c>
      <c r="N200" s="5">
        <v>131849115.73890001</v>
      </c>
      <c r="O200" s="5">
        <f t="shared" si="12"/>
        <v>-5788847.5199999996</v>
      </c>
      <c r="P200" s="5">
        <v>35806799.651199996</v>
      </c>
      <c r="Q200" s="6">
        <f t="shared" si="9"/>
        <v>161867067.87010002</v>
      </c>
    </row>
    <row r="201" spans="1:17" ht="24.95" customHeight="1">
      <c r="A201" s="129"/>
      <c r="B201" s="127"/>
      <c r="C201" s="1">
        <v>18</v>
      </c>
      <c r="D201" s="5" t="s">
        <v>246</v>
      </c>
      <c r="E201" s="5">
        <v>144782837.7802</v>
      </c>
      <c r="F201" s="5">
        <f>-2372129.21</f>
        <v>-2372129.21</v>
      </c>
      <c r="G201" s="5">
        <v>33106482.037900001</v>
      </c>
      <c r="H201" s="6">
        <f t="shared" ref="H201:H264" si="13">E201+F201+G201</f>
        <v>175517190.6081</v>
      </c>
      <c r="I201" s="12"/>
      <c r="J201" s="131"/>
      <c r="K201" s="126"/>
      <c r="L201" s="13">
        <v>17</v>
      </c>
      <c r="M201" s="5" t="s">
        <v>854</v>
      </c>
      <c r="N201" s="5">
        <v>110684699.5238</v>
      </c>
      <c r="O201" s="5">
        <f t="shared" si="12"/>
        <v>-5788847.5199999996</v>
      </c>
      <c r="P201" s="5">
        <v>28350793.604800001</v>
      </c>
      <c r="Q201" s="6">
        <f t="shared" ref="Q201:Q264" si="14">N201+O201+P201</f>
        <v>133246645.60860001</v>
      </c>
    </row>
    <row r="202" spans="1:17" ht="24.95" customHeight="1">
      <c r="A202" s="1"/>
      <c r="B202" s="121" t="s">
        <v>821</v>
      </c>
      <c r="C202" s="122"/>
      <c r="D202" s="123"/>
      <c r="E202" s="15">
        <f>SUM(E184:E201)</f>
        <v>2319233259.8776002</v>
      </c>
      <c r="F202" s="15">
        <f>SUM(F184:F201)</f>
        <v>-38551266.100000001</v>
      </c>
      <c r="G202" s="15">
        <f>SUM(G184:G201)</f>
        <v>539328911.59100008</v>
      </c>
      <c r="H202" s="8">
        <f t="shared" si="13"/>
        <v>2820010905.3686004</v>
      </c>
      <c r="I202" s="12"/>
      <c r="J202" s="131"/>
      <c r="K202" s="126"/>
      <c r="L202" s="13">
        <v>18</v>
      </c>
      <c r="M202" s="5" t="s">
        <v>621</v>
      </c>
      <c r="N202" s="5">
        <v>102869913.9824</v>
      </c>
      <c r="O202" s="5">
        <f t="shared" si="12"/>
        <v>-5788847.5199999996</v>
      </c>
      <c r="P202" s="5">
        <v>29454438.8609</v>
      </c>
      <c r="Q202" s="6">
        <f t="shared" si="14"/>
        <v>126535505.3233</v>
      </c>
    </row>
    <row r="203" spans="1:17" ht="24.95" customHeight="1">
      <c r="A203" s="129">
        <v>10</v>
      </c>
      <c r="B203" s="125" t="s">
        <v>34</v>
      </c>
      <c r="C203" s="1">
        <v>1</v>
      </c>
      <c r="D203" s="5" t="s">
        <v>247</v>
      </c>
      <c r="E203" s="5">
        <v>101385801.7982</v>
      </c>
      <c r="F203" s="5">
        <v>0</v>
      </c>
      <c r="G203" s="5">
        <v>26552638.963100001</v>
      </c>
      <c r="H203" s="6">
        <f t="shared" si="13"/>
        <v>127938440.7613</v>
      </c>
      <c r="I203" s="12"/>
      <c r="J203" s="131"/>
      <c r="K203" s="126"/>
      <c r="L203" s="13">
        <v>19</v>
      </c>
      <c r="M203" s="5" t="s">
        <v>855</v>
      </c>
      <c r="N203" s="5">
        <v>97710185.283099994</v>
      </c>
      <c r="O203" s="5">
        <f t="shared" si="12"/>
        <v>-5788847.5199999996</v>
      </c>
      <c r="P203" s="5">
        <v>26070692.7289</v>
      </c>
      <c r="Q203" s="6">
        <f t="shared" si="14"/>
        <v>117992030.492</v>
      </c>
    </row>
    <row r="204" spans="1:17" ht="24.95" customHeight="1">
      <c r="A204" s="129"/>
      <c r="B204" s="126"/>
      <c r="C204" s="1">
        <v>2</v>
      </c>
      <c r="D204" s="5" t="s">
        <v>248</v>
      </c>
      <c r="E204" s="5">
        <v>110506501.2677</v>
      </c>
      <c r="F204" s="5">
        <v>0</v>
      </c>
      <c r="G204" s="5">
        <v>28793961.763599999</v>
      </c>
      <c r="H204" s="6">
        <f t="shared" si="13"/>
        <v>139300463.03130001</v>
      </c>
      <c r="I204" s="12"/>
      <c r="J204" s="132"/>
      <c r="K204" s="127"/>
      <c r="L204" s="13">
        <v>20</v>
      </c>
      <c r="M204" s="5" t="s">
        <v>856</v>
      </c>
      <c r="N204" s="5">
        <v>132527302.6094</v>
      </c>
      <c r="O204" s="5">
        <f t="shared" si="12"/>
        <v>-5788847.5199999996</v>
      </c>
      <c r="P204" s="5">
        <v>37340500.631999999</v>
      </c>
      <c r="Q204" s="6">
        <f t="shared" si="14"/>
        <v>164078955.72140002</v>
      </c>
    </row>
    <row r="205" spans="1:17" ht="24.95" customHeight="1">
      <c r="A205" s="129"/>
      <c r="B205" s="126"/>
      <c r="C205" s="1">
        <v>3</v>
      </c>
      <c r="D205" s="5" t="s">
        <v>249</v>
      </c>
      <c r="E205" s="5">
        <v>94464848.005700007</v>
      </c>
      <c r="F205" s="5">
        <v>0</v>
      </c>
      <c r="G205" s="5">
        <v>25424452.992699999</v>
      </c>
      <c r="H205" s="6">
        <f t="shared" si="13"/>
        <v>119889300.9984</v>
      </c>
      <c r="I205" s="12"/>
      <c r="J205" s="19"/>
      <c r="K205" s="121" t="s">
        <v>839</v>
      </c>
      <c r="L205" s="122"/>
      <c r="M205" s="123"/>
      <c r="N205" s="15">
        <f>SUM(N185:N204)</f>
        <v>2410992478.8886995</v>
      </c>
      <c r="O205" s="15">
        <f t="shared" ref="O205:P205" si="15">SUM(O185:O204)</f>
        <v>-115776950.39999995</v>
      </c>
      <c r="P205" s="15">
        <f t="shared" si="15"/>
        <v>663125427.33109999</v>
      </c>
      <c r="Q205" s="8">
        <f t="shared" si="14"/>
        <v>2958340955.8197994</v>
      </c>
    </row>
    <row r="206" spans="1:17" ht="24.95" customHeight="1">
      <c r="A206" s="129"/>
      <c r="B206" s="126"/>
      <c r="C206" s="1">
        <v>4</v>
      </c>
      <c r="D206" s="5" t="s">
        <v>250</v>
      </c>
      <c r="E206" s="5">
        <v>135763067.68090001</v>
      </c>
      <c r="F206" s="5">
        <v>0</v>
      </c>
      <c r="G206" s="5">
        <v>33106508.367400002</v>
      </c>
      <c r="H206" s="6">
        <f t="shared" si="13"/>
        <v>168869576.0483</v>
      </c>
      <c r="I206" s="12"/>
      <c r="J206" s="130">
        <v>28</v>
      </c>
      <c r="K206" s="125" t="s">
        <v>52</v>
      </c>
      <c r="L206" s="13">
        <v>1</v>
      </c>
      <c r="M206" s="5" t="s">
        <v>622</v>
      </c>
      <c r="N206" s="5">
        <v>127745665.37980001</v>
      </c>
      <c r="O206" s="5">
        <f t="shared" ref="O206:O223" si="16">-2620951.49</f>
        <v>-2620951.4900000002</v>
      </c>
      <c r="P206" s="5">
        <v>31230706.43</v>
      </c>
      <c r="Q206" s="6">
        <f t="shared" si="14"/>
        <v>156355420.31980002</v>
      </c>
    </row>
    <row r="207" spans="1:17" ht="24.95" customHeight="1">
      <c r="A207" s="129"/>
      <c r="B207" s="126"/>
      <c r="C207" s="1">
        <v>5</v>
      </c>
      <c r="D207" s="5" t="s">
        <v>251</v>
      </c>
      <c r="E207" s="5">
        <v>123523295.58859999</v>
      </c>
      <c r="F207" s="5">
        <v>0</v>
      </c>
      <c r="G207" s="5">
        <v>32552375.290399998</v>
      </c>
      <c r="H207" s="6">
        <f t="shared" si="13"/>
        <v>156075670.87900001</v>
      </c>
      <c r="I207" s="12"/>
      <c r="J207" s="131"/>
      <c r="K207" s="126"/>
      <c r="L207" s="13">
        <v>2</v>
      </c>
      <c r="M207" s="5" t="s">
        <v>623</v>
      </c>
      <c r="N207" s="5">
        <v>135134426.5548</v>
      </c>
      <c r="O207" s="5">
        <f t="shared" si="16"/>
        <v>-2620951.4900000002</v>
      </c>
      <c r="P207" s="5">
        <v>33627516.199299999</v>
      </c>
      <c r="Q207" s="6">
        <f t="shared" si="14"/>
        <v>166140991.26410002</v>
      </c>
    </row>
    <row r="208" spans="1:17" ht="24.95" customHeight="1">
      <c r="A208" s="129"/>
      <c r="B208" s="126"/>
      <c r="C208" s="1">
        <v>6</v>
      </c>
      <c r="D208" s="5" t="s">
        <v>252</v>
      </c>
      <c r="E208" s="5">
        <v>126529942.2791</v>
      </c>
      <c r="F208" s="5">
        <v>0</v>
      </c>
      <c r="G208" s="5">
        <v>32727220.0746</v>
      </c>
      <c r="H208" s="6">
        <f t="shared" si="13"/>
        <v>159257162.35370001</v>
      </c>
      <c r="I208" s="12"/>
      <c r="J208" s="131"/>
      <c r="K208" s="126"/>
      <c r="L208" s="13">
        <v>3</v>
      </c>
      <c r="M208" s="5" t="s">
        <v>624</v>
      </c>
      <c r="N208" s="5">
        <v>137577969.31909999</v>
      </c>
      <c r="O208" s="5">
        <f t="shared" si="16"/>
        <v>-2620951.4900000002</v>
      </c>
      <c r="P208" s="5">
        <v>34607521.215099998</v>
      </c>
      <c r="Q208" s="6">
        <f t="shared" si="14"/>
        <v>169564539.04419997</v>
      </c>
    </row>
    <row r="209" spans="1:17" ht="24.95" customHeight="1">
      <c r="A209" s="129"/>
      <c r="B209" s="126"/>
      <c r="C209" s="1">
        <v>7</v>
      </c>
      <c r="D209" s="5" t="s">
        <v>253</v>
      </c>
      <c r="E209" s="5">
        <v>134145086.57099999</v>
      </c>
      <c r="F209" s="5">
        <v>0</v>
      </c>
      <c r="G209" s="5">
        <v>31482387.655299999</v>
      </c>
      <c r="H209" s="6">
        <f t="shared" si="13"/>
        <v>165627474.2263</v>
      </c>
      <c r="I209" s="12"/>
      <c r="J209" s="131"/>
      <c r="K209" s="126"/>
      <c r="L209" s="13">
        <v>4</v>
      </c>
      <c r="M209" s="5" t="s">
        <v>857</v>
      </c>
      <c r="N209" s="5">
        <v>102043940.35529999</v>
      </c>
      <c r="O209" s="5">
        <f t="shared" si="16"/>
        <v>-2620951.4900000002</v>
      </c>
      <c r="P209" s="5">
        <v>25424423.367600001</v>
      </c>
      <c r="Q209" s="6">
        <f t="shared" si="14"/>
        <v>124847412.23289999</v>
      </c>
    </row>
    <row r="210" spans="1:17" ht="24.95" customHeight="1">
      <c r="A210" s="129"/>
      <c r="B210" s="126"/>
      <c r="C210" s="1">
        <v>8</v>
      </c>
      <c r="D210" s="5" t="s">
        <v>254</v>
      </c>
      <c r="E210" s="5">
        <v>126165416.4366</v>
      </c>
      <c r="F210" s="5">
        <v>0</v>
      </c>
      <c r="G210" s="5">
        <v>30167117.765700001</v>
      </c>
      <c r="H210" s="6">
        <f t="shared" si="13"/>
        <v>156332534.20230001</v>
      </c>
      <c r="I210" s="12"/>
      <c r="J210" s="131"/>
      <c r="K210" s="126"/>
      <c r="L210" s="13">
        <v>5</v>
      </c>
      <c r="M210" s="5" t="s">
        <v>625</v>
      </c>
      <c r="N210" s="5">
        <v>106929699.9175</v>
      </c>
      <c r="O210" s="5">
        <f t="shared" si="16"/>
        <v>-2620951.4900000002</v>
      </c>
      <c r="P210" s="5">
        <v>28494260.667199999</v>
      </c>
      <c r="Q210" s="6">
        <f t="shared" si="14"/>
        <v>132803009.09470001</v>
      </c>
    </row>
    <row r="211" spans="1:17" ht="24.95" customHeight="1">
      <c r="A211" s="129"/>
      <c r="B211" s="126"/>
      <c r="C211" s="1">
        <v>9</v>
      </c>
      <c r="D211" s="5" t="s">
        <v>255</v>
      </c>
      <c r="E211" s="5">
        <v>118712359.2767</v>
      </c>
      <c r="F211" s="5">
        <v>0</v>
      </c>
      <c r="G211" s="5">
        <v>29015702.4168</v>
      </c>
      <c r="H211" s="6">
        <f t="shared" si="13"/>
        <v>147728061.69350001</v>
      </c>
      <c r="I211" s="12"/>
      <c r="J211" s="131"/>
      <c r="K211" s="126"/>
      <c r="L211" s="13">
        <v>6</v>
      </c>
      <c r="M211" s="5" t="s">
        <v>626</v>
      </c>
      <c r="N211" s="5">
        <v>164325802.9061</v>
      </c>
      <c r="O211" s="5">
        <f t="shared" si="16"/>
        <v>-2620951.4900000002</v>
      </c>
      <c r="P211" s="5">
        <v>42333475.119599998</v>
      </c>
      <c r="Q211" s="6">
        <f t="shared" si="14"/>
        <v>204038326.53569999</v>
      </c>
    </row>
    <row r="212" spans="1:17" ht="24.95" customHeight="1">
      <c r="A212" s="129"/>
      <c r="B212" s="126"/>
      <c r="C212" s="1">
        <v>10</v>
      </c>
      <c r="D212" s="5" t="s">
        <v>256</v>
      </c>
      <c r="E212" s="5">
        <v>132746913.7432</v>
      </c>
      <c r="F212" s="5">
        <v>0</v>
      </c>
      <c r="G212" s="5">
        <v>34233383.001900002</v>
      </c>
      <c r="H212" s="6">
        <f t="shared" si="13"/>
        <v>166980296.74510002</v>
      </c>
      <c r="I212" s="12"/>
      <c r="J212" s="131"/>
      <c r="K212" s="126"/>
      <c r="L212" s="13">
        <v>7</v>
      </c>
      <c r="M212" s="5" t="s">
        <v>627</v>
      </c>
      <c r="N212" s="5">
        <v>115731634.5494</v>
      </c>
      <c r="O212" s="5">
        <f t="shared" si="16"/>
        <v>-2620951.4900000002</v>
      </c>
      <c r="P212" s="5">
        <v>28334215.245000001</v>
      </c>
      <c r="Q212" s="6">
        <f t="shared" si="14"/>
        <v>141444898.3044</v>
      </c>
    </row>
    <row r="213" spans="1:17" ht="24.95" customHeight="1">
      <c r="A213" s="129"/>
      <c r="B213" s="126"/>
      <c r="C213" s="1">
        <v>11</v>
      </c>
      <c r="D213" s="5" t="s">
        <v>257</v>
      </c>
      <c r="E213" s="5">
        <v>111548321.6058</v>
      </c>
      <c r="F213" s="5">
        <v>0</v>
      </c>
      <c r="G213" s="5">
        <v>26456474.331799999</v>
      </c>
      <c r="H213" s="6">
        <f t="shared" si="13"/>
        <v>138004795.93760002</v>
      </c>
      <c r="I213" s="12"/>
      <c r="J213" s="131"/>
      <c r="K213" s="126"/>
      <c r="L213" s="13">
        <v>8</v>
      </c>
      <c r="M213" s="5" t="s">
        <v>628</v>
      </c>
      <c r="N213" s="5">
        <v>116600151.84649999</v>
      </c>
      <c r="O213" s="5">
        <f t="shared" si="16"/>
        <v>-2620951.4900000002</v>
      </c>
      <c r="P213" s="5">
        <v>31288030.5414</v>
      </c>
      <c r="Q213" s="6">
        <f t="shared" si="14"/>
        <v>145267230.89789999</v>
      </c>
    </row>
    <row r="214" spans="1:17" ht="24.95" customHeight="1">
      <c r="A214" s="129"/>
      <c r="B214" s="126"/>
      <c r="C214" s="1">
        <v>12</v>
      </c>
      <c r="D214" s="5" t="s">
        <v>258</v>
      </c>
      <c r="E214" s="5">
        <v>115045223.7016</v>
      </c>
      <c r="F214" s="5">
        <v>0</v>
      </c>
      <c r="G214" s="5">
        <v>29338540.822000001</v>
      </c>
      <c r="H214" s="6">
        <f t="shared" si="13"/>
        <v>144383764.52360001</v>
      </c>
      <c r="I214" s="12"/>
      <c r="J214" s="131"/>
      <c r="K214" s="126"/>
      <c r="L214" s="13">
        <v>9</v>
      </c>
      <c r="M214" s="5" t="s">
        <v>858</v>
      </c>
      <c r="N214" s="5">
        <v>140181854.1512</v>
      </c>
      <c r="O214" s="5">
        <f t="shared" si="16"/>
        <v>-2620951.4900000002</v>
      </c>
      <c r="P214" s="5">
        <v>34862232.598999999</v>
      </c>
      <c r="Q214" s="6">
        <f t="shared" si="14"/>
        <v>172423135.26019999</v>
      </c>
    </row>
    <row r="215" spans="1:17" ht="24.95" customHeight="1">
      <c r="A215" s="129"/>
      <c r="B215" s="126"/>
      <c r="C215" s="1">
        <v>13</v>
      </c>
      <c r="D215" s="5" t="s">
        <v>259</v>
      </c>
      <c r="E215" s="5">
        <v>105378942.1199</v>
      </c>
      <c r="F215" s="5">
        <v>0</v>
      </c>
      <c r="G215" s="5">
        <v>28133610.4802</v>
      </c>
      <c r="H215" s="6">
        <f t="shared" si="13"/>
        <v>133512552.60010001</v>
      </c>
      <c r="I215" s="12"/>
      <c r="J215" s="131"/>
      <c r="K215" s="126"/>
      <c r="L215" s="13">
        <v>10</v>
      </c>
      <c r="M215" s="5" t="s">
        <v>859</v>
      </c>
      <c r="N215" s="5">
        <v>152114514.31889999</v>
      </c>
      <c r="O215" s="5">
        <f t="shared" si="16"/>
        <v>-2620951.4900000002</v>
      </c>
      <c r="P215" s="5">
        <v>38424695.078299999</v>
      </c>
      <c r="Q215" s="6">
        <f t="shared" si="14"/>
        <v>187918257.90719998</v>
      </c>
    </row>
    <row r="216" spans="1:17" ht="24.95" customHeight="1">
      <c r="A216" s="129"/>
      <c r="B216" s="126"/>
      <c r="C216" s="1">
        <v>14</v>
      </c>
      <c r="D216" s="5" t="s">
        <v>260</v>
      </c>
      <c r="E216" s="5">
        <v>103204452.9285</v>
      </c>
      <c r="F216" s="5">
        <v>0</v>
      </c>
      <c r="G216" s="5">
        <v>27214863.583500002</v>
      </c>
      <c r="H216" s="6">
        <f t="shared" si="13"/>
        <v>130419316.51199999</v>
      </c>
      <c r="I216" s="12"/>
      <c r="J216" s="131"/>
      <c r="K216" s="126"/>
      <c r="L216" s="13">
        <v>11</v>
      </c>
      <c r="M216" s="5" t="s">
        <v>860</v>
      </c>
      <c r="N216" s="5">
        <v>116390310.6432</v>
      </c>
      <c r="O216" s="5">
        <f t="shared" si="16"/>
        <v>-2620951.4900000002</v>
      </c>
      <c r="P216" s="5">
        <v>29954901.506000001</v>
      </c>
      <c r="Q216" s="6">
        <f t="shared" si="14"/>
        <v>143724260.65920001</v>
      </c>
    </row>
    <row r="217" spans="1:17" ht="24.95" customHeight="1">
      <c r="A217" s="129"/>
      <c r="B217" s="126"/>
      <c r="C217" s="1">
        <v>15</v>
      </c>
      <c r="D217" s="5" t="s">
        <v>261</v>
      </c>
      <c r="E217" s="5">
        <v>111988735.1283</v>
      </c>
      <c r="F217" s="5">
        <v>0</v>
      </c>
      <c r="G217" s="5">
        <v>29355900.4113</v>
      </c>
      <c r="H217" s="6">
        <f t="shared" si="13"/>
        <v>141344635.53959998</v>
      </c>
      <c r="I217" s="12"/>
      <c r="J217" s="131"/>
      <c r="K217" s="126"/>
      <c r="L217" s="13">
        <v>12</v>
      </c>
      <c r="M217" s="5" t="s">
        <v>861</v>
      </c>
      <c r="N217" s="5">
        <v>120471600.7069</v>
      </c>
      <c r="O217" s="5">
        <f t="shared" si="16"/>
        <v>-2620951.4900000002</v>
      </c>
      <c r="P217" s="5">
        <v>31072159.6774</v>
      </c>
      <c r="Q217" s="6">
        <f t="shared" si="14"/>
        <v>148922808.89430001</v>
      </c>
    </row>
    <row r="218" spans="1:17" ht="24.95" customHeight="1">
      <c r="A218" s="129"/>
      <c r="B218" s="126"/>
      <c r="C218" s="1">
        <v>16</v>
      </c>
      <c r="D218" s="5" t="s">
        <v>262</v>
      </c>
      <c r="E218" s="5">
        <v>92485067.3433</v>
      </c>
      <c r="F218" s="5">
        <v>0</v>
      </c>
      <c r="G218" s="5">
        <v>24241940.25</v>
      </c>
      <c r="H218" s="6">
        <f t="shared" si="13"/>
        <v>116727007.5933</v>
      </c>
      <c r="I218" s="12"/>
      <c r="J218" s="131"/>
      <c r="K218" s="126"/>
      <c r="L218" s="13">
        <v>13</v>
      </c>
      <c r="M218" s="5" t="s">
        <v>862</v>
      </c>
      <c r="N218" s="5">
        <v>111956233.23280001</v>
      </c>
      <c r="O218" s="5">
        <f t="shared" si="16"/>
        <v>-2620951.4900000002</v>
      </c>
      <c r="P218" s="5">
        <v>29342195.4263</v>
      </c>
      <c r="Q218" s="6">
        <f t="shared" si="14"/>
        <v>138677477.16910002</v>
      </c>
    </row>
    <row r="219" spans="1:17" ht="24.95" customHeight="1">
      <c r="A219" s="129"/>
      <c r="B219" s="126"/>
      <c r="C219" s="1">
        <v>17</v>
      </c>
      <c r="D219" s="5" t="s">
        <v>263</v>
      </c>
      <c r="E219" s="5">
        <v>116492092.1265</v>
      </c>
      <c r="F219" s="5">
        <v>0</v>
      </c>
      <c r="G219" s="5">
        <v>30747477.5603</v>
      </c>
      <c r="H219" s="6">
        <f t="shared" si="13"/>
        <v>147239569.6868</v>
      </c>
      <c r="I219" s="12"/>
      <c r="J219" s="131"/>
      <c r="K219" s="126"/>
      <c r="L219" s="13">
        <v>14</v>
      </c>
      <c r="M219" s="5" t="s">
        <v>629</v>
      </c>
      <c r="N219" s="5">
        <v>140016547.1821</v>
      </c>
      <c r="O219" s="5">
        <f t="shared" si="16"/>
        <v>-2620951.4900000002</v>
      </c>
      <c r="P219" s="5">
        <v>34661535.7645</v>
      </c>
      <c r="Q219" s="6">
        <f t="shared" si="14"/>
        <v>172057131.45659998</v>
      </c>
    </row>
    <row r="220" spans="1:17" ht="24.95" customHeight="1">
      <c r="A220" s="129"/>
      <c r="B220" s="126"/>
      <c r="C220" s="1">
        <v>18</v>
      </c>
      <c r="D220" s="5" t="s">
        <v>264</v>
      </c>
      <c r="E220" s="5">
        <v>122479370.2309</v>
      </c>
      <c r="F220" s="5">
        <v>0</v>
      </c>
      <c r="G220" s="5">
        <v>28966121.431499999</v>
      </c>
      <c r="H220" s="6">
        <f t="shared" si="13"/>
        <v>151445491.66240001</v>
      </c>
      <c r="I220" s="12"/>
      <c r="J220" s="131"/>
      <c r="K220" s="126"/>
      <c r="L220" s="13">
        <v>15</v>
      </c>
      <c r="M220" s="5" t="s">
        <v>630</v>
      </c>
      <c r="N220" s="5">
        <v>92924569.989399999</v>
      </c>
      <c r="O220" s="5">
        <f t="shared" si="16"/>
        <v>-2620951.4900000002</v>
      </c>
      <c r="P220" s="5">
        <v>24945598.436999999</v>
      </c>
      <c r="Q220" s="6">
        <f t="shared" si="14"/>
        <v>115249216.9364</v>
      </c>
    </row>
    <row r="221" spans="1:17" ht="24.95" customHeight="1">
      <c r="A221" s="129"/>
      <c r="B221" s="126"/>
      <c r="C221" s="1">
        <v>19</v>
      </c>
      <c r="D221" s="5" t="s">
        <v>265</v>
      </c>
      <c r="E221" s="5">
        <v>159954492.5896</v>
      </c>
      <c r="F221" s="5">
        <v>0</v>
      </c>
      <c r="G221" s="5">
        <v>40060460.104699999</v>
      </c>
      <c r="H221" s="6">
        <f t="shared" si="13"/>
        <v>200014952.6943</v>
      </c>
      <c r="I221" s="12"/>
      <c r="J221" s="131"/>
      <c r="K221" s="126"/>
      <c r="L221" s="13">
        <v>16</v>
      </c>
      <c r="M221" s="5" t="s">
        <v>631</v>
      </c>
      <c r="N221" s="5">
        <v>153579021.22049999</v>
      </c>
      <c r="O221" s="5">
        <f t="shared" si="16"/>
        <v>-2620951.4900000002</v>
      </c>
      <c r="P221" s="5">
        <v>37991142.457900003</v>
      </c>
      <c r="Q221" s="6">
        <f t="shared" si="14"/>
        <v>188949212.18839997</v>
      </c>
    </row>
    <row r="222" spans="1:17" ht="24.95" customHeight="1">
      <c r="A222" s="129"/>
      <c r="B222" s="126"/>
      <c r="C222" s="1">
        <v>20</v>
      </c>
      <c r="D222" s="5" t="s">
        <v>266</v>
      </c>
      <c r="E222" s="5">
        <v>126798397.9513</v>
      </c>
      <c r="F222" s="5">
        <v>0</v>
      </c>
      <c r="G222" s="5">
        <v>33350666.6197</v>
      </c>
      <c r="H222" s="6">
        <f t="shared" si="13"/>
        <v>160149064.57099998</v>
      </c>
      <c r="I222" s="12"/>
      <c r="J222" s="131"/>
      <c r="K222" s="126"/>
      <c r="L222" s="13">
        <v>17</v>
      </c>
      <c r="M222" s="5" t="s">
        <v>632</v>
      </c>
      <c r="N222" s="5">
        <v>123743026.27509999</v>
      </c>
      <c r="O222" s="5">
        <f t="shared" si="16"/>
        <v>-2620951.4900000002</v>
      </c>
      <c r="P222" s="5">
        <v>29325647.616300002</v>
      </c>
      <c r="Q222" s="6">
        <f t="shared" si="14"/>
        <v>150447722.4014</v>
      </c>
    </row>
    <row r="223" spans="1:17" ht="24.95" customHeight="1">
      <c r="A223" s="129"/>
      <c r="B223" s="126"/>
      <c r="C223" s="1">
        <v>21</v>
      </c>
      <c r="D223" s="5" t="s">
        <v>267</v>
      </c>
      <c r="E223" s="5">
        <v>100562389.81730001</v>
      </c>
      <c r="F223" s="5">
        <v>0</v>
      </c>
      <c r="G223" s="5">
        <v>27531707.310400002</v>
      </c>
      <c r="H223" s="6">
        <f t="shared" si="13"/>
        <v>128094097.1277</v>
      </c>
      <c r="I223" s="12"/>
      <c r="J223" s="132"/>
      <c r="K223" s="127"/>
      <c r="L223" s="13">
        <v>18</v>
      </c>
      <c r="M223" s="5" t="s">
        <v>633</v>
      </c>
      <c r="N223" s="5">
        <v>145183354.76409999</v>
      </c>
      <c r="O223" s="5">
        <f t="shared" si="16"/>
        <v>-2620951.4900000002</v>
      </c>
      <c r="P223" s="5">
        <v>33945608.817599997</v>
      </c>
      <c r="Q223" s="6">
        <f t="shared" si="14"/>
        <v>176508012.09169996</v>
      </c>
    </row>
    <row r="224" spans="1:17" ht="24.95" customHeight="1">
      <c r="A224" s="129"/>
      <c r="B224" s="126"/>
      <c r="C224" s="1">
        <v>22</v>
      </c>
      <c r="D224" s="5" t="s">
        <v>268</v>
      </c>
      <c r="E224" s="5">
        <v>118159469.0213</v>
      </c>
      <c r="F224" s="5">
        <v>0</v>
      </c>
      <c r="G224" s="5">
        <v>31970391.937100001</v>
      </c>
      <c r="H224" s="6">
        <f t="shared" si="13"/>
        <v>150129860.95840001</v>
      </c>
      <c r="I224" s="12"/>
      <c r="J224" s="19"/>
      <c r="K224" s="121" t="s">
        <v>840</v>
      </c>
      <c r="L224" s="122"/>
      <c r="M224" s="123"/>
      <c r="N224" s="15">
        <f t="shared" ref="N224:O224" si="17">SUM(N206:N223)</f>
        <v>2302650323.3127003</v>
      </c>
      <c r="O224" s="15">
        <f t="shared" si="17"/>
        <v>-47177126.820000023</v>
      </c>
      <c r="P224" s="15">
        <f>SUM(P206:P223)</f>
        <v>579865866.16549993</v>
      </c>
      <c r="Q224" s="8">
        <f t="shared" si="14"/>
        <v>2835339062.6582003</v>
      </c>
    </row>
    <row r="225" spans="1:17" ht="24.95" customHeight="1">
      <c r="A225" s="129"/>
      <c r="B225" s="126"/>
      <c r="C225" s="1">
        <v>23</v>
      </c>
      <c r="D225" s="5" t="s">
        <v>269</v>
      </c>
      <c r="E225" s="5">
        <v>146838244.6221</v>
      </c>
      <c r="F225" s="5">
        <v>0</v>
      </c>
      <c r="G225" s="5">
        <v>38960748.856299996</v>
      </c>
      <c r="H225" s="6">
        <f t="shared" si="13"/>
        <v>185798993.47839999</v>
      </c>
      <c r="I225" s="12"/>
      <c r="J225" s="130">
        <v>29</v>
      </c>
      <c r="K225" s="125" t="s">
        <v>53</v>
      </c>
      <c r="L225" s="13">
        <v>1</v>
      </c>
      <c r="M225" s="5" t="s">
        <v>634</v>
      </c>
      <c r="N225" s="5">
        <v>90732805.558799997</v>
      </c>
      <c r="O225" s="5">
        <f t="shared" ref="O225:O241" si="18">-2734288.18</f>
        <v>-2734288.18</v>
      </c>
      <c r="P225" s="5">
        <v>24062663.6076</v>
      </c>
      <c r="Q225" s="6">
        <f t="shared" si="14"/>
        <v>112061180.98639999</v>
      </c>
    </row>
    <row r="226" spans="1:17" ht="24.95" customHeight="1">
      <c r="A226" s="129"/>
      <c r="B226" s="126"/>
      <c r="C226" s="1">
        <v>24</v>
      </c>
      <c r="D226" s="5" t="s">
        <v>270</v>
      </c>
      <c r="E226" s="5">
        <v>120839270.521</v>
      </c>
      <c r="F226" s="5">
        <v>0</v>
      </c>
      <c r="G226" s="5">
        <v>28587644.918200001</v>
      </c>
      <c r="H226" s="6">
        <f t="shared" si="13"/>
        <v>149426915.43919998</v>
      </c>
      <c r="I226" s="12"/>
      <c r="J226" s="131"/>
      <c r="K226" s="126"/>
      <c r="L226" s="13">
        <v>2</v>
      </c>
      <c r="M226" s="5" t="s">
        <v>635</v>
      </c>
      <c r="N226" s="5">
        <v>90987323.635199994</v>
      </c>
      <c r="O226" s="5">
        <f t="shared" si="18"/>
        <v>-2734288.18</v>
      </c>
      <c r="P226" s="5">
        <v>23590957.357500002</v>
      </c>
      <c r="Q226" s="6">
        <f t="shared" si="14"/>
        <v>111843992.81269999</v>
      </c>
    </row>
    <row r="227" spans="1:17" ht="24.95" customHeight="1">
      <c r="A227" s="129"/>
      <c r="B227" s="127"/>
      <c r="C227" s="1">
        <v>25</v>
      </c>
      <c r="D227" s="5" t="s">
        <v>271</v>
      </c>
      <c r="E227" s="5">
        <v>116047091.18430001</v>
      </c>
      <c r="F227" s="5">
        <v>0</v>
      </c>
      <c r="G227" s="5">
        <v>27300100.415800001</v>
      </c>
      <c r="H227" s="6">
        <f t="shared" si="13"/>
        <v>143347191.60010001</v>
      </c>
      <c r="I227" s="12"/>
      <c r="J227" s="131"/>
      <c r="K227" s="126"/>
      <c r="L227" s="13">
        <v>3</v>
      </c>
      <c r="M227" s="5" t="s">
        <v>863</v>
      </c>
      <c r="N227" s="5">
        <v>113354921.7476</v>
      </c>
      <c r="O227" s="5">
        <f t="shared" si="18"/>
        <v>-2734288.18</v>
      </c>
      <c r="P227" s="5">
        <v>28695738.1677</v>
      </c>
      <c r="Q227" s="6">
        <f t="shared" si="14"/>
        <v>139316371.7353</v>
      </c>
    </row>
    <row r="228" spans="1:17" ht="24.95" customHeight="1">
      <c r="A228" s="1"/>
      <c r="B228" s="121" t="s">
        <v>822</v>
      </c>
      <c r="C228" s="122"/>
      <c r="D228" s="123"/>
      <c r="E228" s="15">
        <f>SUM(E203:E227)</f>
        <v>2971764793.5393996</v>
      </c>
      <c r="F228" s="5">
        <v>0</v>
      </c>
      <c r="G228" s="15">
        <f>SUM(G203:G227)</f>
        <v>756272397.32430005</v>
      </c>
      <c r="H228" s="8">
        <f>E228+F228+G228</f>
        <v>3728037190.8636999</v>
      </c>
      <c r="I228" s="12"/>
      <c r="J228" s="131"/>
      <c r="K228" s="126"/>
      <c r="L228" s="13">
        <v>4</v>
      </c>
      <c r="M228" s="5" t="s">
        <v>864</v>
      </c>
      <c r="N228" s="5">
        <v>100203245.31559999</v>
      </c>
      <c r="O228" s="5">
        <f t="shared" si="18"/>
        <v>-2734288.18</v>
      </c>
      <c r="P228" s="5">
        <v>24040745.565000001</v>
      </c>
      <c r="Q228" s="6">
        <f t="shared" si="14"/>
        <v>121509702.70059998</v>
      </c>
    </row>
    <row r="229" spans="1:17" ht="24.95" customHeight="1">
      <c r="A229" s="129">
        <v>11</v>
      </c>
      <c r="B229" s="125" t="s">
        <v>35</v>
      </c>
      <c r="C229" s="1">
        <v>1</v>
      </c>
      <c r="D229" s="5" t="s">
        <v>272</v>
      </c>
      <c r="E229" s="5">
        <v>131779243.92749999</v>
      </c>
      <c r="F229" s="5">
        <f>-3684071.7093</f>
        <v>-3684071.7093000002</v>
      </c>
      <c r="G229" s="5">
        <v>30016178.073199999</v>
      </c>
      <c r="H229" s="6">
        <f t="shared" si="13"/>
        <v>158111350.29139999</v>
      </c>
      <c r="I229" s="12"/>
      <c r="J229" s="131"/>
      <c r="K229" s="126"/>
      <c r="L229" s="13">
        <v>5</v>
      </c>
      <c r="M229" s="5" t="s">
        <v>865</v>
      </c>
      <c r="N229" s="5">
        <v>94823710.274499997</v>
      </c>
      <c r="O229" s="5">
        <f t="shared" si="18"/>
        <v>-2734288.18</v>
      </c>
      <c r="P229" s="5">
        <v>23724089.171799999</v>
      </c>
      <c r="Q229" s="6">
        <f t="shared" si="14"/>
        <v>115813511.26629999</v>
      </c>
    </row>
    <row r="230" spans="1:17" ht="24.95" customHeight="1">
      <c r="A230" s="129"/>
      <c r="B230" s="126"/>
      <c r="C230" s="1">
        <v>2</v>
      </c>
      <c r="D230" s="5" t="s">
        <v>273</v>
      </c>
      <c r="E230" s="5">
        <v>123740502.9825</v>
      </c>
      <c r="F230" s="5">
        <f>-3603684.2998</f>
        <v>-3603684.2998000002</v>
      </c>
      <c r="G230" s="5">
        <v>30321407.1109</v>
      </c>
      <c r="H230" s="6">
        <f t="shared" si="13"/>
        <v>150458225.79360002</v>
      </c>
      <c r="I230" s="12"/>
      <c r="J230" s="131"/>
      <c r="K230" s="126"/>
      <c r="L230" s="13">
        <v>6</v>
      </c>
      <c r="M230" s="5" t="s">
        <v>636</v>
      </c>
      <c r="N230" s="5">
        <v>107999548.53479999</v>
      </c>
      <c r="O230" s="5">
        <f t="shared" si="18"/>
        <v>-2734288.18</v>
      </c>
      <c r="P230" s="5">
        <v>28006724.828499999</v>
      </c>
      <c r="Q230" s="6">
        <f t="shared" si="14"/>
        <v>133271985.18329999</v>
      </c>
    </row>
    <row r="231" spans="1:17" ht="24.95" customHeight="1">
      <c r="A231" s="129"/>
      <c r="B231" s="126"/>
      <c r="C231" s="1">
        <v>3</v>
      </c>
      <c r="D231" s="5" t="s">
        <v>850</v>
      </c>
      <c r="E231" s="5">
        <v>124805737.13060001</v>
      </c>
      <c r="F231" s="5">
        <f>-3614336.6413</f>
        <v>-3614336.6412999998</v>
      </c>
      <c r="G231" s="5">
        <v>30350194.0557</v>
      </c>
      <c r="H231" s="6">
        <f t="shared" si="13"/>
        <v>151541594.54500002</v>
      </c>
      <c r="I231" s="12"/>
      <c r="J231" s="131"/>
      <c r="K231" s="126"/>
      <c r="L231" s="13">
        <v>7</v>
      </c>
      <c r="M231" s="5" t="s">
        <v>637</v>
      </c>
      <c r="N231" s="5">
        <v>90519667.867899999</v>
      </c>
      <c r="O231" s="5">
        <f t="shared" si="18"/>
        <v>-2734288.18</v>
      </c>
      <c r="P231" s="5">
        <v>24539365.423</v>
      </c>
      <c r="Q231" s="6">
        <f t="shared" si="14"/>
        <v>112324745.11089998</v>
      </c>
    </row>
    <row r="232" spans="1:17" ht="24.95" customHeight="1">
      <c r="A232" s="129"/>
      <c r="B232" s="126"/>
      <c r="C232" s="1">
        <v>4</v>
      </c>
      <c r="D232" s="5" t="s">
        <v>35</v>
      </c>
      <c r="E232" s="5">
        <v>120347604.6971</v>
      </c>
      <c r="F232" s="5">
        <f>-3569755.317</f>
        <v>-3569755.3169999998</v>
      </c>
      <c r="G232" s="5">
        <v>28462182.608600002</v>
      </c>
      <c r="H232" s="6">
        <f t="shared" si="13"/>
        <v>145240031.9887</v>
      </c>
      <c r="I232" s="12"/>
      <c r="J232" s="131"/>
      <c r="K232" s="126"/>
      <c r="L232" s="13">
        <v>8</v>
      </c>
      <c r="M232" s="5" t="s">
        <v>638</v>
      </c>
      <c r="N232" s="5">
        <v>94009322.183899999</v>
      </c>
      <c r="O232" s="5">
        <f t="shared" si="18"/>
        <v>-2734288.18</v>
      </c>
      <c r="P232" s="5">
        <v>24052547.588</v>
      </c>
      <c r="Q232" s="6">
        <f t="shared" si="14"/>
        <v>115327581.59189999</v>
      </c>
    </row>
    <row r="233" spans="1:17" ht="24.95" customHeight="1">
      <c r="A233" s="129"/>
      <c r="B233" s="126"/>
      <c r="C233" s="1">
        <v>5</v>
      </c>
      <c r="D233" s="5" t="s">
        <v>274</v>
      </c>
      <c r="E233" s="5">
        <v>119957070.0949</v>
      </c>
      <c r="F233" s="5">
        <f>-3565849.9709</f>
        <v>-3565849.9709000001</v>
      </c>
      <c r="G233" s="5">
        <v>29635016.443500001</v>
      </c>
      <c r="H233" s="6">
        <f t="shared" si="13"/>
        <v>146026236.5675</v>
      </c>
      <c r="I233" s="12"/>
      <c r="J233" s="131"/>
      <c r="K233" s="126"/>
      <c r="L233" s="13">
        <v>9</v>
      </c>
      <c r="M233" s="5" t="s">
        <v>639</v>
      </c>
      <c r="N233" s="5">
        <v>92462832.980399996</v>
      </c>
      <c r="O233" s="5">
        <f t="shared" si="18"/>
        <v>-2734288.18</v>
      </c>
      <c r="P233" s="5">
        <v>23952636.282699998</v>
      </c>
      <c r="Q233" s="6">
        <f t="shared" si="14"/>
        <v>113681181.08309999</v>
      </c>
    </row>
    <row r="234" spans="1:17" ht="24.95" customHeight="1">
      <c r="A234" s="129"/>
      <c r="B234" s="126"/>
      <c r="C234" s="1">
        <v>6</v>
      </c>
      <c r="D234" s="5" t="s">
        <v>275</v>
      </c>
      <c r="E234" s="5">
        <v>124682416.09890001</v>
      </c>
      <c r="F234" s="5">
        <f>-3613103.431</f>
        <v>-3613103.4309999999</v>
      </c>
      <c r="G234" s="5">
        <v>28859829.603599999</v>
      </c>
      <c r="H234" s="6">
        <f t="shared" si="13"/>
        <v>149929142.27150002</v>
      </c>
      <c r="I234" s="12"/>
      <c r="J234" s="131"/>
      <c r="K234" s="126"/>
      <c r="L234" s="13">
        <v>10</v>
      </c>
      <c r="M234" s="5" t="s">
        <v>640</v>
      </c>
      <c r="N234" s="5">
        <v>104963586.76350001</v>
      </c>
      <c r="O234" s="5">
        <f t="shared" si="18"/>
        <v>-2734288.18</v>
      </c>
      <c r="P234" s="5">
        <v>27587284.68</v>
      </c>
      <c r="Q234" s="6">
        <f t="shared" si="14"/>
        <v>129816583.26350001</v>
      </c>
    </row>
    <row r="235" spans="1:17" ht="24.95" customHeight="1">
      <c r="A235" s="129"/>
      <c r="B235" s="126"/>
      <c r="C235" s="1">
        <v>7</v>
      </c>
      <c r="D235" s="5" t="s">
        <v>276</v>
      </c>
      <c r="E235" s="5">
        <v>145681904.93099999</v>
      </c>
      <c r="F235" s="5">
        <f>-3823098.3193</f>
        <v>-3823098.3193000001</v>
      </c>
      <c r="G235" s="5">
        <v>33942754.815700002</v>
      </c>
      <c r="H235" s="6">
        <f t="shared" si="13"/>
        <v>175801561.42739999</v>
      </c>
      <c r="I235" s="12"/>
      <c r="J235" s="131"/>
      <c r="K235" s="126"/>
      <c r="L235" s="13">
        <v>11</v>
      </c>
      <c r="M235" s="5" t="s">
        <v>641</v>
      </c>
      <c r="N235" s="5">
        <v>111138659.2987</v>
      </c>
      <c r="O235" s="5">
        <f t="shared" si="18"/>
        <v>-2734288.18</v>
      </c>
      <c r="P235" s="5">
        <v>29748678.436299998</v>
      </c>
      <c r="Q235" s="6">
        <f t="shared" si="14"/>
        <v>138153049.55500001</v>
      </c>
    </row>
    <row r="236" spans="1:17" ht="24.95" customHeight="1">
      <c r="A236" s="129"/>
      <c r="B236" s="126"/>
      <c r="C236" s="1">
        <v>8</v>
      </c>
      <c r="D236" s="5" t="s">
        <v>277</v>
      </c>
      <c r="E236" s="5">
        <v>129041150.0368</v>
      </c>
      <c r="F236" s="5">
        <f>-3656690.7704</f>
        <v>-3656690.7703999998</v>
      </c>
      <c r="G236" s="5">
        <v>29974027.991300002</v>
      </c>
      <c r="H236" s="6">
        <f t="shared" si="13"/>
        <v>155358487.2577</v>
      </c>
      <c r="I236" s="12"/>
      <c r="J236" s="131"/>
      <c r="K236" s="126"/>
      <c r="L236" s="13">
        <v>12</v>
      </c>
      <c r="M236" s="5" t="s">
        <v>642</v>
      </c>
      <c r="N236" s="5">
        <v>128450678.5654</v>
      </c>
      <c r="O236" s="5">
        <f t="shared" si="18"/>
        <v>-2734288.18</v>
      </c>
      <c r="P236" s="5">
        <v>31049586.0757</v>
      </c>
      <c r="Q236" s="6">
        <f t="shared" si="14"/>
        <v>156765976.46109998</v>
      </c>
    </row>
    <row r="237" spans="1:17" ht="24.95" customHeight="1">
      <c r="A237" s="129"/>
      <c r="B237" s="126"/>
      <c r="C237" s="1">
        <v>9</v>
      </c>
      <c r="D237" s="5" t="s">
        <v>278</v>
      </c>
      <c r="E237" s="5">
        <v>116751324.7938</v>
      </c>
      <c r="F237" s="5">
        <f>-3533792.5179</f>
        <v>-3533792.5178999999</v>
      </c>
      <c r="G237" s="5">
        <v>28092635.668099999</v>
      </c>
      <c r="H237" s="6">
        <f t="shared" si="13"/>
        <v>141310167.94400001</v>
      </c>
      <c r="I237" s="12"/>
      <c r="J237" s="131"/>
      <c r="K237" s="126"/>
      <c r="L237" s="13">
        <v>13</v>
      </c>
      <c r="M237" s="5" t="s">
        <v>643</v>
      </c>
      <c r="N237" s="5">
        <v>119734560.32529999</v>
      </c>
      <c r="O237" s="5">
        <f t="shared" si="18"/>
        <v>-2734288.18</v>
      </c>
      <c r="P237" s="5">
        <v>28901930.124000002</v>
      </c>
      <c r="Q237" s="6">
        <f t="shared" si="14"/>
        <v>145902202.26929998</v>
      </c>
    </row>
    <row r="238" spans="1:17" ht="24.95" customHeight="1">
      <c r="A238" s="129"/>
      <c r="B238" s="126"/>
      <c r="C238" s="1">
        <v>10</v>
      </c>
      <c r="D238" s="5" t="s">
        <v>279</v>
      </c>
      <c r="E238" s="5">
        <v>162167085.0839</v>
      </c>
      <c r="F238" s="5">
        <f>-3987950.1208</f>
        <v>-3987950.1208000001</v>
      </c>
      <c r="G238" s="5">
        <v>35158425.6228</v>
      </c>
      <c r="H238" s="6">
        <f t="shared" si="13"/>
        <v>193337560.58590001</v>
      </c>
      <c r="I238" s="12"/>
      <c r="J238" s="131"/>
      <c r="K238" s="126"/>
      <c r="L238" s="13">
        <v>14</v>
      </c>
      <c r="M238" s="5" t="s">
        <v>644</v>
      </c>
      <c r="N238" s="5">
        <v>104371453.1398</v>
      </c>
      <c r="O238" s="5">
        <f t="shared" si="18"/>
        <v>-2734288.18</v>
      </c>
      <c r="P238" s="5">
        <v>27755697.673999999</v>
      </c>
      <c r="Q238" s="6">
        <f t="shared" si="14"/>
        <v>129392862.63379999</v>
      </c>
    </row>
    <row r="239" spans="1:17" ht="24.95" customHeight="1">
      <c r="A239" s="129"/>
      <c r="B239" s="126"/>
      <c r="C239" s="1">
        <v>11</v>
      </c>
      <c r="D239" s="5" t="s">
        <v>280</v>
      </c>
      <c r="E239" s="5">
        <v>125806803.03650001</v>
      </c>
      <c r="F239" s="5">
        <f>-3624347.3004</f>
        <v>-3624347.3004000001</v>
      </c>
      <c r="G239" s="5">
        <v>29822787.252900001</v>
      </c>
      <c r="H239" s="6">
        <f t="shared" si="13"/>
        <v>152005242.98899999</v>
      </c>
      <c r="I239" s="12"/>
      <c r="J239" s="131"/>
      <c r="K239" s="126"/>
      <c r="L239" s="13">
        <v>15</v>
      </c>
      <c r="M239" s="5" t="s">
        <v>645</v>
      </c>
      <c r="N239" s="5">
        <v>82017306.362100005</v>
      </c>
      <c r="O239" s="5">
        <f t="shared" si="18"/>
        <v>-2734288.18</v>
      </c>
      <c r="P239" s="5">
        <v>21618645.7465</v>
      </c>
      <c r="Q239" s="6">
        <f t="shared" si="14"/>
        <v>100901663.9286</v>
      </c>
    </row>
    <row r="240" spans="1:17" ht="24.95" customHeight="1">
      <c r="A240" s="129"/>
      <c r="B240" s="126"/>
      <c r="C240" s="1">
        <v>12</v>
      </c>
      <c r="D240" s="5" t="s">
        <v>281</v>
      </c>
      <c r="E240" s="5">
        <v>138818143.2703</v>
      </c>
      <c r="F240" s="5">
        <f>-3754460.7027</f>
        <v>-3754460.7026999998</v>
      </c>
      <c r="G240" s="5">
        <v>32802079.932100002</v>
      </c>
      <c r="H240" s="6">
        <f t="shared" si="13"/>
        <v>167865762.49970001</v>
      </c>
      <c r="I240" s="12"/>
      <c r="J240" s="131"/>
      <c r="K240" s="126"/>
      <c r="L240" s="13">
        <v>16</v>
      </c>
      <c r="M240" s="5" t="s">
        <v>540</v>
      </c>
      <c r="N240" s="5">
        <v>105687061.535</v>
      </c>
      <c r="O240" s="5">
        <f t="shared" si="18"/>
        <v>-2734288.18</v>
      </c>
      <c r="P240" s="5">
        <v>25345961.879500002</v>
      </c>
      <c r="Q240" s="6">
        <f t="shared" si="14"/>
        <v>128298735.23449999</v>
      </c>
    </row>
    <row r="241" spans="1:17" ht="24.95" customHeight="1">
      <c r="A241" s="129"/>
      <c r="B241" s="127"/>
      <c r="C241" s="1">
        <v>13</v>
      </c>
      <c r="D241" s="5" t="s">
        <v>282</v>
      </c>
      <c r="E241" s="5">
        <v>152040311.1024</v>
      </c>
      <c r="F241" s="5">
        <f>-3886682.381</f>
        <v>-3886682.3810000001</v>
      </c>
      <c r="G241" s="5">
        <v>35330522.846199997</v>
      </c>
      <c r="H241" s="6">
        <f t="shared" si="13"/>
        <v>183484151.56759998</v>
      </c>
      <c r="I241" s="12"/>
      <c r="J241" s="131"/>
      <c r="K241" s="126"/>
      <c r="L241" s="13">
        <v>17</v>
      </c>
      <c r="M241" s="5" t="s">
        <v>646</v>
      </c>
      <c r="N241" s="5">
        <v>93177594.815599993</v>
      </c>
      <c r="O241" s="5">
        <f t="shared" si="18"/>
        <v>-2734288.18</v>
      </c>
      <c r="P241" s="5">
        <v>23179197.8906</v>
      </c>
      <c r="Q241" s="6">
        <f t="shared" si="14"/>
        <v>113622504.52619998</v>
      </c>
    </row>
    <row r="242" spans="1:17" ht="24.95" customHeight="1">
      <c r="A242" s="1"/>
      <c r="B242" s="121" t="s">
        <v>823</v>
      </c>
      <c r="C242" s="122"/>
      <c r="D242" s="123"/>
      <c r="E242" s="15">
        <f>SUM(E229:E241)</f>
        <v>1715619297.1861999</v>
      </c>
      <c r="F242" s="15">
        <f>SUM(F229:F241)</f>
        <v>-47917823.481799997</v>
      </c>
      <c r="G242" s="15">
        <f>SUM(G229:G241)</f>
        <v>402768042.02459997</v>
      </c>
      <c r="H242" s="8">
        <f t="shared" si="13"/>
        <v>2070469515.7289999</v>
      </c>
      <c r="I242" s="12"/>
      <c r="J242" s="131"/>
      <c r="K242" s="126"/>
      <c r="L242" s="13">
        <v>18</v>
      </c>
      <c r="M242" s="5" t="s">
        <v>866</v>
      </c>
      <c r="N242" s="5">
        <v>97138651.3433</v>
      </c>
      <c r="O242" s="5">
        <v>-2734288.18</v>
      </c>
      <c r="P242" s="5">
        <v>25960291.517900001</v>
      </c>
      <c r="Q242" s="6">
        <f t="shared" si="14"/>
        <v>120364654.6812</v>
      </c>
    </row>
    <row r="243" spans="1:17" ht="24.95" customHeight="1">
      <c r="A243" s="125" t="s">
        <v>36</v>
      </c>
      <c r="B243" s="125" t="s">
        <v>36</v>
      </c>
      <c r="C243" s="1">
        <v>1</v>
      </c>
      <c r="D243" s="5" t="s">
        <v>283</v>
      </c>
      <c r="E243" s="5">
        <v>157850155.44330001</v>
      </c>
      <c r="F243" s="5">
        <v>0</v>
      </c>
      <c r="G243" s="5">
        <v>38221658.149300002</v>
      </c>
      <c r="H243" s="6">
        <f t="shared" si="13"/>
        <v>196071813.59260002</v>
      </c>
      <c r="I243" s="12"/>
      <c r="J243" s="131"/>
      <c r="K243" s="126"/>
      <c r="L243" s="13">
        <v>19</v>
      </c>
      <c r="M243" s="5" t="s">
        <v>647</v>
      </c>
      <c r="N243" s="5">
        <v>102937283.926</v>
      </c>
      <c r="O243" s="5">
        <f t="shared" ref="O243:O254" si="19">-2734288.18</f>
        <v>-2734288.18</v>
      </c>
      <c r="P243" s="5">
        <v>25771022.039000001</v>
      </c>
      <c r="Q243" s="6">
        <f t="shared" si="14"/>
        <v>125974017.785</v>
      </c>
    </row>
    <row r="244" spans="1:17" ht="24.95" customHeight="1">
      <c r="A244" s="126"/>
      <c r="B244" s="126"/>
      <c r="C244" s="1">
        <v>2</v>
      </c>
      <c r="D244" s="5" t="s">
        <v>284</v>
      </c>
      <c r="E244" s="5">
        <v>149923299.72409999</v>
      </c>
      <c r="F244" s="5">
        <v>0</v>
      </c>
      <c r="G244" s="5">
        <v>43079158.478799999</v>
      </c>
      <c r="H244" s="6">
        <f t="shared" si="13"/>
        <v>193002458.20289999</v>
      </c>
      <c r="I244" s="12"/>
      <c r="J244" s="131"/>
      <c r="K244" s="126"/>
      <c r="L244" s="13">
        <v>20</v>
      </c>
      <c r="M244" s="5" t="s">
        <v>544</v>
      </c>
      <c r="N244" s="5">
        <v>101871654.1136</v>
      </c>
      <c r="O244" s="5">
        <f t="shared" si="19"/>
        <v>-2734288.18</v>
      </c>
      <c r="P244" s="5">
        <v>26766513.307100002</v>
      </c>
      <c r="Q244" s="6">
        <f t="shared" si="14"/>
        <v>125903879.24069999</v>
      </c>
    </row>
    <row r="245" spans="1:17" ht="24.95" customHeight="1">
      <c r="A245" s="126"/>
      <c r="B245" s="126"/>
      <c r="C245" s="1">
        <v>3</v>
      </c>
      <c r="D245" s="5" t="s">
        <v>285</v>
      </c>
      <c r="E245" s="5">
        <v>99206993.414299995</v>
      </c>
      <c r="F245" s="5">
        <v>0</v>
      </c>
      <c r="G245" s="5">
        <v>28430350.230799999</v>
      </c>
      <c r="H245" s="6">
        <f t="shared" si="13"/>
        <v>127637343.6451</v>
      </c>
      <c r="I245" s="12"/>
      <c r="J245" s="131"/>
      <c r="K245" s="126"/>
      <c r="L245" s="13">
        <v>21</v>
      </c>
      <c r="M245" s="5" t="s">
        <v>648</v>
      </c>
      <c r="N245" s="5">
        <v>110221290.4084</v>
      </c>
      <c r="O245" s="5">
        <f t="shared" si="19"/>
        <v>-2734288.18</v>
      </c>
      <c r="P245" s="5">
        <v>28271552.232099999</v>
      </c>
      <c r="Q245" s="6">
        <f t="shared" si="14"/>
        <v>135758554.4605</v>
      </c>
    </row>
    <row r="246" spans="1:17" ht="24.95" customHeight="1">
      <c r="A246" s="126"/>
      <c r="B246" s="126"/>
      <c r="C246" s="1">
        <v>4</v>
      </c>
      <c r="D246" s="5" t="s">
        <v>286</v>
      </c>
      <c r="E246" s="5">
        <v>102136522.6974</v>
      </c>
      <c r="F246" s="5">
        <v>0</v>
      </c>
      <c r="G246" s="5">
        <v>29306822.156399999</v>
      </c>
      <c r="H246" s="6">
        <f t="shared" si="13"/>
        <v>131443344.8538</v>
      </c>
      <c r="I246" s="12"/>
      <c r="J246" s="131"/>
      <c r="K246" s="126"/>
      <c r="L246" s="13">
        <v>22</v>
      </c>
      <c r="M246" s="5" t="s">
        <v>649</v>
      </c>
      <c r="N246" s="5">
        <v>100044101.7862</v>
      </c>
      <c r="O246" s="5">
        <f t="shared" si="19"/>
        <v>-2734288.18</v>
      </c>
      <c r="P246" s="5">
        <v>25747417.993099999</v>
      </c>
      <c r="Q246" s="6">
        <f t="shared" si="14"/>
        <v>123057231.5993</v>
      </c>
    </row>
    <row r="247" spans="1:17" ht="24.95" customHeight="1">
      <c r="A247" s="126"/>
      <c r="B247" s="126"/>
      <c r="C247" s="1">
        <v>5</v>
      </c>
      <c r="D247" s="5" t="s">
        <v>287</v>
      </c>
      <c r="E247" s="5">
        <v>122292644.92749999</v>
      </c>
      <c r="F247" s="5">
        <v>0</v>
      </c>
      <c r="G247" s="5">
        <v>32327578.0273</v>
      </c>
      <c r="H247" s="6">
        <f t="shared" si="13"/>
        <v>154620222.95480001</v>
      </c>
      <c r="I247" s="12"/>
      <c r="J247" s="131"/>
      <c r="K247" s="126"/>
      <c r="L247" s="13">
        <v>23</v>
      </c>
      <c r="M247" s="5" t="s">
        <v>650</v>
      </c>
      <c r="N247" s="5">
        <v>123018262.4067</v>
      </c>
      <c r="O247" s="5">
        <f t="shared" si="19"/>
        <v>-2734288.18</v>
      </c>
      <c r="P247" s="5">
        <v>31255028.6972</v>
      </c>
      <c r="Q247" s="6">
        <f t="shared" si="14"/>
        <v>151539002.92390001</v>
      </c>
    </row>
    <row r="248" spans="1:17" ht="24.95" customHeight="1">
      <c r="A248" s="126"/>
      <c r="B248" s="126"/>
      <c r="C248" s="1">
        <v>6</v>
      </c>
      <c r="D248" s="5" t="s">
        <v>288</v>
      </c>
      <c r="E248" s="5">
        <v>103944327.0528</v>
      </c>
      <c r="F248" s="5">
        <v>0</v>
      </c>
      <c r="G248" s="5">
        <v>29712462.0559</v>
      </c>
      <c r="H248" s="6">
        <f t="shared" si="13"/>
        <v>133656789.10870001</v>
      </c>
      <c r="I248" s="12"/>
      <c r="J248" s="131"/>
      <c r="K248" s="126"/>
      <c r="L248" s="13">
        <v>24</v>
      </c>
      <c r="M248" s="5" t="s">
        <v>867</v>
      </c>
      <c r="N248" s="5">
        <v>102014555.5218</v>
      </c>
      <c r="O248" s="5">
        <f t="shared" si="19"/>
        <v>-2734288.18</v>
      </c>
      <c r="P248" s="5">
        <v>26580053.8336</v>
      </c>
      <c r="Q248" s="6">
        <f t="shared" si="14"/>
        <v>125860321.17539999</v>
      </c>
    </row>
    <row r="249" spans="1:17" ht="24.95" customHeight="1">
      <c r="A249" s="126"/>
      <c r="B249" s="126"/>
      <c r="C249" s="1">
        <v>7</v>
      </c>
      <c r="D249" s="5" t="s">
        <v>289</v>
      </c>
      <c r="E249" s="5">
        <v>104039933.26980001</v>
      </c>
      <c r="F249" s="5">
        <v>0</v>
      </c>
      <c r="G249" s="5">
        <v>27760007.816799998</v>
      </c>
      <c r="H249" s="6">
        <f t="shared" si="13"/>
        <v>131799941.08660001</v>
      </c>
      <c r="I249" s="12"/>
      <c r="J249" s="131"/>
      <c r="K249" s="126"/>
      <c r="L249" s="13">
        <v>25</v>
      </c>
      <c r="M249" s="5" t="s">
        <v>868</v>
      </c>
      <c r="N249" s="5">
        <v>134402907.46900001</v>
      </c>
      <c r="O249" s="5">
        <f t="shared" si="19"/>
        <v>-2734288.18</v>
      </c>
      <c r="P249" s="5">
        <v>27679015.747200001</v>
      </c>
      <c r="Q249" s="6">
        <f t="shared" si="14"/>
        <v>159347635.03620002</v>
      </c>
    </row>
    <row r="250" spans="1:17" ht="24.95" customHeight="1">
      <c r="A250" s="126"/>
      <c r="B250" s="126"/>
      <c r="C250" s="1">
        <v>8</v>
      </c>
      <c r="D250" s="5" t="s">
        <v>290</v>
      </c>
      <c r="E250" s="5">
        <v>120694996.18709999</v>
      </c>
      <c r="F250" s="5">
        <v>0</v>
      </c>
      <c r="G250" s="5">
        <v>30970969.835200001</v>
      </c>
      <c r="H250" s="6">
        <f t="shared" si="13"/>
        <v>151665966.0223</v>
      </c>
      <c r="I250" s="12"/>
      <c r="J250" s="131"/>
      <c r="K250" s="126"/>
      <c r="L250" s="13">
        <v>26</v>
      </c>
      <c r="M250" s="5" t="s">
        <v>651</v>
      </c>
      <c r="N250" s="5">
        <v>91995656.350400001</v>
      </c>
      <c r="O250" s="5">
        <f t="shared" si="19"/>
        <v>-2734288.18</v>
      </c>
      <c r="P250" s="5">
        <v>24087391.655699998</v>
      </c>
      <c r="Q250" s="6">
        <f t="shared" si="14"/>
        <v>113348759.82609999</v>
      </c>
    </row>
    <row r="251" spans="1:17" ht="24.95" customHeight="1">
      <c r="A251" s="126"/>
      <c r="B251" s="126"/>
      <c r="C251" s="1">
        <v>9</v>
      </c>
      <c r="D251" s="5" t="s">
        <v>291</v>
      </c>
      <c r="E251" s="5">
        <v>132839657.56219999</v>
      </c>
      <c r="F251" s="5">
        <v>0</v>
      </c>
      <c r="G251" s="5">
        <v>34193921.210199997</v>
      </c>
      <c r="H251" s="6">
        <f t="shared" si="13"/>
        <v>167033578.77239999</v>
      </c>
      <c r="I251" s="12"/>
      <c r="J251" s="131"/>
      <c r="K251" s="126"/>
      <c r="L251" s="13">
        <v>27</v>
      </c>
      <c r="M251" s="5" t="s">
        <v>652</v>
      </c>
      <c r="N251" s="5">
        <v>111273132.7867</v>
      </c>
      <c r="O251" s="5">
        <f t="shared" si="19"/>
        <v>-2734288.18</v>
      </c>
      <c r="P251" s="5">
        <v>27532333.462099999</v>
      </c>
      <c r="Q251" s="6">
        <f t="shared" si="14"/>
        <v>136071178.06879997</v>
      </c>
    </row>
    <row r="252" spans="1:17" ht="24.95" customHeight="1">
      <c r="A252" s="126"/>
      <c r="B252" s="126"/>
      <c r="C252" s="1">
        <v>10</v>
      </c>
      <c r="D252" s="5" t="s">
        <v>292</v>
      </c>
      <c r="E252" s="5">
        <v>96660344.354200006</v>
      </c>
      <c r="F252" s="5">
        <v>0</v>
      </c>
      <c r="G252" s="5">
        <v>26202890.1239</v>
      </c>
      <c r="H252" s="6">
        <f t="shared" si="13"/>
        <v>122863234.4781</v>
      </c>
      <c r="I252" s="12"/>
      <c r="J252" s="131"/>
      <c r="K252" s="126"/>
      <c r="L252" s="13">
        <v>28</v>
      </c>
      <c r="M252" s="5" t="s">
        <v>653</v>
      </c>
      <c r="N252" s="5">
        <v>111629913.941</v>
      </c>
      <c r="O252" s="5">
        <f t="shared" si="19"/>
        <v>-2734288.18</v>
      </c>
      <c r="P252" s="5">
        <v>28584899.0634</v>
      </c>
      <c r="Q252" s="6">
        <f t="shared" si="14"/>
        <v>137480524.82440001</v>
      </c>
    </row>
    <row r="253" spans="1:17" ht="24.95" customHeight="1">
      <c r="A253" s="126"/>
      <c r="B253" s="126"/>
      <c r="C253" s="1">
        <v>11</v>
      </c>
      <c r="D253" s="5" t="s">
        <v>293</v>
      </c>
      <c r="E253" s="5">
        <v>165858371.0345</v>
      </c>
      <c r="F253" s="5">
        <v>0</v>
      </c>
      <c r="G253" s="5">
        <v>45027866.044</v>
      </c>
      <c r="H253" s="6">
        <f t="shared" si="13"/>
        <v>210886237.0785</v>
      </c>
      <c r="I253" s="12"/>
      <c r="J253" s="131"/>
      <c r="K253" s="126"/>
      <c r="L253" s="13">
        <v>29</v>
      </c>
      <c r="M253" s="5" t="s">
        <v>654</v>
      </c>
      <c r="N253" s="5">
        <v>98371137.088200003</v>
      </c>
      <c r="O253" s="5">
        <f t="shared" si="19"/>
        <v>-2734288.18</v>
      </c>
      <c r="P253" s="5">
        <v>25741173.536499999</v>
      </c>
      <c r="Q253" s="6">
        <f t="shared" si="14"/>
        <v>121378022.4447</v>
      </c>
    </row>
    <row r="254" spans="1:17" ht="24.95" customHeight="1">
      <c r="A254" s="126"/>
      <c r="B254" s="126"/>
      <c r="C254" s="1">
        <v>12</v>
      </c>
      <c r="D254" s="5" t="s">
        <v>294</v>
      </c>
      <c r="E254" s="5">
        <v>170694650.7559</v>
      </c>
      <c r="F254" s="5">
        <v>0</v>
      </c>
      <c r="G254" s="5">
        <v>45250480.921099998</v>
      </c>
      <c r="H254" s="6">
        <f t="shared" si="13"/>
        <v>215945131.67699999</v>
      </c>
      <c r="I254" s="12"/>
      <c r="J254" s="132"/>
      <c r="K254" s="127"/>
      <c r="L254" s="13">
        <v>30</v>
      </c>
      <c r="M254" s="5" t="s">
        <v>655</v>
      </c>
      <c r="N254" s="5">
        <v>109445255.29080001</v>
      </c>
      <c r="O254" s="5">
        <f t="shared" si="19"/>
        <v>-2734288.18</v>
      </c>
      <c r="P254" s="5">
        <v>29089263.821400002</v>
      </c>
      <c r="Q254" s="6">
        <f t="shared" si="14"/>
        <v>135800230.93220001</v>
      </c>
    </row>
    <row r="255" spans="1:17" ht="24.95" customHeight="1">
      <c r="A255" s="126"/>
      <c r="B255" s="126"/>
      <c r="C255" s="1">
        <v>13</v>
      </c>
      <c r="D255" s="5" t="s">
        <v>295</v>
      </c>
      <c r="E255" s="5">
        <v>133791708.1322</v>
      </c>
      <c r="F255" s="5">
        <v>0</v>
      </c>
      <c r="G255" s="5">
        <v>33263996.736200001</v>
      </c>
      <c r="H255" s="6">
        <f t="shared" si="13"/>
        <v>167055704.86840001</v>
      </c>
      <c r="I255" s="12"/>
      <c r="J255" s="19"/>
      <c r="K255" s="121" t="s">
        <v>841</v>
      </c>
      <c r="L255" s="122"/>
      <c r="M255" s="123"/>
      <c r="N255" s="15">
        <f>SUM(N225:N254)</f>
        <v>3118998081.3361998</v>
      </c>
      <c r="O255" s="15">
        <f t="shared" ref="O255:P255" si="20">SUM(O225:O254)</f>
        <v>-82028645.400000036</v>
      </c>
      <c r="P255" s="15">
        <f t="shared" si="20"/>
        <v>792918407.40470016</v>
      </c>
      <c r="Q255" s="8">
        <f t="shared" si="14"/>
        <v>3829887843.3408999</v>
      </c>
    </row>
    <row r="256" spans="1:17" ht="24.95" customHeight="1">
      <c r="A256" s="126"/>
      <c r="B256" s="126"/>
      <c r="C256" s="1">
        <v>14</v>
      </c>
      <c r="D256" s="5" t="s">
        <v>296</v>
      </c>
      <c r="E256" s="5">
        <v>127593835.5482</v>
      </c>
      <c r="F256" s="5">
        <v>0</v>
      </c>
      <c r="G256" s="5">
        <v>31461347.010499999</v>
      </c>
      <c r="H256" s="6">
        <f t="shared" si="13"/>
        <v>159055182.5587</v>
      </c>
      <c r="I256" s="12"/>
      <c r="J256" s="130">
        <v>30</v>
      </c>
      <c r="K256" s="125" t="s">
        <v>54</v>
      </c>
      <c r="L256" s="13">
        <v>1</v>
      </c>
      <c r="M256" s="5" t="s">
        <v>656</v>
      </c>
      <c r="N256" s="5">
        <v>107714937.2023</v>
      </c>
      <c r="O256" s="5">
        <f t="shared" ref="O256:O288" si="21">-2536017.62</f>
        <v>-2536017.62</v>
      </c>
      <c r="P256" s="5">
        <v>34874288.206200004</v>
      </c>
      <c r="Q256" s="6">
        <f t="shared" si="14"/>
        <v>140053207.78850001</v>
      </c>
    </row>
    <row r="257" spans="1:17" ht="24.95" customHeight="1">
      <c r="A257" s="126"/>
      <c r="B257" s="126"/>
      <c r="C257" s="1">
        <v>15</v>
      </c>
      <c r="D257" s="5" t="s">
        <v>297</v>
      </c>
      <c r="E257" s="5">
        <v>139258173.05809999</v>
      </c>
      <c r="F257" s="5">
        <v>0</v>
      </c>
      <c r="G257" s="5">
        <v>30306559.655000001</v>
      </c>
      <c r="H257" s="6">
        <f t="shared" si="13"/>
        <v>169564732.71309999</v>
      </c>
      <c r="I257" s="12"/>
      <c r="J257" s="131"/>
      <c r="K257" s="126"/>
      <c r="L257" s="13">
        <v>2</v>
      </c>
      <c r="M257" s="5" t="s">
        <v>657</v>
      </c>
      <c r="N257" s="5">
        <v>125089175.56380001</v>
      </c>
      <c r="O257" s="5">
        <f t="shared" si="21"/>
        <v>-2536017.62</v>
      </c>
      <c r="P257" s="5">
        <v>39694134.4626</v>
      </c>
      <c r="Q257" s="6">
        <f t="shared" si="14"/>
        <v>162247292.4064</v>
      </c>
    </row>
    <row r="258" spans="1:17" ht="24.95" customHeight="1">
      <c r="A258" s="126"/>
      <c r="B258" s="126"/>
      <c r="C258" s="1">
        <v>16</v>
      </c>
      <c r="D258" s="5" t="s">
        <v>298</v>
      </c>
      <c r="E258" s="5">
        <v>122158346.3959</v>
      </c>
      <c r="F258" s="5">
        <v>0</v>
      </c>
      <c r="G258" s="5">
        <v>31494817.297699999</v>
      </c>
      <c r="H258" s="6">
        <f t="shared" si="13"/>
        <v>153653163.6936</v>
      </c>
      <c r="I258" s="12"/>
      <c r="J258" s="131"/>
      <c r="K258" s="126"/>
      <c r="L258" s="13">
        <v>3</v>
      </c>
      <c r="M258" s="5" t="s">
        <v>658</v>
      </c>
      <c r="N258" s="5">
        <v>124602487.2676</v>
      </c>
      <c r="O258" s="5">
        <f t="shared" si="21"/>
        <v>-2536017.62</v>
      </c>
      <c r="P258" s="5">
        <v>37092881.184799999</v>
      </c>
      <c r="Q258" s="6">
        <f t="shared" si="14"/>
        <v>159159350.83239999</v>
      </c>
    </row>
    <row r="259" spans="1:17" ht="24.95" customHeight="1">
      <c r="A259" s="126"/>
      <c r="B259" s="126"/>
      <c r="C259" s="1">
        <v>17</v>
      </c>
      <c r="D259" s="5" t="s">
        <v>299</v>
      </c>
      <c r="E259" s="5">
        <v>100186431.5767</v>
      </c>
      <c r="F259" s="5">
        <v>0</v>
      </c>
      <c r="G259" s="5">
        <v>27935664.380399998</v>
      </c>
      <c r="H259" s="6">
        <f t="shared" si="13"/>
        <v>128122095.9571</v>
      </c>
      <c r="I259" s="12"/>
      <c r="J259" s="131"/>
      <c r="K259" s="126"/>
      <c r="L259" s="13">
        <v>4</v>
      </c>
      <c r="M259" s="5" t="s">
        <v>869</v>
      </c>
      <c r="N259" s="5">
        <v>133496904.94239999</v>
      </c>
      <c r="O259" s="5">
        <f t="shared" si="21"/>
        <v>-2536017.62</v>
      </c>
      <c r="P259" s="5">
        <v>33414271.813099999</v>
      </c>
      <c r="Q259" s="6">
        <f t="shared" si="14"/>
        <v>164375159.13549998</v>
      </c>
    </row>
    <row r="260" spans="1:17" ht="24.95" customHeight="1">
      <c r="A260" s="127"/>
      <c r="B260" s="127"/>
      <c r="C260" s="1">
        <v>18</v>
      </c>
      <c r="D260" s="5" t="s">
        <v>300</v>
      </c>
      <c r="E260" s="5">
        <v>124671906.66850001</v>
      </c>
      <c r="F260" s="5">
        <v>0</v>
      </c>
      <c r="G260" s="5">
        <v>29398428.3345</v>
      </c>
      <c r="H260" s="6">
        <f t="shared" si="13"/>
        <v>154070335.00300002</v>
      </c>
      <c r="I260" s="12"/>
      <c r="J260" s="131"/>
      <c r="K260" s="126"/>
      <c r="L260" s="13">
        <v>5</v>
      </c>
      <c r="M260" s="5" t="s">
        <v>659</v>
      </c>
      <c r="N260" s="5">
        <v>135446001.88339999</v>
      </c>
      <c r="O260" s="5">
        <f t="shared" si="21"/>
        <v>-2536017.62</v>
      </c>
      <c r="P260" s="5">
        <v>44078617.206200004</v>
      </c>
      <c r="Q260" s="6">
        <f t="shared" si="14"/>
        <v>176988601.46959999</v>
      </c>
    </row>
    <row r="261" spans="1:17" ht="24.95" customHeight="1">
      <c r="A261" s="1"/>
      <c r="B261" s="121" t="s">
        <v>824</v>
      </c>
      <c r="C261" s="122"/>
      <c r="D261" s="123"/>
      <c r="E261" s="15">
        <f>SUM(E243:E260)</f>
        <v>2273802297.8027</v>
      </c>
      <c r="F261" s="15">
        <v>0</v>
      </c>
      <c r="G261" s="15">
        <f>SUM(G243:G260)</f>
        <v>594344978.46399999</v>
      </c>
      <c r="H261" s="8">
        <f t="shared" si="13"/>
        <v>2868147276.2666998</v>
      </c>
      <c r="I261" s="12"/>
      <c r="J261" s="131"/>
      <c r="K261" s="126"/>
      <c r="L261" s="13">
        <v>6</v>
      </c>
      <c r="M261" s="5" t="s">
        <v>660</v>
      </c>
      <c r="N261" s="5">
        <v>139210919.708</v>
      </c>
      <c r="O261" s="5">
        <f t="shared" si="21"/>
        <v>-2536017.62</v>
      </c>
      <c r="P261" s="5">
        <v>45653594.0449</v>
      </c>
      <c r="Q261" s="6">
        <f t="shared" si="14"/>
        <v>182328496.1329</v>
      </c>
    </row>
    <row r="262" spans="1:17" ht="24.95" customHeight="1">
      <c r="A262" s="129">
        <v>13</v>
      </c>
      <c r="B262" s="125" t="s">
        <v>37</v>
      </c>
      <c r="C262" s="1">
        <v>1</v>
      </c>
      <c r="D262" s="5" t="s">
        <v>301</v>
      </c>
      <c r="E262" s="5">
        <v>146492143.12450001</v>
      </c>
      <c r="F262" s="5">
        <v>0</v>
      </c>
      <c r="G262" s="5">
        <v>38760530.843500003</v>
      </c>
      <c r="H262" s="6">
        <f t="shared" si="13"/>
        <v>185252673.96799999</v>
      </c>
      <c r="I262" s="12"/>
      <c r="J262" s="131"/>
      <c r="K262" s="126"/>
      <c r="L262" s="13">
        <v>7</v>
      </c>
      <c r="M262" s="5" t="s">
        <v>661</v>
      </c>
      <c r="N262" s="5">
        <v>150924174.06459999</v>
      </c>
      <c r="O262" s="5">
        <f t="shared" si="21"/>
        <v>-2536017.62</v>
      </c>
      <c r="P262" s="5">
        <v>47127535.576300003</v>
      </c>
      <c r="Q262" s="6">
        <f t="shared" si="14"/>
        <v>195515692.02089998</v>
      </c>
    </row>
    <row r="263" spans="1:17" ht="24.95" customHeight="1">
      <c r="A263" s="129"/>
      <c r="B263" s="126"/>
      <c r="C263" s="1">
        <v>2</v>
      </c>
      <c r="D263" s="5" t="s">
        <v>302</v>
      </c>
      <c r="E263" s="5">
        <v>111470621.9281</v>
      </c>
      <c r="F263" s="5">
        <v>0</v>
      </c>
      <c r="G263" s="5">
        <v>28742674.040199999</v>
      </c>
      <c r="H263" s="6">
        <f t="shared" si="13"/>
        <v>140213295.96830001</v>
      </c>
      <c r="I263" s="12"/>
      <c r="J263" s="131"/>
      <c r="K263" s="126"/>
      <c r="L263" s="13">
        <v>8</v>
      </c>
      <c r="M263" s="5" t="s">
        <v>662</v>
      </c>
      <c r="N263" s="5">
        <v>111074653.3867</v>
      </c>
      <c r="O263" s="5">
        <f t="shared" si="21"/>
        <v>-2536017.62</v>
      </c>
      <c r="P263" s="5">
        <v>36039566.248800002</v>
      </c>
      <c r="Q263" s="6">
        <f t="shared" si="14"/>
        <v>144578202.01550001</v>
      </c>
    </row>
    <row r="264" spans="1:17" ht="24.95" customHeight="1">
      <c r="A264" s="129"/>
      <c r="B264" s="126"/>
      <c r="C264" s="1">
        <v>3</v>
      </c>
      <c r="D264" s="5" t="s">
        <v>303</v>
      </c>
      <c r="E264" s="5">
        <v>106285670.667</v>
      </c>
      <c r="F264" s="5">
        <v>0</v>
      </c>
      <c r="G264" s="5">
        <v>24917819.4954</v>
      </c>
      <c r="H264" s="6">
        <f t="shared" si="13"/>
        <v>131203490.16239999</v>
      </c>
      <c r="I264" s="12"/>
      <c r="J264" s="131"/>
      <c r="K264" s="126"/>
      <c r="L264" s="13">
        <v>9</v>
      </c>
      <c r="M264" s="5" t="s">
        <v>663</v>
      </c>
      <c r="N264" s="5">
        <v>131822172.32250001</v>
      </c>
      <c r="O264" s="5">
        <f t="shared" si="21"/>
        <v>-2536017.62</v>
      </c>
      <c r="P264" s="5">
        <v>43109040.432899997</v>
      </c>
      <c r="Q264" s="6">
        <f t="shared" si="14"/>
        <v>172395195.1354</v>
      </c>
    </row>
    <row r="265" spans="1:17" ht="24.95" customHeight="1">
      <c r="A265" s="129"/>
      <c r="B265" s="126"/>
      <c r="C265" s="1">
        <v>4</v>
      </c>
      <c r="D265" s="5" t="s">
        <v>304</v>
      </c>
      <c r="E265" s="5">
        <v>109745725.0719</v>
      </c>
      <c r="F265" s="5">
        <v>0</v>
      </c>
      <c r="G265" s="5">
        <v>28103366.5755</v>
      </c>
      <c r="H265" s="6">
        <f t="shared" ref="H265:H328" si="22">E265+F265+G265</f>
        <v>137849091.64739999</v>
      </c>
      <c r="I265" s="12"/>
      <c r="J265" s="131"/>
      <c r="K265" s="126"/>
      <c r="L265" s="13">
        <v>10</v>
      </c>
      <c r="M265" s="5" t="s">
        <v>664</v>
      </c>
      <c r="N265" s="5">
        <v>138011756.91139999</v>
      </c>
      <c r="O265" s="5">
        <f t="shared" si="21"/>
        <v>-2536017.62</v>
      </c>
      <c r="P265" s="5">
        <v>44141811.106799997</v>
      </c>
      <c r="Q265" s="6">
        <f t="shared" ref="Q265:Q328" si="23">N265+O265+P265</f>
        <v>179617550.39819998</v>
      </c>
    </row>
    <row r="266" spans="1:17" ht="24.95" customHeight="1">
      <c r="A266" s="129"/>
      <c r="B266" s="126"/>
      <c r="C266" s="1">
        <v>5</v>
      </c>
      <c r="D266" s="5" t="s">
        <v>305</v>
      </c>
      <c r="E266" s="5">
        <v>116242109.1013</v>
      </c>
      <c r="F266" s="5">
        <v>0</v>
      </c>
      <c r="G266" s="5">
        <v>29809477.002500001</v>
      </c>
      <c r="H266" s="6">
        <f t="shared" si="22"/>
        <v>146051586.1038</v>
      </c>
      <c r="I266" s="12"/>
      <c r="J266" s="131"/>
      <c r="K266" s="126"/>
      <c r="L266" s="13">
        <v>11</v>
      </c>
      <c r="M266" s="5" t="s">
        <v>849</v>
      </c>
      <c r="N266" s="5">
        <v>99815041.762400001</v>
      </c>
      <c r="O266" s="5">
        <f t="shared" si="21"/>
        <v>-2536017.62</v>
      </c>
      <c r="P266" s="5">
        <v>32926392.420499999</v>
      </c>
      <c r="Q266" s="6">
        <f t="shared" si="23"/>
        <v>130205416.56289999</v>
      </c>
    </row>
    <row r="267" spans="1:17" ht="24.95" customHeight="1">
      <c r="A267" s="129"/>
      <c r="B267" s="126"/>
      <c r="C267" s="1">
        <v>6</v>
      </c>
      <c r="D267" s="5" t="s">
        <v>306</v>
      </c>
      <c r="E267" s="5">
        <v>118498166.7009</v>
      </c>
      <c r="F267" s="5">
        <v>0</v>
      </c>
      <c r="G267" s="5">
        <v>30722104.331700001</v>
      </c>
      <c r="H267" s="6">
        <f t="shared" si="22"/>
        <v>149220271.03260002</v>
      </c>
      <c r="I267" s="12"/>
      <c r="J267" s="131"/>
      <c r="K267" s="126"/>
      <c r="L267" s="13">
        <v>12</v>
      </c>
      <c r="M267" s="5" t="s">
        <v>665</v>
      </c>
      <c r="N267" s="5">
        <v>104095150.06129999</v>
      </c>
      <c r="O267" s="5">
        <f t="shared" si="21"/>
        <v>-2536017.62</v>
      </c>
      <c r="P267" s="5">
        <v>32808559.524799999</v>
      </c>
      <c r="Q267" s="6">
        <f t="shared" si="23"/>
        <v>134367691.96609998</v>
      </c>
    </row>
    <row r="268" spans="1:17" ht="24.95" customHeight="1">
      <c r="A268" s="129"/>
      <c r="B268" s="126"/>
      <c r="C268" s="1">
        <v>7</v>
      </c>
      <c r="D268" s="5" t="s">
        <v>307</v>
      </c>
      <c r="E268" s="5">
        <v>97643225.181099996</v>
      </c>
      <c r="F268" s="5">
        <v>0</v>
      </c>
      <c r="G268" s="5">
        <v>25351372.115800001</v>
      </c>
      <c r="H268" s="6">
        <f t="shared" si="22"/>
        <v>122994597.2969</v>
      </c>
      <c r="I268" s="12"/>
      <c r="J268" s="131"/>
      <c r="K268" s="126"/>
      <c r="L268" s="13">
        <v>13</v>
      </c>
      <c r="M268" s="5" t="s">
        <v>870</v>
      </c>
      <c r="N268" s="5">
        <v>102044807.03039999</v>
      </c>
      <c r="O268" s="5">
        <f t="shared" si="21"/>
        <v>-2536017.62</v>
      </c>
      <c r="P268" s="5">
        <v>32944001.787999999</v>
      </c>
      <c r="Q268" s="6">
        <f t="shared" si="23"/>
        <v>132452791.19839999</v>
      </c>
    </row>
    <row r="269" spans="1:17" ht="24.95" customHeight="1">
      <c r="A269" s="129"/>
      <c r="B269" s="126"/>
      <c r="C269" s="1">
        <v>8</v>
      </c>
      <c r="D269" s="5" t="s">
        <v>308</v>
      </c>
      <c r="E269" s="5">
        <v>120288642.3344</v>
      </c>
      <c r="F269" s="5">
        <v>0</v>
      </c>
      <c r="G269" s="5">
        <v>29424631.143399999</v>
      </c>
      <c r="H269" s="6">
        <f t="shared" si="22"/>
        <v>149713273.47780001</v>
      </c>
      <c r="I269" s="12"/>
      <c r="J269" s="131"/>
      <c r="K269" s="126"/>
      <c r="L269" s="13">
        <v>14</v>
      </c>
      <c r="M269" s="5" t="s">
        <v>666</v>
      </c>
      <c r="N269" s="5">
        <v>151563474.20030001</v>
      </c>
      <c r="O269" s="5">
        <f t="shared" si="21"/>
        <v>-2536017.62</v>
      </c>
      <c r="P269" s="5">
        <v>43855627.661700003</v>
      </c>
      <c r="Q269" s="6">
        <f t="shared" si="23"/>
        <v>192883084.24200001</v>
      </c>
    </row>
    <row r="270" spans="1:17" ht="24.95" customHeight="1">
      <c r="A270" s="129"/>
      <c r="B270" s="126"/>
      <c r="C270" s="1">
        <v>9</v>
      </c>
      <c r="D270" s="5" t="s">
        <v>309</v>
      </c>
      <c r="E270" s="5">
        <v>128704066.0627</v>
      </c>
      <c r="F270" s="5">
        <v>0</v>
      </c>
      <c r="G270" s="5">
        <v>33314365.592099998</v>
      </c>
      <c r="H270" s="6">
        <f t="shared" si="22"/>
        <v>162018431.6548</v>
      </c>
      <c r="I270" s="12"/>
      <c r="J270" s="131"/>
      <c r="K270" s="126"/>
      <c r="L270" s="13">
        <v>15</v>
      </c>
      <c r="M270" s="5" t="s">
        <v>871</v>
      </c>
      <c r="N270" s="5">
        <v>103352129.9193</v>
      </c>
      <c r="O270" s="5">
        <f t="shared" si="21"/>
        <v>-2536017.62</v>
      </c>
      <c r="P270" s="5">
        <v>33878484.715300001</v>
      </c>
      <c r="Q270" s="6">
        <f t="shared" si="23"/>
        <v>134694597.01460001</v>
      </c>
    </row>
    <row r="271" spans="1:17" ht="24.95" customHeight="1">
      <c r="A271" s="129"/>
      <c r="B271" s="126"/>
      <c r="C271" s="1">
        <v>10</v>
      </c>
      <c r="D271" s="5" t="s">
        <v>310</v>
      </c>
      <c r="E271" s="5">
        <v>112386913.2766</v>
      </c>
      <c r="F271" s="5">
        <v>0</v>
      </c>
      <c r="G271" s="5">
        <v>28690345.494100001</v>
      </c>
      <c r="H271" s="6">
        <f t="shared" si="22"/>
        <v>141077258.77070001</v>
      </c>
      <c r="I271" s="12"/>
      <c r="J271" s="131"/>
      <c r="K271" s="126"/>
      <c r="L271" s="13">
        <v>16</v>
      </c>
      <c r="M271" s="5" t="s">
        <v>667</v>
      </c>
      <c r="N271" s="5">
        <v>108453390.3629</v>
      </c>
      <c r="O271" s="5">
        <f t="shared" si="21"/>
        <v>-2536017.62</v>
      </c>
      <c r="P271" s="5">
        <v>34148682.351599999</v>
      </c>
      <c r="Q271" s="6">
        <f t="shared" si="23"/>
        <v>140066055.09450001</v>
      </c>
    </row>
    <row r="272" spans="1:17" ht="24.95" customHeight="1">
      <c r="A272" s="129"/>
      <c r="B272" s="126"/>
      <c r="C272" s="1">
        <v>11</v>
      </c>
      <c r="D272" s="5" t="s">
        <v>311</v>
      </c>
      <c r="E272" s="5">
        <v>120441108.18539999</v>
      </c>
      <c r="F272" s="5">
        <v>0</v>
      </c>
      <c r="G272" s="5">
        <v>30006739.385899998</v>
      </c>
      <c r="H272" s="6">
        <f t="shared" si="22"/>
        <v>150447847.5713</v>
      </c>
      <c r="I272" s="12"/>
      <c r="J272" s="131"/>
      <c r="K272" s="126"/>
      <c r="L272" s="13">
        <v>17</v>
      </c>
      <c r="M272" s="5" t="s">
        <v>668</v>
      </c>
      <c r="N272" s="5">
        <v>141696183.69940001</v>
      </c>
      <c r="O272" s="5">
        <f t="shared" si="21"/>
        <v>-2536017.62</v>
      </c>
      <c r="P272" s="5">
        <v>42539545.992700003</v>
      </c>
      <c r="Q272" s="6">
        <f t="shared" si="23"/>
        <v>181699712.07210001</v>
      </c>
    </row>
    <row r="273" spans="1:17" ht="24.95" customHeight="1">
      <c r="A273" s="129"/>
      <c r="B273" s="126"/>
      <c r="C273" s="1">
        <v>12</v>
      </c>
      <c r="D273" s="5" t="s">
        <v>312</v>
      </c>
      <c r="E273" s="5">
        <v>84520786.609799996</v>
      </c>
      <c r="F273" s="5">
        <v>0</v>
      </c>
      <c r="G273" s="5">
        <v>22207038.449200001</v>
      </c>
      <c r="H273" s="6">
        <f t="shared" si="22"/>
        <v>106727825.059</v>
      </c>
      <c r="I273" s="12"/>
      <c r="J273" s="131"/>
      <c r="K273" s="126"/>
      <c r="L273" s="13">
        <v>18</v>
      </c>
      <c r="M273" s="5" t="s">
        <v>669</v>
      </c>
      <c r="N273" s="5">
        <v>122521173.9501</v>
      </c>
      <c r="O273" s="5">
        <f t="shared" si="21"/>
        <v>-2536017.62</v>
      </c>
      <c r="P273" s="5">
        <v>34529531.758400001</v>
      </c>
      <c r="Q273" s="6">
        <f t="shared" si="23"/>
        <v>154514688.08849999</v>
      </c>
    </row>
    <row r="274" spans="1:17" ht="24.95" customHeight="1">
      <c r="A274" s="129"/>
      <c r="B274" s="126"/>
      <c r="C274" s="1">
        <v>13</v>
      </c>
      <c r="D274" s="5" t="s">
        <v>313</v>
      </c>
      <c r="E274" s="5">
        <v>107124393.6145</v>
      </c>
      <c r="F274" s="5">
        <v>0</v>
      </c>
      <c r="G274" s="5">
        <v>27553479.728999998</v>
      </c>
      <c r="H274" s="6">
        <f t="shared" si="22"/>
        <v>134677873.34349999</v>
      </c>
      <c r="I274" s="12"/>
      <c r="J274" s="131"/>
      <c r="K274" s="126"/>
      <c r="L274" s="13">
        <v>19</v>
      </c>
      <c r="M274" s="5" t="s">
        <v>670</v>
      </c>
      <c r="N274" s="5">
        <v>112476229.0707</v>
      </c>
      <c r="O274" s="5">
        <f t="shared" si="21"/>
        <v>-2536017.62</v>
      </c>
      <c r="P274" s="5">
        <v>32926454.864999998</v>
      </c>
      <c r="Q274" s="6">
        <f t="shared" si="23"/>
        <v>142866666.31569999</v>
      </c>
    </row>
    <row r="275" spans="1:17" ht="24.95" customHeight="1">
      <c r="A275" s="129"/>
      <c r="B275" s="126"/>
      <c r="C275" s="1">
        <v>14</v>
      </c>
      <c r="D275" s="5" t="s">
        <v>314</v>
      </c>
      <c r="E275" s="5">
        <v>104535961.88150001</v>
      </c>
      <c r="F275" s="5">
        <v>0</v>
      </c>
      <c r="G275" s="5">
        <v>26592145.6384</v>
      </c>
      <c r="H275" s="6">
        <f t="shared" si="22"/>
        <v>131128107.51990001</v>
      </c>
      <c r="I275" s="12"/>
      <c r="J275" s="131"/>
      <c r="K275" s="126"/>
      <c r="L275" s="13">
        <v>20</v>
      </c>
      <c r="M275" s="5" t="s">
        <v>872</v>
      </c>
      <c r="N275" s="5">
        <v>101559621.36920001</v>
      </c>
      <c r="O275" s="5">
        <f t="shared" si="21"/>
        <v>-2536017.62</v>
      </c>
      <c r="P275" s="5">
        <v>31601318.734000001</v>
      </c>
      <c r="Q275" s="6">
        <f t="shared" si="23"/>
        <v>130624922.4832</v>
      </c>
    </row>
    <row r="276" spans="1:17" ht="24.95" customHeight="1">
      <c r="A276" s="129"/>
      <c r="B276" s="126"/>
      <c r="C276" s="1">
        <v>15</v>
      </c>
      <c r="D276" s="5" t="s">
        <v>315</v>
      </c>
      <c r="E276" s="5">
        <v>112116229.2022</v>
      </c>
      <c r="F276" s="5">
        <v>0</v>
      </c>
      <c r="G276" s="5">
        <v>28636705.612100001</v>
      </c>
      <c r="H276" s="6">
        <f t="shared" si="22"/>
        <v>140752934.8143</v>
      </c>
      <c r="I276" s="12"/>
      <c r="J276" s="131"/>
      <c r="K276" s="126"/>
      <c r="L276" s="13">
        <v>21</v>
      </c>
      <c r="M276" s="5" t="s">
        <v>671</v>
      </c>
      <c r="N276" s="5">
        <v>125425534.251</v>
      </c>
      <c r="O276" s="5">
        <f t="shared" si="21"/>
        <v>-2536017.62</v>
      </c>
      <c r="P276" s="5">
        <v>39047083.871699996</v>
      </c>
      <c r="Q276" s="6">
        <f t="shared" si="23"/>
        <v>161936600.5027</v>
      </c>
    </row>
    <row r="277" spans="1:17" ht="24.95" customHeight="1">
      <c r="A277" s="129"/>
      <c r="B277" s="127"/>
      <c r="C277" s="1">
        <v>16</v>
      </c>
      <c r="D277" s="5" t="s">
        <v>316</v>
      </c>
      <c r="E277" s="5">
        <v>108985719.4742</v>
      </c>
      <c r="F277" s="5">
        <v>0</v>
      </c>
      <c r="G277" s="5">
        <v>27869511.6765</v>
      </c>
      <c r="H277" s="6">
        <f t="shared" si="22"/>
        <v>136855231.1507</v>
      </c>
      <c r="I277" s="12"/>
      <c r="J277" s="131"/>
      <c r="K277" s="126"/>
      <c r="L277" s="13">
        <v>22</v>
      </c>
      <c r="M277" s="5" t="s">
        <v>873</v>
      </c>
      <c r="N277" s="5">
        <v>116177235.9155</v>
      </c>
      <c r="O277" s="5">
        <f t="shared" si="21"/>
        <v>-2536017.62</v>
      </c>
      <c r="P277" s="5">
        <v>35735024.101300001</v>
      </c>
      <c r="Q277" s="6">
        <f t="shared" si="23"/>
        <v>149376242.39679998</v>
      </c>
    </row>
    <row r="278" spans="1:17" ht="24.95" customHeight="1">
      <c r="A278" s="1"/>
      <c r="B278" s="121" t="s">
        <v>825</v>
      </c>
      <c r="C278" s="122"/>
      <c r="D278" s="123"/>
      <c r="E278" s="15">
        <f>SUM(E262:E277)</f>
        <v>1805481482.4161003</v>
      </c>
      <c r="F278" s="15">
        <v>0</v>
      </c>
      <c r="G278" s="15">
        <f>SUM(G262:G277)</f>
        <v>460702307.12529999</v>
      </c>
      <c r="H278" s="8">
        <f t="shared" si="22"/>
        <v>2266183789.5414004</v>
      </c>
      <c r="I278" s="12"/>
      <c r="J278" s="131"/>
      <c r="K278" s="126"/>
      <c r="L278" s="13">
        <v>23</v>
      </c>
      <c r="M278" s="5" t="s">
        <v>874</v>
      </c>
      <c r="N278" s="5">
        <v>120272624.42659999</v>
      </c>
      <c r="O278" s="5">
        <f t="shared" si="21"/>
        <v>-2536017.62</v>
      </c>
      <c r="P278" s="5">
        <v>38904897.595399998</v>
      </c>
      <c r="Q278" s="6">
        <f t="shared" si="23"/>
        <v>156641504.40199998</v>
      </c>
    </row>
    <row r="279" spans="1:17" ht="24.95" customHeight="1">
      <c r="A279" s="129">
        <v>14</v>
      </c>
      <c r="B279" s="125" t="s">
        <v>38</v>
      </c>
      <c r="C279" s="1">
        <v>1</v>
      </c>
      <c r="D279" s="5" t="s">
        <v>317</v>
      </c>
      <c r="E279" s="5">
        <v>136523381.83039999</v>
      </c>
      <c r="F279" s="5">
        <v>0</v>
      </c>
      <c r="G279" s="5">
        <v>34519832.575499997</v>
      </c>
      <c r="H279" s="6">
        <f t="shared" si="22"/>
        <v>171043214.4059</v>
      </c>
      <c r="I279" s="12"/>
      <c r="J279" s="131"/>
      <c r="K279" s="126"/>
      <c r="L279" s="13">
        <v>24</v>
      </c>
      <c r="M279" s="5" t="s">
        <v>875</v>
      </c>
      <c r="N279" s="5">
        <v>102962137.7367</v>
      </c>
      <c r="O279" s="5">
        <f t="shared" si="21"/>
        <v>-2536017.62</v>
      </c>
      <c r="P279" s="5">
        <v>32791262.380100001</v>
      </c>
      <c r="Q279" s="6">
        <f t="shared" si="23"/>
        <v>133217382.49679999</v>
      </c>
    </row>
    <row r="280" spans="1:17" ht="24.95" customHeight="1">
      <c r="A280" s="129"/>
      <c r="B280" s="126"/>
      <c r="C280" s="1">
        <v>2</v>
      </c>
      <c r="D280" s="5" t="s">
        <v>318</v>
      </c>
      <c r="E280" s="5">
        <v>115030760.73199999</v>
      </c>
      <c r="F280" s="5">
        <v>0</v>
      </c>
      <c r="G280" s="5">
        <v>30497715.647300001</v>
      </c>
      <c r="H280" s="6">
        <f t="shared" si="22"/>
        <v>145528476.3793</v>
      </c>
      <c r="I280" s="12"/>
      <c r="J280" s="131"/>
      <c r="K280" s="126"/>
      <c r="L280" s="13">
        <v>25</v>
      </c>
      <c r="M280" s="5" t="s">
        <v>672</v>
      </c>
      <c r="N280" s="5">
        <v>94220496.5079</v>
      </c>
      <c r="O280" s="5">
        <f t="shared" si="21"/>
        <v>-2536017.62</v>
      </c>
      <c r="P280" s="5">
        <v>30566300.055799998</v>
      </c>
      <c r="Q280" s="6">
        <f t="shared" si="23"/>
        <v>122250778.94369999</v>
      </c>
    </row>
    <row r="281" spans="1:17" ht="24.95" customHeight="1">
      <c r="A281" s="129"/>
      <c r="B281" s="126"/>
      <c r="C281" s="1">
        <v>3</v>
      </c>
      <c r="D281" s="5" t="s">
        <v>319</v>
      </c>
      <c r="E281" s="5">
        <v>155706326.6706</v>
      </c>
      <c r="F281" s="5">
        <v>0</v>
      </c>
      <c r="G281" s="5">
        <v>39575032.400300004</v>
      </c>
      <c r="H281" s="6">
        <f t="shared" si="22"/>
        <v>195281359.07089999</v>
      </c>
      <c r="I281" s="12"/>
      <c r="J281" s="131"/>
      <c r="K281" s="126"/>
      <c r="L281" s="13">
        <v>26</v>
      </c>
      <c r="M281" s="5" t="s">
        <v>673</v>
      </c>
      <c r="N281" s="5">
        <v>124894634.7242</v>
      </c>
      <c r="O281" s="5">
        <f t="shared" si="21"/>
        <v>-2536017.62</v>
      </c>
      <c r="P281" s="5">
        <v>39154988.0814</v>
      </c>
      <c r="Q281" s="6">
        <f t="shared" si="23"/>
        <v>161513605.18559998</v>
      </c>
    </row>
    <row r="282" spans="1:17" ht="24.95" customHeight="1">
      <c r="A282" s="129"/>
      <c r="B282" s="126"/>
      <c r="C282" s="1">
        <v>4</v>
      </c>
      <c r="D282" s="5" t="s">
        <v>320</v>
      </c>
      <c r="E282" s="5">
        <v>146369666.81889999</v>
      </c>
      <c r="F282" s="5">
        <v>0</v>
      </c>
      <c r="G282" s="5">
        <v>37437117.800800003</v>
      </c>
      <c r="H282" s="6">
        <f t="shared" si="22"/>
        <v>183806784.61969998</v>
      </c>
      <c r="I282" s="12"/>
      <c r="J282" s="131"/>
      <c r="K282" s="126"/>
      <c r="L282" s="13">
        <v>27</v>
      </c>
      <c r="M282" s="5" t="s">
        <v>876</v>
      </c>
      <c r="N282" s="5">
        <v>136076195.30489999</v>
      </c>
      <c r="O282" s="5">
        <f t="shared" si="21"/>
        <v>-2536017.62</v>
      </c>
      <c r="P282" s="5">
        <v>43047407.646399997</v>
      </c>
      <c r="Q282" s="6">
        <f t="shared" si="23"/>
        <v>176587585.33129999</v>
      </c>
    </row>
    <row r="283" spans="1:17" ht="24.95" customHeight="1">
      <c r="A283" s="129"/>
      <c r="B283" s="126"/>
      <c r="C283" s="1">
        <v>5</v>
      </c>
      <c r="D283" s="5" t="s">
        <v>321</v>
      </c>
      <c r="E283" s="5">
        <v>141522611.4878</v>
      </c>
      <c r="F283" s="5">
        <v>0</v>
      </c>
      <c r="G283" s="5">
        <v>34556612.424699999</v>
      </c>
      <c r="H283" s="6">
        <f t="shared" si="22"/>
        <v>176079223.91249999</v>
      </c>
      <c r="I283" s="12"/>
      <c r="J283" s="131"/>
      <c r="K283" s="126"/>
      <c r="L283" s="13">
        <v>28</v>
      </c>
      <c r="M283" s="5" t="s">
        <v>674</v>
      </c>
      <c r="N283" s="5">
        <v>104221428.61650001</v>
      </c>
      <c r="O283" s="5">
        <f t="shared" si="21"/>
        <v>-2536017.62</v>
      </c>
      <c r="P283" s="5">
        <v>33017686.375700001</v>
      </c>
      <c r="Q283" s="6">
        <f t="shared" si="23"/>
        <v>134703097.37220001</v>
      </c>
    </row>
    <row r="284" spans="1:17" ht="24.95" customHeight="1">
      <c r="A284" s="129"/>
      <c r="B284" s="126"/>
      <c r="C284" s="1">
        <v>6</v>
      </c>
      <c r="D284" s="5" t="s">
        <v>322</v>
      </c>
      <c r="E284" s="5">
        <v>136069501.9111</v>
      </c>
      <c r="F284" s="5">
        <v>0</v>
      </c>
      <c r="G284" s="5">
        <v>32745407.793499999</v>
      </c>
      <c r="H284" s="6">
        <f t="shared" si="22"/>
        <v>168814909.70460001</v>
      </c>
      <c r="I284" s="12"/>
      <c r="J284" s="131"/>
      <c r="K284" s="126"/>
      <c r="L284" s="13">
        <v>29</v>
      </c>
      <c r="M284" s="5" t="s">
        <v>675</v>
      </c>
      <c r="N284" s="5">
        <v>125338346.1943</v>
      </c>
      <c r="O284" s="5">
        <f t="shared" si="21"/>
        <v>-2536017.62</v>
      </c>
      <c r="P284" s="5">
        <v>35901813.536600001</v>
      </c>
      <c r="Q284" s="6">
        <f t="shared" si="23"/>
        <v>158704142.11089998</v>
      </c>
    </row>
    <row r="285" spans="1:17" ht="24.95" customHeight="1">
      <c r="A285" s="129"/>
      <c r="B285" s="126"/>
      <c r="C285" s="1">
        <v>7</v>
      </c>
      <c r="D285" s="5" t="s">
        <v>323</v>
      </c>
      <c r="E285" s="5">
        <v>137387459.5819</v>
      </c>
      <c r="F285" s="5">
        <v>0</v>
      </c>
      <c r="G285" s="5">
        <v>35213841.479800001</v>
      </c>
      <c r="H285" s="6">
        <f t="shared" si="22"/>
        <v>172601301.06169999</v>
      </c>
      <c r="I285" s="12"/>
      <c r="J285" s="131"/>
      <c r="K285" s="126"/>
      <c r="L285" s="13">
        <v>30</v>
      </c>
      <c r="M285" s="5" t="s">
        <v>877</v>
      </c>
      <c r="N285" s="5">
        <v>105827385.0707</v>
      </c>
      <c r="O285" s="5">
        <f t="shared" si="21"/>
        <v>-2536017.62</v>
      </c>
      <c r="P285" s="5">
        <v>34229423.1752</v>
      </c>
      <c r="Q285" s="6">
        <f t="shared" si="23"/>
        <v>137520790.6259</v>
      </c>
    </row>
    <row r="286" spans="1:17" ht="24.95" customHeight="1">
      <c r="A286" s="129"/>
      <c r="B286" s="126"/>
      <c r="C286" s="1">
        <v>8</v>
      </c>
      <c r="D286" s="5" t="s">
        <v>324</v>
      </c>
      <c r="E286" s="5">
        <v>148696821.26789999</v>
      </c>
      <c r="F286" s="5">
        <v>0</v>
      </c>
      <c r="G286" s="5">
        <v>38347497.125699997</v>
      </c>
      <c r="H286" s="6">
        <f t="shared" si="22"/>
        <v>187044318.39359999</v>
      </c>
      <c r="I286" s="12"/>
      <c r="J286" s="131"/>
      <c r="K286" s="126"/>
      <c r="L286" s="13">
        <v>31</v>
      </c>
      <c r="M286" s="5" t="s">
        <v>676</v>
      </c>
      <c r="N286" s="5">
        <v>106289368.8881</v>
      </c>
      <c r="O286" s="5">
        <f t="shared" si="21"/>
        <v>-2536017.62</v>
      </c>
      <c r="P286" s="5">
        <v>35003111.3455</v>
      </c>
      <c r="Q286" s="6">
        <f t="shared" si="23"/>
        <v>138756462.61359999</v>
      </c>
    </row>
    <row r="287" spans="1:17" ht="24.95" customHeight="1">
      <c r="A287" s="129"/>
      <c r="B287" s="126"/>
      <c r="C287" s="1">
        <v>9</v>
      </c>
      <c r="D287" s="5" t="s">
        <v>325</v>
      </c>
      <c r="E287" s="5">
        <v>135303155.16670001</v>
      </c>
      <c r="F287" s="5">
        <v>0</v>
      </c>
      <c r="G287" s="5">
        <v>31347273.965100002</v>
      </c>
      <c r="H287" s="6">
        <f t="shared" si="22"/>
        <v>166650429.1318</v>
      </c>
      <c r="I287" s="12"/>
      <c r="J287" s="131"/>
      <c r="K287" s="126"/>
      <c r="L287" s="13">
        <v>32</v>
      </c>
      <c r="M287" s="5" t="s">
        <v>677</v>
      </c>
      <c r="N287" s="5">
        <v>105773234.88770001</v>
      </c>
      <c r="O287" s="5">
        <f t="shared" si="21"/>
        <v>-2536017.62</v>
      </c>
      <c r="P287" s="5">
        <v>33378740.8552</v>
      </c>
      <c r="Q287" s="6">
        <f t="shared" si="23"/>
        <v>136615958.12290001</v>
      </c>
    </row>
    <row r="288" spans="1:17" ht="24.95" customHeight="1">
      <c r="A288" s="129"/>
      <c r="B288" s="126"/>
      <c r="C288" s="1">
        <v>10</v>
      </c>
      <c r="D288" s="5" t="s">
        <v>326</v>
      </c>
      <c r="E288" s="5">
        <v>126531114.5958</v>
      </c>
      <c r="F288" s="5">
        <v>0</v>
      </c>
      <c r="G288" s="5">
        <v>31415151.208099999</v>
      </c>
      <c r="H288" s="6">
        <f t="shared" si="22"/>
        <v>157946265.8039</v>
      </c>
      <c r="I288" s="12"/>
      <c r="J288" s="132"/>
      <c r="K288" s="127"/>
      <c r="L288" s="13">
        <v>33</v>
      </c>
      <c r="M288" s="5" t="s">
        <v>678</v>
      </c>
      <c r="N288" s="5">
        <v>121923714.6582</v>
      </c>
      <c r="O288" s="5">
        <f t="shared" si="21"/>
        <v>-2536017.62</v>
      </c>
      <c r="P288" s="5">
        <v>35367412.942400001</v>
      </c>
      <c r="Q288" s="6">
        <f t="shared" si="23"/>
        <v>154755109.9806</v>
      </c>
    </row>
    <row r="289" spans="1:17" ht="24.95" customHeight="1">
      <c r="A289" s="129"/>
      <c r="B289" s="126"/>
      <c r="C289" s="1">
        <v>11</v>
      </c>
      <c r="D289" s="5" t="s">
        <v>327</v>
      </c>
      <c r="E289" s="5">
        <v>132469571.5897</v>
      </c>
      <c r="F289" s="5">
        <v>0</v>
      </c>
      <c r="G289" s="5">
        <v>31437568.8072</v>
      </c>
      <c r="H289" s="6">
        <f t="shared" si="22"/>
        <v>163907140.3969</v>
      </c>
      <c r="I289" s="12"/>
      <c r="J289" s="19"/>
      <c r="K289" s="121" t="s">
        <v>842</v>
      </c>
      <c r="L289" s="122"/>
      <c r="M289" s="123"/>
      <c r="N289" s="15">
        <f>SUM(N256:N288)</f>
        <v>3934372721.8610005</v>
      </c>
      <c r="O289" s="15">
        <f t="shared" ref="O289:P289" si="24">SUM(O256:O288)</f>
        <v>-83688581.460000008</v>
      </c>
      <c r="P289" s="15">
        <f t="shared" si="24"/>
        <v>1223529492.0573001</v>
      </c>
      <c r="Q289" s="8">
        <f t="shared" si="23"/>
        <v>5074213632.4583006</v>
      </c>
    </row>
    <row r="290" spans="1:17" ht="24.95" customHeight="1">
      <c r="A290" s="129"/>
      <c r="B290" s="126"/>
      <c r="C290" s="1">
        <v>12</v>
      </c>
      <c r="D290" s="5" t="s">
        <v>328</v>
      </c>
      <c r="E290" s="5">
        <v>128618667.4755</v>
      </c>
      <c r="F290" s="5">
        <v>0</v>
      </c>
      <c r="G290" s="5">
        <v>31307746.554900002</v>
      </c>
      <c r="H290" s="6">
        <f t="shared" si="22"/>
        <v>159926414.03040001</v>
      </c>
      <c r="I290" s="12"/>
      <c r="J290" s="130">
        <v>31</v>
      </c>
      <c r="K290" s="125" t="s">
        <v>55</v>
      </c>
      <c r="L290" s="13">
        <v>1</v>
      </c>
      <c r="M290" s="5" t="s">
        <v>679</v>
      </c>
      <c r="N290" s="5">
        <v>143819596.83399999</v>
      </c>
      <c r="O290" s="5">
        <v>0</v>
      </c>
      <c r="P290" s="5">
        <v>30641045.891800001</v>
      </c>
      <c r="Q290" s="6">
        <f t="shared" si="23"/>
        <v>174460642.72579998</v>
      </c>
    </row>
    <row r="291" spans="1:17" ht="24.95" customHeight="1">
      <c r="A291" s="129"/>
      <c r="B291" s="126"/>
      <c r="C291" s="1">
        <v>13</v>
      </c>
      <c r="D291" s="5" t="s">
        <v>329</v>
      </c>
      <c r="E291" s="5">
        <v>166577999.99329999</v>
      </c>
      <c r="F291" s="5">
        <v>0</v>
      </c>
      <c r="G291" s="5">
        <v>41482339.2183</v>
      </c>
      <c r="H291" s="6">
        <f t="shared" si="22"/>
        <v>208060339.21160001</v>
      </c>
      <c r="I291" s="12"/>
      <c r="J291" s="131"/>
      <c r="K291" s="126"/>
      <c r="L291" s="13">
        <v>2</v>
      </c>
      <c r="M291" s="5" t="s">
        <v>520</v>
      </c>
      <c r="N291" s="5">
        <v>145078563.4303</v>
      </c>
      <c r="O291" s="5">
        <v>0</v>
      </c>
      <c r="P291" s="5">
        <v>31364903.298599999</v>
      </c>
      <c r="Q291" s="6">
        <f t="shared" si="23"/>
        <v>176443466.72889999</v>
      </c>
    </row>
    <row r="292" spans="1:17" ht="24.95" customHeight="1">
      <c r="A292" s="129"/>
      <c r="B292" s="126"/>
      <c r="C292" s="1">
        <v>14</v>
      </c>
      <c r="D292" s="5" t="s">
        <v>330</v>
      </c>
      <c r="E292" s="5">
        <v>114295938.85089999</v>
      </c>
      <c r="F292" s="5">
        <v>0</v>
      </c>
      <c r="G292" s="5">
        <v>30052111.225699998</v>
      </c>
      <c r="H292" s="6">
        <f t="shared" si="22"/>
        <v>144348050.07659999</v>
      </c>
      <c r="I292" s="12"/>
      <c r="J292" s="131"/>
      <c r="K292" s="126"/>
      <c r="L292" s="13">
        <v>3</v>
      </c>
      <c r="M292" s="5" t="s">
        <v>680</v>
      </c>
      <c r="N292" s="5">
        <v>144446367.8484</v>
      </c>
      <c r="O292" s="5">
        <v>0</v>
      </c>
      <c r="P292" s="5">
        <v>30840056.723000001</v>
      </c>
      <c r="Q292" s="6">
        <f t="shared" si="23"/>
        <v>175286424.57139999</v>
      </c>
    </row>
    <row r="293" spans="1:17" ht="24.95" customHeight="1">
      <c r="A293" s="129"/>
      <c r="B293" s="126"/>
      <c r="C293" s="1">
        <v>15</v>
      </c>
      <c r="D293" s="5" t="s">
        <v>331</v>
      </c>
      <c r="E293" s="5">
        <v>126507120.5851</v>
      </c>
      <c r="F293" s="5">
        <v>0</v>
      </c>
      <c r="G293" s="5">
        <v>33291672.8552</v>
      </c>
      <c r="H293" s="6">
        <f t="shared" si="22"/>
        <v>159798793.44029999</v>
      </c>
      <c r="I293" s="12"/>
      <c r="J293" s="131"/>
      <c r="K293" s="126"/>
      <c r="L293" s="13">
        <v>4</v>
      </c>
      <c r="M293" s="5" t="s">
        <v>681</v>
      </c>
      <c r="N293" s="5">
        <v>109662601.5389</v>
      </c>
      <c r="O293" s="5">
        <v>0</v>
      </c>
      <c r="P293" s="5">
        <v>25041953.898699999</v>
      </c>
      <c r="Q293" s="6">
        <f t="shared" si="23"/>
        <v>134704555.43760002</v>
      </c>
    </row>
    <row r="294" spans="1:17" ht="24.95" customHeight="1">
      <c r="A294" s="129"/>
      <c r="B294" s="126"/>
      <c r="C294" s="1">
        <v>16</v>
      </c>
      <c r="D294" s="5" t="s">
        <v>332</v>
      </c>
      <c r="E294" s="5">
        <v>143647148.61829999</v>
      </c>
      <c r="F294" s="5">
        <v>0</v>
      </c>
      <c r="G294" s="5">
        <v>36759594.261799999</v>
      </c>
      <c r="H294" s="6">
        <f t="shared" si="22"/>
        <v>180406742.88009998</v>
      </c>
      <c r="I294" s="12"/>
      <c r="J294" s="131"/>
      <c r="K294" s="126"/>
      <c r="L294" s="13">
        <v>5</v>
      </c>
      <c r="M294" s="5" t="s">
        <v>682</v>
      </c>
      <c r="N294" s="5">
        <v>190797960.2586</v>
      </c>
      <c r="O294" s="5">
        <v>0</v>
      </c>
      <c r="P294" s="5">
        <v>46504026.277400002</v>
      </c>
      <c r="Q294" s="6">
        <f t="shared" si="23"/>
        <v>237301986.53600001</v>
      </c>
    </row>
    <row r="295" spans="1:17" ht="24.95" customHeight="1">
      <c r="A295" s="129"/>
      <c r="B295" s="127"/>
      <c r="C295" s="1">
        <v>17</v>
      </c>
      <c r="D295" s="5" t="s">
        <v>333</v>
      </c>
      <c r="E295" s="5">
        <v>118959692.0152</v>
      </c>
      <c r="F295" s="5">
        <v>0</v>
      </c>
      <c r="G295" s="5">
        <v>29920540.5255</v>
      </c>
      <c r="H295" s="6">
        <f t="shared" si="22"/>
        <v>148880232.54070002</v>
      </c>
      <c r="I295" s="12"/>
      <c r="J295" s="131"/>
      <c r="K295" s="126"/>
      <c r="L295" s="13">
        <v>6</v>
      </c>
      <c r="M295" s="5" t="s">
        <v>683</v>
      </c>
      <c r="N295" s="5">
        <v>164991691.93869999</v>
      </c>
      <c r="O295" s="5">
        <v>0</v>
      </c>
      <c r="P295" s="5">
        <v>38849321.622500002</v>
      </c>
      <c r="Q295" s="6">
        <f t="shared" si="23"/>
        <v>203841013.56119999</v>
      </c>
    </row>
    <row r="296" spans="1:17" ht="24.95" customHeight="1">
      <c r="A296" s="1"/>
      <c r="B296" s="121" t="s">
        <v>826</v>
      </c>
      <c r="C296" s="122"/>
      <c r="D296" s="123"/>
      <c r="E296" s="15">
        <f>SUM(E279:E295)</f>
        <v>2310216939.1911001</v>
      </c>
      <c r="F296" s="15">
        <v>0</v>
      </c>
      <c r="G296" s="15">
        <f>SUM(G279:G295)</f>
        <v>579907055.86940002</v>
      </c>
      <c r="H296" s="8">
        <f t="shared" si="22"/>
        <v>2890123995.0605001</v>
      </c>
      <c r="I296" s="12"/>
      <c r="J296" s="131"/>
      <c r="K296" s="126"/>
      <c r="L296" s="13">
        <v>7</v>
      </c>
      <c r="M296" s="5" t="s">
        <v>684</v>
      </c>
      <c r="N296" s="5">
        <v>144836884.3495</v>
      </c>
      <c r="O296" s="5">
        <v>0</v>
      </c>
      <c r="P296" s="5">
        <v>30056002.754799999</v>
      </c>
      <c r="Q296" s="6">
        <f t="shared" si="23"/>
        <v>174892887.10429999</v>
      </c>
    </row>
    <row r="297" spans="1:17" ht="24.95" customHeight="1">
      <c r="A297" s="129">
        <v>15</v>
      </c>
      <c r="B297" s="125" t="s">
        <v>39</v>
      </c>
      <c r="C297" s="1">
        <v>1</v>
      </c>
      <c r="D297" s="5" t="s">
        <v>334</v>
      </c>
      <c r="E297" s="5">
        <v>189802283.49759999</v>
      </c>
      <c r="F297" s="5">
        <f t="shared" ref="F297:F303" si="25">-4907596.13</f>
        <v>-4907596.13</v>
      </c>
      <c r="G297" s="5">
        <v>40116685.855099998</v>
      </c>
      <c r="H297" s="6">
        <f t="shared" si="22"/>
        <v>225011373.2227</v>
      </c>
      <c r="I297" s="12"/>
      <c r="J297" s="131"/>
      <c r="K297" s="126"/>
      <c r="L297" s="13">
        <v>8</v>
      </c>
      <c r="M297" s="5" t="s">
        <v>685</v>
      </c>
      <c r="N297" s="5">
        <v>127914332.9376</v>
      </c>
      <c r="O297" s="5">
        <v>0</v>
      </c>
      <c r="P297" s="5">
        <v>27278843.1351</v>
      </c>
      <c r="Q297" s="6">
        <f t="shared" si="23"/>
        <v>155193176.07269999</v>
      </c>
    </row>
    <row r="298" spans="1:17" ht="24.95" customHeight="1">
      <c r="A298" s="129"/>
      <c r="B298" s="126"/>
      <c r="C298" s="1">
        <v>2</v>
      </c>
      <c r="D298" s="5" t="s">
        <v>335</v>
      </c>
      <c r="E298" s="5">
        <v>137840585.83419999</v>
      </c>
      <c r="F298" s="5">
        <f t="shared" si="25"/>
        <v>-4907596.13</v>
      </c>
      <c r="G298" s="5">
        <v>32292131.9813</v>
      </c>
      <c r="H298" s="6">
        <f t="shared" si="22"/>
        <v>165225121.6855</v>
      </c>
      <c r="I298" s="12"/>
      <c r="J298" s="131"/>
      <c r="K298" s="126"/>
      <c r="L298" s="13">
        <v>9</v>
      </c>
      <c r="M298" s="5" t="s">
        <v>686</v>
      </c>
      <c r="N298" s="5">
        <v>131198625.96439999</v>
      </c>
      <c r="O298" s="5">
        <v>0</v>
      </c>
      <c r="P298" s="5">
        <v>28478965.245299999</v>
      </c>
      <c r="Q298" s="6">
        <f t="shared" si="23"/>
        <v>159677591.20969999</v>
      </c>
    </row>
    <row r="299" spans="1:17" ht="24.95" customHeight="1">
      <c r="A299" s="129"/>
      <c r="B299" s="126"/>
      <c r="C299" s="1">
        <v>3</v>
      </c>
      <c r="D299" s="5" t="s">
        <v>851</v>
      </c>
      <c r="E299" s="5">
        <v>138733521.17399999</v>
      </c>
      <c r="F299" s="5">
        <f t="shared" si="25"/>
        <v>-4907596.13</v>
      </c>
      <c r="G299" s="5">
        <v>31642396.274099998</v>
      </c>
      <c r="H299" s="6">
        <f t="shared" si="22"/>
        <v>165468321.31810001</v>
      </c>
      <c r="I299" s="12"/>
      <c r="J299" s="131"/>
      <c r="K299" s="126"/>
      <c r="L299" s="13">
        <v>10</v>
      </c>
      <c r="M299" s="5" t="s">
        <v>687</v>
      </c>
      <c r="N299" s="5">
        <v>124460910.4355</v>
      </c>
      <c r="O299" s="5">
        <v>0</v>
      </c>
      <c r="P299" s="5">
        <v>26334743.744600002</v>
      </c>
      <c r="Q299" s="6">
        <f t="shared" si="23"/>
        <v>150795654.18009999</v>
      </c>
    </row>
    <row r="300" spans="1:17" ht="24.95" customHeight="1">
      <c r="A300" s="129"/>
      <c r="B300" s="126"/>
      <c r="C300" s="1">
        <v>4</v>
      </c>
      <c r="D300" s="5" t="s">
        <v>336</v>
      </c>
      <c r="E300" s="5">
        <v>151168891.80109999</v>
      </c>
      <c r="F300" s="5">
        <f t="shared" si="25"/>
        <v>-4907596.13</v>
      </c>
      <c r="G300" s="5">
        <v>31957491.553100001</v>
      </c>
      <c r="H300" s="6">
        <f t="shared" si="22"/>
        <v>178218787.22419998</v>
      </c>
      <c r="I300" s="12"/>
      <c r="J300" s="131"/>
      <c r="K300" s="126"/>
      <c r="L300" s="13">
        <v>11</v>
      </c>
      <c r="M300" s="5" t="s">
        <v>688</v>
      </c>
      <c r="N300" s="5">
        <v>171958889.39579999</v>
      </c>
      <c r="O300" s="5">
        <v>0</v>
      </c>
      <c r="P300" s="5">
        <v>38113412.414499998</v>
      </c>
      <c r="Q300" s="6">
        <f t="shared" si="23"/>
        <v>210072301.81029999</v>
      </c>
    </row>
    <row r="301" spans="1:17" ht="24.95" customHeight="1">
      <c r="A301" s="129"/>
      <c r="B301" s="126"/>
      <c r="C301" s="1">
        <v>5</v>
      </c>
      <c r="D301" s="5" t="s">
        <v>337</v>
      </c>
      <c r="E301" s="5">
        <v>147032435.93399999</v>
      </c>
      <c r="F301" s="5">
        <f t="shared" si="25"/>
        <v>-4907596.13</v>
      </c>
      <c r="G301" s="5">
        <v>33761952.171300001</v>
      </c>
      <c r="H301" s="6">
        <f t="shared" si="22"/>
        <v>175886791.97529998</v>
      </c>
      <c r="I301" s="12"/>
      <c r="J301" s="131"/>
      <c r="K301" s="126"/>
      <c r="L301" s="13">
        <v>12</v>
      </c>
      <c r="M301" s="5" t="s">
        <v>689</v>
      </c>
      <c r="N301" s="5">
        <v>115771723.8731</v>
      </c>
      <c r="O301" s="5">
        <v>0</v>
      </c>
      <c r="P301" s="5">
        <v>25779361.776299998</v>
      </c>
      <c r="Q301" s="6">
        <f t="shared" si="23"/>
        <v>141551085.6494</v>
      </c>
    </row>
    <row r="302" spans="1:17" ht="24.95" customHeight="1">
      <c r="A302" s="129"/>
      <c r="B302" s="126"/>
      <c r="C302" s="1">
        <v>6</v>
      </c>
      <c r="D302" s="5" t="s">
        <v>39</v>
      </c>
      <c r="E302" s="5">
        <v>160099645.3441</v>
      </c>
      <c r="F302" s="5">
        <f t="shared" si="25"/>
        <v>-4907596.13</v>
      </c>
      <c r="G302" s="5">
        <v>35754745.599799998</v>
      </c>
      <c r="H302" s="6">
        <f t="shared" si="22"/>
        <v>190946794.81389999</v>
      </c>
      <c r="I302" s="12"/>
      <c r="J302" s="131"/>
      <c r="K302" s="126"/>
      <c r="L302" s="13">
        <v>13</v>
      </c>
      <c r="M302" s="5" t="s">
        <v>690</v>
      </c>
      <c r="N302" s="5">
        <v>154557491.60089999</v>
      </c>
      <c r="O302" s="5">
        <v>0</v>
      </c>
      <c r="P302" s="5">
        <v>31666260.773200002</v>
      </c>
      <c r="Q302" s="6">
        <f t="shared" si="23"/>
        <v>186223752.3741</v>
      </c>
    </row>
    <row r="303" spans="1:17" ht="24.95" customHeight="1">
      <c r="A303" s="129"/>
      <c r="B303" s="126"/>
      <c r="C303" s="1">
        <v>7</v>
      </c>
      <c r="D303" s="5" t="s">
        <v>338</v>
      </c>
      <c r="E303" s="5">
        <v>125532916.316</v>
      </c>
      <c r="F303" s="5">
        <f t="shared" si="25"/>
        <v>-4907596.13</v>
      </c>
      <c r="G303" s="5">
        <v>28374110.144299999</v>
      </c>
      <c r="H303" s="6">
        <f t="shared" si="22"/>
        <v>148999430.3303</v>
      </c>
      <c r="I303" s="12"/>
      <c r="J303" s="131"/>
      <c r="K303" s="126"/>
      <c r="L303" s="13">
        <v>14</v>
      </c>
      <c r="M303" s="5" t="s">
        <v>691</v>
      </c>
      <c r="N303" s="5">
        <v>154333950.35640001</v>
      </c>
      <c r="O303" s="5">
        <v>0</v>
      </c>
      <c r="P303" s="5">
        <v>31993720.076299999</v>
      </c>
      <c r="Q303" s="6">
        <f t="shared" si="23"/>
        <v>186327670.43270001</v>
      </c>
    </row>
    <row r="304" spans="1:17" ht="24.95" customHeight="1">
      <c r="A304" s="129"/>
      <c r="B304" s="126"/>
      <c r="C304" s="1">
        <v>8</v>
      </c>
      <c r="D304" s="5" t="s">
        <v>339</v>
      </c>
      <c r="E304" s="5">
        <v>134657176.09720001</v>
      </c>
      <c r="F304" s="5">
        <f t="shared" ref="F304:F307" si="26">-4907596.13</f>
        <v>-4907596.13</v>
      </c>
      <c r="G304" s="5">
        <v>31214900.7766</v>
      </c>
      <c r="H304" s="6">
        <f t="shared" si="22"/>
        <v>160964480.74380001</v>
      </c>
      <c r="I304" s="12"/>
      <c r="J304" s="131"/>
      <c r="K304" s="126"/>
      <c r="L304" s="13">
        <v>15</v>
      </c>
      <c r="M304" s="5" t="s">
        <v>692</v>
      </c>
      <c r="N304" s="5">
        <v>121966458.473</v>
      </c>
      <c r="O304" s="5">
        <v>0</v>
      </c>
      <c r="P304" s="5">
        <v>27911593.920400001</v>
      </c>
      <c r="Q304" s="6">
        <f t="shared" si="23"/>
        <v>149878052.39340001</v>
      </c>
    </row>
    <row r="305" spans="1:17" ht="24.95" customHeight="1">
      <c r="A305" s="129"/>
      <c r="B305" s="126"/>
      <c r="C305" s="1">
        <v>9</v>
      </c>
      <c r="D305" s="5" t="s">
        <v>340</v>
      </c>
      <c r="E305" s="5">
        <v>122764594.88</v>
      </c>
      <c r="F305" s="5">
        <f t="shared" si="26"/>
        <v>-4907596.13</v>
      </c>
      <c r="G305" s="5">
        <v>27648504.2896</v>
      </c>
      <c r="H305" s="6">
        <f t="shared" si="22"/>
        <v>145505503.03960001</v>
      </c>
      <c r="I305" s="12"/>
      <c r="J305" s="131"/>
      <c r="K305" s="126"/>
      <c r="L305" s="13">
        <v>16</v>
      </c>
      <c r="M305" s="5" t="s">
        <v>693</v>
      </c>
      <c r="N305" s="5">
        <v>155407420.56009999</v>
      </c>
      <c r="O305" s="5">
        <v>0</v>
      </c>
      <c r="P305" s="5">
        <v>32686105.421999998</v>
      </c>
      <c r="Q305" s="6">
        <f t="shared" si="23"/>
        <v>188093525.98209998</v>
      </c>
    </row>
    <row r="306" spans="1:17" ht="24.95" customHeight="1">
      <c r="A306" s="129"/>
      <c r="B306" s="126"/>
      <c r="C306" s="1">
        <v>10</v>
      </c>
      <c r="D306" s="5" t="s">
        <v>341</v>
      </c>
      <c r="E306" s="5">
        <v>116426677.0165</v>
      </c>
      <c r="F306" s="5">
        <f t="shared" si="26"/>
        <v>-4907596.13</v>
      </c>
      <c r="G306" s="5">
        <v>28481202.574700002</v>
      </c>
      <c r="H306" s="6">
        <f t="shared" si="22"/>
        <v>140000283.4612</v>
      </c>
      <c r="I306" s="12"/>
      <c r="J306" s="132"/>
      <c r="K306" s="127"/>
      <c r="L306" s="13">
        <v>17</v>
      </c>
      <c r="M306" s="5" t="s">
        <v>694</v>
      </c>
      <c r="N306" s="5">
        <v>165121076.15149999</v>
      </c>
      <c r="O306" s="5">
        <v>0</v>
      </c>
      <c r="P306" s="5">
        <v>29794734.691399999</v>
      </c>
      <c r="Q306" s="6">
        <f t="shared" si="23"/>
        <v>194915810.84289998</v>
      </c>
    </row>
    <row r="307" spans="1:17" ht="24.95" customHeight="1">
      <c r="A307" s="129"/>
      <c r="B307" s="127"/>
      <c r="C307" s="1">
        <v>11</v>
      </c>
      <c r="D307" s="5" t="s">
        <v>342</v>
      </c>
      <c r="E307" s="5">
        <v>158903532.3556</v>
      </c>
      <c r="F307" s="5">
        <f t="shared" si="26"/>
        <v>-4907596.13</v>
      </c>
      <c r="G307" s="5">
        <v>34958452.496699996</v>
      </c>
      <c r="H307" s="6">
        <f t="shared" si="22"/>
        <v>188954388.72229999</v>
      </c>
      <c r="I307" s="12"/>
      <c r="J307" s="19"/>
      <c r="K307" s="121" t="s">
        <v>843</v>
      </c>
      <c r="L307" s="122"/>
      <c r="M307" s="123"/>
      <c r="N307" s="15">
        <f>SUM(N290:N306)</f>
        <v>2466324545.9467001</v>
      </c>
      <c r="O307" s="15">
        <v>0</v>
      </c>
      <c r="P307" s="15">
        <f>SUM(P290:P306)</f>
        <v>533335051.66590005</v>
      </c>
      <c r="Q307" s="8">
        <f t="shared" si="23"/>
        <v>2999659597.6126003</v>
      </c>
    </row>
    <row r="308" spans="1:17" ht="24.95" customHeight="1">
      <c r="A308" s="1"/>
      <c r="B308" s="121" t="s">
        <v>827</v>
      </c>
      <c r="C308" s="122"/>
      <c r="D308" s="123"/>
      <c r="E308" s="15">
        <f>SUM(E297:E307)</f>
        <v>1582962260.2502999</v>
      </c>
      <c r="F308" s="15">
        <f>SUM(F297:F307)</f>
        <v>-53983557.430000007</v>
      </c>
      <c r="G308" s="15">
        <f>SUM(G297:G307)</f>
        <v>356202573.7166</v>
      </c>
      <c r="H308" s="8">
        <f t="shared" si="22"/>
        <v>1885181276.5368998</v>
      </c>
      <c r="I308" s="12"/>
      <c r="J308" s="130">
        <v>32</v>
      </c>
      <c r="K308" s="125" t="s">
        <v>56</v>
      </c>
      <c r="L308" s="13">
        <v>1</v>
      </c>
      <c r="M308" s="5" t="s">
        <v>695</v>
      </c>
      <c r="N308" s="5">
        <v>109864393.3593</v>
      </c>
      <c r="O308" s="5">
        <v>0</v>
      </c>
      <c r="P308" s="5">
        <v>47014639.741499998</v>
      </c>
      <c r="Q308" s="6">
        <f t="shared" si="23"/>
        <v>156879033.10080001</v>
      </c>
    </row>
    <row r="309" spans="1:17" ht="24.95" customHeight="1">
      <c r="A309" s="129">
        <v>16</v>
      </c>
      <c r="B309" s="125" t="s">
        <v>40</v>
      </c>
      <c r="C309" s="1">
        <v>1</v>
      </c>
      <c r="D309" s="5" t="s">
        <v>343</v>
      </c>
      <c r="E309" s="5">
        <v>124214283.461</v>
      </c>
      <c r="F309" s="5">
        <v>0</v>
      </c>
      <c r="G309" s="5">
        <v>31423859.1402</v>
      </c>
      <c r="H309" s="6">
        <f t="shared" si="22"/>
        <v>155638142.60119998</v>
      </c>
      <c r="I309" s="12"/>
      <c r="J309" s="131"/>
      <c r="K309" s="126"/>
      <c r="L309" s="13">
        <v>2</v>
      </c>
      <c r="M309" s="5" t="s">
        <v>696</v>
      </c>
      <c r="N309" s="5">
        <v>137267027.15560001</v>
      </c>
      <c r="O309" s="5">
        <v>0</v>
      </c>
      <c r="P309" s="5">
        <v>52177431.553300001</v>
      </c>
      <c r="Q309" s="6">
        <f t="shared" si="23"/>
        <v>189444458.7089</v>
      </c>
    </row>
    <row r="310" spans="1:17" ht="24.95" customHeight="1">
      <c r="A310" s="129"/>
      <c r="B310" s="126"/>
      <c r="C310" s="1">
        <v>2</v>
      </c>
      <c r="D310" s="5" t="s">
        <v>344</v>
      </c>
      <c r="E310" s="5">
        <v>116891901.9306</v>
      </c>
      <c r="F310" s="5">
        <v>0</v>
      </c>
      <c r="G310" s="5">
        <v>29878356.136500001</v>
      </c>
      <c r="H310" s="6">
        <f t="shared" si="22"/>
        <v>146770258.06709999</v>
      </c>
      <c r="I310" s="12"/>
      <c r="J310" s="131"/>
      <c r="K310" s="126"/>
      <c r="L310" s="13">
        <v>3</v>
      </c>
      <c r="M310" s="5" t="s">
        <v>697</v>
      </c>
      <c r="N310" s="5">
        <v>126451724.811</v>
      </c>
      <c r="O310" s="5">
        <v>0</v>
      </c>
      <c r="P310" s="5">
        <v>46343922.6602</v>
      </c>
      <c r="Q310" s="6">
        <f t="shared" si="23"/>
        <v>172795647.47119999</v>
      </c>
    </row>
    <row r="311" spans="1:17" ht="24.95" customHeight="1">
      <c r="A311" s="129"/>
      <c r="B311" s="126"/>
      <c r="C311" s="1">
        <v>3</v>
      </c>
      <c r="D311" s="5" t="s">
        <v>345</v>
      </c>
      <c r="E311" s="5">
        <v>107387372.0309</v>
      </c>
      <c r="F311" s="5">
        <v>0</v>
      </c>
      <c r="G311" s="5">
        <v>27382384.396600001</v>
      </c>
      <c r="H311" s="6">
        <f t="shared" si="22"/>
        <v>134769756.42750001</v>
      </c>
      <c r="I311" s="12"/>
      <c r="J311" s="131"/>
      <c r="K311" s="126"/>
      <c r="L311" s="13">
        <v>4</v>
      </c>
      <c r="M311" s="5" t="s">
        <v>698</v>
      </c>
      <c r="N311" s="5">
        <v>134984682.6327</v>
      </c>
      <c r="O311" s="5">
        <v>0</v>
      </c>
      <c r="P311" s="5">
        <v>49778561.113300003</v>
      </c>
      <c r="Q311" s="6">
        <f t="shared" si="23"/>
        <v>184763243.74599999</v>
      </c>
    </row>
    <row r="312" spans="1:17" ht="24.95" customHeight="1">
      <c r="A312" s="129"/>
      <c r="B312" s="126"/>
      <c r="C312" s="1">
        <v>4</v>
      </c>
      <c r="D312" s="5" t="s">
        <v>346</v>
      </c>
      <c r="E312" s="5">
        <v>114214754.1584</v>
      </c>
      <c r="F312" s="5">
        <v>0</v>
      </c>
      <c r="G312" s="5">
        <v>29546837.9366</v>
      </c>
      <c r="H312" s="6">
        <f t="shared" si="22"/>
        <v>143761592.095</v>
      </c>
      <c r="I312" s="12"/>
      <c r="J312" s="131"/>
      <c r="K312" s="126"/>
      <c r="L312" s="13">
        <v>5</v>
      </c>
      <c r="M312" s="5" t="s">
        <v>699</v>
      </c>
      <c r="N312" s="5">
        <v>125299556.17839999</v>
      </c>
      <c r="O312" s="5">
        <v>0</v>
      </c>
      <c r="P312" s="5">
        <v>50346244.660999998</v>
      </c>
      <c r="Q312" s="6">
        <f t="shared" si="23"/>
        <v>175645800.83939999</v>
      </c>
    </row>
    <row r="313" spans="1:17" ht="24.95" customHeight="1">
      <c r="A313" s="129"/>
      <c r="B313" s="126"/>
      <c r="C313" s="1">
        <v>5</v>
      </c>
      <c r="D313" s="5" t="s">
        <v>347</v>
      </c>
      <c r="E313" s="5">
        <v>122473201.49510001</v>
      </c>
      <c r="F313" s="5">
        <v>0</v>
      </c>
      <c r="G313" s="5">
        <v>29098048.8422</v>
      </c>
      <c r="H313" s="6">
        <f t="shared" si="22"/>
        <v>151571250.3373</v>
      </c>
      <c r="I313" s="12"/>
      <c r="J313" s="131"/>
      <c r="K313" s="126"/>
      <c r="L313" s="13">
        <v>6</v>
      </c>
      <c r="M313" s="5" t="s">
        <v>700</v>
      </c>
      <c r="N313" s="5">
        <v>125278618.83220001</v>
      </c>
      <c r="O313" s="5">
        <v>0</v>
      </c>
      <c r="P313" s="5">
        <v>50050132.530000001</v>
      </c>
      <c r="Q313" s="6">
        <f t="shared" si="23"/>
        <v>175328751.36220002</v>
      </c>
    </row>
    <row r="314" spans="1:17" ht="24.95" customHeight="1">
      <c r="A314" s="129"/>
      <c r="B314" s="126"/>
      <c r="C314" s="1">
        <v>6</v>
      </c>
      <c r="D314" s="5" t="s">
        <v>348</v>
      </c>
      <c r="E314" s="5">
        <v>122883299.7314</v>
      </c>
      <c r="F314" s="5">
        <v>0</v>
      </c>
      <c r="G314" s="5">
        <v>29190029.687600002</v>
      </c>
      <c r="H314" s="6">
        <f t="shared" si="22"/>
        <v>152073329.419</v>
      </c>
      <c r="I314" s="12"/>
      <c r="J314" s="131"/>
      <c r="K314" s="126"/>
      <c r="L314" s="13">
        <v>7</v>
      </c>
      <c r="M314" s="5" t="s">
        <v>701</v>
      </c>
      <c r="N314" s="5">
        <v>135773356.454</v>
      </c>
      <c r="O314" s="5">
        <v>0</v>
      </c>
      <c r="P314" s="5">
        <v>52199162.262199998</v>
      </c>
      <c r="Q314" s="6">
        <f t="shared" si="23"/>
        <v>187972518.71619999</v>
      </c>
    </row>
    <row r="315" spans="1:17" ht="24.95" customHeight="1">
      <c r="A315" s="129"/>
      <c r="B315" s="126"/>
      <c r="C315" s="1">
        <v>7</v>
      </c>
      <c r="D315" s="5" t="s">
        <v>349</v>
      </c>
      <c r="E315" s="5">
        <v>109987034.3829</v>
      </c>
      <c r="F315" s="5">
        <v>0</v>
      </c>
      <c r="G315" s="5">
        <v>26746261.604699999</v>
      </c>
      <c r="H315" s="6">
        <f t="shared" si="22"/>
        <v>136733295.9876</v>
      </c>
      <c r="I315" s="12"/>
      <c r="J315" s="131"/>
      <c r="K315" s="126"/>
      <c r="L315" s="13">
        <v>8</v>
      </c>
      <c r="M315" s="5" t="s">
        <v>702</v>
      </c>
      <c r="N315" s="5">
        <v>131538699.33419999</v>
      </c>
      <c r="O315" s="5">
        <v>0</v>
      </c>
      <c r="P315" s="5">
        <v>48521864.226400003</v>
      </c>
      <c r="Q315" s="6">
        <f t="shared" si="23"/>
        <v>180060563.56059998</v>
      </c>
    </row>
    <row r="316" spans="1:17" ht="24.95" customHeight="1">
      <c r="A316" s="129"/>
      <c r="B316" s="126"/>
      <c r="C316" s="1">
        <v>8</v>
      </c>
      <c r="D316" s="5" t="s">
        <v>350</v>
      </c>
      <c r="E316" s="5">
        <v>116499048.7747</v>
      </c>
      <c r="F316" s="5">
        <v>0</v>
      </c>
      <c r="G316" s="5">
        <v>28530427.739</v>
      </c>
      <c r="H316" s="6">
        <f t="shared" si="22"/>
        <v>145029476.51370001</v>
      </c>
      <c r="I316" s="12"/>
      <c r="J316" s="131"/>
      <c r="K316" s="126"/>
      <c r="L316" s="13">
        <v>9</v>
      </c>
      <c r="M316" s="5" t="s">
        <v>703</v>
      </c>
      <c r="N316" s="5">
        <v>125465126.1855</v>
      </c>
      <c r="O316" s="5">
        <v>0</v>
      </c>
      <c r="P316" s="5">
        <v>49209816.0079</v>
      </c>
      <c r="Q316" s="6">
        <f t="shared" si="23"/>
        <v>174674942.1934</v>
      </c>
    </row>
    <row r="317" spans="1:17" ht="24.95" customHeight="1">
      <c r="A317" s="129"/>
      <c r="B317" s="126"/>
      <c r="C317" s="1">
        <v>9</v>
      </c>
      <c r="D317" s="5" t="s">
        <v>351</v>
      </c>
      <c r="E317" s="5">
        <v>131070851.9992</v>
      </c>
      <c r="F317" s="5">
        <v>0</v>
      </c>
      <c r="G317" s="5">
        <v>31616438.1811</v>
      </c>
      <c r="H317" s="6">
        <f t="shared" si="22"/>
        <v>162687290.1803</v>
      </c>
      <c r="I317" s="12"/>
      <c r="J317" s="131"/>
      <c r="K317" s="126"/>
      <c r="L317" s="13">
        <v>10</v>
      </c>
      <c r="M317" s="5" t="s">
        <v>704</v>
      </c>
      <c r="N317" s="5">
        <v>147128053.67210001</v>
      </c>
      <c r="O317" s="5">
        <v>0</v>
      </c>
      <c r="P317" s="5">
        <v>52179242.445699997</v>
      </c>
      <c r="Q317" s="6">
        <f t="shared" si="23"/>
        <v>199307296.1178</v>
      </c>
    </row>
    <row r="318" spans="1:17" ht="24.95" customHeight="1">
      <c r="A318" s="129"/>
      <c r="B318" s="126"/>
      <c r="C318" s="1">
        <v>10</v>
      </c>
      <c r="D318" s="5" t="s">
        <v>352</v>
      </c>
      <c r="E318" s="5">
        <v>115848289.0063</v>
      </c>
      <c r="F318" s="5">
        <v>0</v>
      </c>
      <c r="G318" s="5">
        <v>29476587.800099999</v>
      </c>
      <c r="H318" s="6">
        <f t="shared" si="22"/>
        <v>145324876.8064</v>
      </c>
      <c r="I318" s="12"/>
      <c r="J318" s="131"/>
      <c r="K318" s="126"/>
      <c r="L318" s="13">
        <v>11</v>
      </c>
      <c r="M318" s="5" t="s">
        <v>705</v>
      </c>
      <c r="N318" s="5">
        <v>131032287.4587</v>
      </c>
      <c r="O318" s="5">
        <v>0</v>
      </c>
      <c r="P318" s="5">
        <v>50891260.8314</v>
      </c>
      <c r="Q318" s="6">
        <f t="shared" si="23"/>
        <v>181923548.29010001</v>
      </c>
    </row>
    <row r="319" spans="1:17" ht="24.95" customHeight="1">
      <c r="A319" s="129"/>
      <c r="B319" s="126"/>
      <c r="C319" s="1">
        <v>11</v>
      </c>
      <c r="D319" s="5" t="s">
        <v>353</v>
      </c>
      <c r="E319" s="5">
        <v>142894002.39430001</v>
      </c>
      <c r="F319" s="5">
        <v>0</v>
      </c>
      <c r="G319" s="5">
        <v>34040473.781199999</v>
      </c>
      <c r="H319" s="6">
        <f t="shared" si="22"/>
        <v>176934476.17550001</v>
      </c>
      <c r="I319" s="12"/>
      <c r="J319" s="131"/>
      <c r="K319" s="126"/>
      <c r="L319" s="13">
        <v>12</v>
      </c>
      <c r="M319" s="5" t="s">
        <v>706</v>
      </c>
      <c r="N319" s="5">
        <v>125409139.6566</v>
      </c>
      <c r="O319" s="5">
        <v>0</v>
      </c>
      <c r="P319" s="5">
        <v>48449553.419200003</v>
      </c>
      <c r="Q319" s="6">
        <f t="shared" si="23"/>
        <v>173858693.0758</v>
      </c>
    </row>
    <row r="320" spans="1:17" ht="24.95" customHeight="1">
      <c r="A320" s="129"/>
      <c r="B320" s="126"/>
      <c r="C320" s="1">
        <v>12</v>
      </c>
      <c r="D320" s="5" t="s">
        <v>354</v>
      </c>
      <c r="E320" s="5">
        <v>121359216.478</v>
      </c>
      <c r="F320" s="5">
        <v>0</v>
      </c>
      <c r="G320" s="5">
        <v>29193339.249600001</v>
      </c>
      <c r="H320" s="6">
        <f t="shared" si="22"/>
        <v>150552555.72760001</v>
      </c>
      <c r="I320" s="12"/>
      <c r="J320" s="131"/>
      <c r="K320" s="126"/>
      <c r="L320" s="13">
        <v>13</v>
      </c>
      <c r="M320" s="5" t="s">
        <v>707</v>
      </c>
      <c r="N320" s="5">
        <v>148882446.6108</v>
      </c>
      <c r="O320" s="5">
        <v>0</v>
      </c>
      <c r="P320" s="5">
        <v>54974448.5449</v>
      </c>
      <c r="Q320" s="6">
        <f t="shared" si="23"/>
        <v>203856895.1557</v>
      </c>
    </row>
    <row r="321" spans="1:17" ht="24.95" customHeight="1">
      <c r="A321" s="129"/>
      <c r="B321" s="126"/>
      <c r="C321" s="1">
        <v>13</v>
      </c>
      <c r="D321" s="5" t="s">
        <v>355</v>
      </c>
      <c r="E321" s="5">
        <v>109632774.0018</v>
      </c>
      <c r="F321" s="5">
        <v>0</v>
      </c>
      <c r="G321" s="5">
        <v>28267785.895199999</v>
      </c>
      <c r="H321" s="6">
        <f t="shared" si="22"/>
        <v>137900559.89700001</v>
      </c>
      <c r="I321" s="12"/>
      <c r="J321" s="131"/>
      <c r="K321" s="126"/>
      <c r="L321" s="13">
        <v>14</v>
      </c>
      <c r="M321" s="5" t="s">
        <v>708</v>
      </c>
      <c r="N321" s="5">
        <v>182322703.34380001</v>
      </c>
      <c r="O321" s="5">
        <v>0</v>
      </c>
      <c r="P321" s="5">
        <v>65625743.023699999</v>
      </c>
      <c r="Q321" s="6">
        <f t="shared" si="23"/>
        <v>247948446.36750001</v>
      </c>
    </row>
    <row r="322" spans="1:17" ht="24.95" customHeight="1">
      <c r="A322" s="129"/>
      <c r="B322" s="126"/>
      <c r="C322" s="1">
        <v>14</v>
      </c>
      <c r="D322" s="5" t="s">
        <v>356</v>
      </c>
      <c r="E322" s="5">
        <v>106690546.3475</v>
      </c>
      <c r="F322" s="5">
        <v>0</v>
      </c>
      <c r="G322" s="5">
        <v>27228833.2093</v>
      </c>
      <c r="H322" s="6">
        <f t="shared" si="22"/>
        <v>133919379.55679999</v>
      </c>
      <c r="I322" s="12"/>
      <c r="J322" s="131"/>
      <c r="K322" s="126"/>
      <c r="L322" s="13">
        <v>15</v>
      </c>
      <c r="M322" s="5" t="s">
        <v>709</v>
      </c>
      <c r="N322" s="5">
        <v>147197010.09490001</v>
      </c>
      <c r="O322" s="5">
        <v>0</v>
      </c>
      <c r="P322" s="5">
        <v>54273258.515500002</v>
      </c>
      <c r="Q322" s="6">
        <f t="shared" si="23"/>
        <v>201470268.61040002</v>
      </c>
    </row>
    <row r="323" spans="1:17" ht="24.95" customHeight="1">
      <c r="A323" s="129"/>
      <c r="B323" s="126"/>
      <c r="C323" s="1">
        <v>15</v>
      </c>
      <c r="D323" s="5" t="s">
        <v>357</v>
      </c>
      <c r="E323" s="5">
        <v>95044364.635700002</v>
      </c>
      <c r="F323" s="5">
        <v>0</v>
      </c>
      <c r="G323" s="5">
        <v>24211511.789500002</v>
      </c>
      <c r="H323" s="6">
        <f t="shared" si="22"/>
        <v>119255876.4252</v>
      </c>
      <c r="I323" s="12"/>
      <c r="J323" s="131"/>
      <c r="K323" s="126"/>
      <c r="L323" s="13">
        <v>16</v>
      </c>
      <c r="M323" s="5" t="s">
        <v>710</v>
      </c>
      <c r="N323" s="5">
        <v>148534689.49349999</v>
      </c>
      <c r="O323" s="5">
        <v>0</v>
      </c>
      <c r="P323" s="5">
        <v>54337076.861699998</v>
      </c>
      <c r="Q323" s="6">
        <f t="shared" si="23"/>
        <v>202871766.35519999</v>
      </c>
    </row>
    <row r="324" spans="1:17" ht="24.95" customHeight="1">
      <c r="A324" s="129"/>
      <c r="B324" s="126"/>
      <c r="C324" s="1">
        <v>16</v>
      </c>
      <c r="D324" s="5" t="s">
        <v>358</v>
      </c>
      <c r="E324" s="5">
        <v>103026849.94239999</v>
      </c>
      <c r="F324" s="5">
        <v>0</v>
      </c>
      <c r="G324" s="5">
        <v>26582032.396699999</v>
      </c>
      <c r="H324" s="6">
        <f t="shared" si="22"/>
        <v>129608882.33909999</v>
      </c>
      <c r="I324" s="12"/>
      <c r="J324" s="131"/>
      <c r="K324" s="126"/>
      <c r="L324" s="13">
        <v>17</v>
      </c>
      <c r="M324" s="5" t="s">
        <v>711</v>
      </c>
      <c r="N324" s="5">
        <v>102049966.38959999</v>
      </c>
      <c r="O324" s="5">
        <v>0</v>
      </c>
      <c r="P324" s="5">
        <v>41265743.235100001</v>
      </c>
      <c r="Q324" s="6">
        <f t="shared" si="23"/>
        <v>143315709.62470001</v>
      </c>
    </row>
    <row r="325" spans="1:17" ht="24.95" customHeight="1">
      <c r="A325" s="129"/>
      <c r="B325" s="126"/>
      <c r="C325" s="1">
        <v>17</v>
      </c>
      <c r="D325" s="5" t="s">
        <v>359</v>
      </c>
      <c r="E325" s="5">
        <v>120949826.23029999</v>
      </c>
      <c r="F325" s="5">
        <v>0</v>
      </c>
      <c r="G325" s="5">
        <v>28136527.4179</v>
      </c>
      <c r="H325" s="6">
        <f t="shared" si="22"/>
        <v>149086353.64820001</v>
      </c>
      <c r="I325" s="12"/>
      <c r="J325" s="131"/>
      <c r="K325" s="126"/>
      <c r="L325" s="13">
        <v>18</v>
      </c>
      <c r="M325" s="5" t="s">
        <v>712</v>
      </c>
      <c r="N325" s="5">
        <v>125572919.5438</v>
      </c>
      <c r="O325" s="5">
        <v>0</v>
      </c>
      <c r="P325" s="5">
        <v>50466512.8948</v>
      </c>
      <c r="Q325" s="6">
        <f t="shared" si="23"/>
        <v>176039432.4386</v>
      </c>
    </row>
    <row r="326" spans="1:17" ht="24.95" customHeight="1">
      <c r="A326" s="129"/>
      <c r="B326" s="126"/>
      <c r="C326" s="1">
        <v>18</v>
      </c>
      <c r="D326" s="5" t="s">
        <v>360</v>
      </c>
      <c r="E326" s="5">
        <v>130913954.64929999</v>
      </c>
      <c r="F326" s="5">
        <v>0</v>
      </c>
      <c r="G326" s="5">
        <v>30604961.104200002</v>
      </c>
      <c r="H326" s="6">
        <f t="shared" si="22"/>
        <v>161518915.75349998</v>
      </c>
      <c r="I326" s="12"/>
      <c r="J326" s="131"/>
      <c r="K326" s="126"/>
      <c r="L326" s="13">
        <v>19</v>
      </c>
      <c r="M326" s="5" t="s">
        <v>713</v>
      </c>
      <c r="N326" s="5">
        <v>99528919.939400002</v>
      </c>
      <c r="O326" s="5">
        <v>0</v>
      </c>
      <c r="P326" s="5">
        <v>42869507.018700004</v>
      </c>
      <c r="Q326" s="6">
        <f t="shared" si="23"/>
        <v>142398426.95810002</v>
      </c>
    </row>
    <row r="327" spans="1:17" ht="24.95" customHeight="1">
      <c r="A327" s="129"/>
      <c r="B327" s="126"/>
      <c r="C327" s="1">
        <v>19</v>
      </c>
      <c r="D327" s="5" t="s">
        <v>361</v>
      </c>
      <c r="E327" s="5">
        <v>114699780.6022</v>
      </c>
      <c r="F327" s="5">
        <v>0</v>
      </c>
      <c r="G327" s="5">
        <v>27463936.999600001</v>
      </c>
      <c r="H327" s="6">
        <f t="shared" si="22"/>
        <v>142163717.60179999</v>
      </c>
      <c r="I327" s="12"/>
      <c r="J327" s="131"/>
      <c r="K327" s="126"/>
      <c r="L327" s="13">
        <v>20</v>
      </c>
      <c r="M327" s="5" t="s">
        <v>714</v>
      </c>
      <c r="N327" s="5">
        <v>107657386.99869999</v>
      </c>
      <c r="O327" s="5">
        <v>0</v>
      </c>
      <c r="P327" s="5">
        <v>46063234.336900003</v>
      </c>
      <c r="Q327" s="6">
        <f t="shared" si="23"/>
        <v>153720621.33559999</v>
      </c>
    </row>
    <row r="328" spans="1:17" ht="24.95" customHeight="1">
      <c r="A328" s="129"/>
      <c r="B328" s="126"/>
      <c r="C328" s="1">
        <v>20</v>
      </c>
      <c r="D328" s="5" t="s">
        <v>362</v>
      </c>
      <c r="E328" s="5">
        <v>101898740.8935</v>
      </c>
      <c r="F328" s="5">
        <v>0</v>
      </c>
      <c r="G328" s="5">
        <v>25403890.773600001</v>
      </c>
      <c r="H328" s="6">
        <f t="shared" si="22"/>
        <v>127302631.6671</v>
      </c>
      <c r="I328" s="12"/>
      <c r="J328" s="131"/>
      <c r="K328" s="126"/>
      <c r="L328" s="13">
        <v>21</v>
      </c>
      <c r="M328" s="5" t="s">
        <v>715</v>
      </c>
      <c r="N328" s="5">
        <v>111190485.8415</v>
      </c>
      <c r="O328" s="5">
        <v>0</v>
      </c>
      <c r="P328" s="5">
        <v>44263332.1721</v>
      </c>
      <c r="Q328" s="6">
        <f t="shared" si="23"/>
        <v>155453818.01359999</v>
      </c>
    </row>
    <row r="329" spans="1:17" ht="24.95" customHeight="1">
      <c r="A329" s="129"/>
      <c r="B329" s="126"/>
      <c r="C329" s="1">
        <v>21</v>
      </c>
      <c r="D329" s="5" t="s">
        <v>363</v>
      </c>
      <c r="E329" s="5">
        <v>112074612.88339999</v>
      </c>
      <c r="F329" s="5">
        <v>0</v>
      </c>
      <c r="G329" s="5">
        <v>28118356.049199998</v>
      </c>
      <c r="H329" s="6">
        <f t="shared" ref="H329:H392" si="27">E329+F329+G329</f>
        <v>140192968.93259999</v>
      </c>
      <c r="I329" s="12"/>
      <c r="J329" s="131"/>
      <c r="K329" s="126"/>
      <c r="L329" s="13">
        <v>22</v>
      </c>
      <c r="M329" s="5" t="s">
        <v>716</v>
      </c>
      <c r="N329" s="5">
        <v>206495169.30219999</v>
      </c>
      <c r="O329" s="5">
        <v>0</v>
      </c>
      <c r="P329" s="5">
        <v>70391886.953500003</v>
      </c>
      <c r="Q329" s="6">
        <f t="shared" ref="Q329:Q392" si="28">N329+O329+P329</f>
        <v>276887056.25569999</v>
      </c>
    </row>
    <row r="330" spans="1:17" ht="24.95" customHeight="1">
      <c r="A330" s="129"/>
      <c r="B330" s="126"/>
      <c r="C330" s="1">
        <v>22</v>
      </c>
      <c r="D330" s="5" t="s">
        <v>364</v>
      </c>
      <c r="E330" s="5">
        <v>109024290.67380001</v>
      </c>
      <c r="F330" s="5">
        <v>0</v>
      </c>
      <c r="G330" s="5">
        <v>26699990.181499999</v>
      </c>
      <c r="H330" s="6">
        <f t="shared" si="27"/>
        <v>135724280.85530001</v>
      </c>
      <c r="I330" s="12"/>
      <c r="J330" s="132"/>
      <c r="K330" s="127"/>
      <c r="L330" s="13">
        <v>23</v>
      </c>
      <c r="M330" s="5" t="s">
        <v>717</v>
      </c>
      <c r="N330" s="5">
        <v>122221636.7987</v>
      </c>
      <c r="O330" s="5">
        <v>0</v>
      </c>
      <c r="P330" s="5">
        <v>43957978.245300002</v>
      </c>
      <c r="Q330" s="6">
        <f t="shared" si="28"/>
        <v>166179615.044</v>
      </c>
    </row>
    <row r="331" spans="1:17" ht="24.95" customHeight="1">
      <c r="A331" s="129"/>
      <c r="B331" s="126"/>
      <c r="C331" s="1">
        <v>23</v>
      </c>
      <c r="D331" s="5" t="s">
        <v>365</v>
      </c>
      <c r="E331" s="5">
        <v>105454623.5792</v>
      </c>
      <c r="F331" s="5">
        <v>0</v>
      </c>
      <c r="G331" s="5">
        <v>26189131.1886</v>
      </c>
      <c r="H331" s="6">
        <f t="shared" si="27"/>
        <v>131643754.7678</v>
      </c>
      <c r="I331" s="12"/>
      <c r="J331" s="19"/>
      <c r="K331" s="121" t="s">
        <v>844</v>
      </c>
      <c r="L331" s="122"/>
      <c r="M331" s="123"/>
      <c r="N331" s="15">
        <f>SUM(N308:N330)</f>
        <v>3057146000.0871997</v>
      </c>
      <c r="O331" s="15">
        <f t="shared" ref="O331:P331" si="29">SUM(O308:O330)</f>
        <v>0</v>
      </c>
      <c r="P331" s="15">
        <f t="shared" si="29"/>
        <v>1165650553.2542999</v>
      </c>
      <c r="Q331" s="8">
        <f t="shared" si="28"/>
        <v>4222796553.3414993</v>
      </c>
    </row>
    <row r="332" spans="1:17" ht="24.95" customHeight="1">
      <c r="A332" s="129"/>
      <c r="B332" s="126"/>
      <c r="C332" s="1">
        <v>24</v>
      </c>
      <c r="D332" s="5" t="s">
        <v>366</v>
      </c>
      <c r="E332" s="5">
        <v>109091419.63249999</v>
      </c>
      <c r="F332" s="5">
        <v>0</v>
      </c>
      <c r="G332" s="5">
        <v>26543191.876699999</v>
      </c>
      <c r="H332" s="6">
        <f t="shared" si="27"/>
        <v>135634611.50919998</v>
      </c>
      <c r="I332" s="12"/>
      <c r="J332" s="130">
        <v>33</v>
      </c>
      <c r="K332" s="125" t="s">
        <v>57</v>
      </c>
      <c r="L332" s="13">
        <v>1</v>
      </c>
      <c r="M332" s="5" t="s">
        <v>718</v>
      </c>
      <c r="N332" s="5">
        <v>114511044.7413</v>
      </c>
      <c r="O332" s="5">
        <f t="shared" ref="O332:O354" si="30">-1564740.79</f>
        <v>-1564740.79</v>
      </c>
      <c r="P332" s="5">
        <v>25617339.2337</v>
      </c>
      <c r="Q332" s="6">
        <f t="shared" si="28"/>
        <v>138563643.185</v>
      </c>
    </row>
    <row r="333" spans="1:17" ht="24.95" customHeight="1">
      <c r="A333" s="129"/>
      <c r="B333" s="126"/>
      <c r="C333" s="1">
        <v>25</v>
      </c>
      <c r="D333" s="5" t="s">
        <v>367</v>
      </c>
      <c r="E333" s="5">
        <v>110090465.46269999</v>
      </c>
      <c r="F333" s="5">
        <v>0</v>
      </c>
      <c r="G333" s="5">
        <v>27150215.5009</v>
      </c>
      <c r="H333" s="6">
        <f t="shared" si="27"/>
        <v>137240680.96359998</v>
      </c>
      <c r="I333" s="12"/>
      <c r="J333" s="131"/>
      <c r="K333" s="126"/>
      <c r="L333" s="13">
        <v>2</v>
      </c>
      <c r="M333" s="5" t="s">
        <v>719</v>
      </c>
      <c r="N333" s="5">
        <v>130351938.92</v>
      </c>
      <c r="O333" s="5">
        <f t="shared" si="30"/>
        <v>-1564740.79</v>
      </c>
      <c r="P333" s="5">
        <v>30012125.330600001</v>
      </c>
      <c r="Q333" s="6">
        <f t="shared" si="28"/>
        <v>158799323.46059999</v>
      </c>
    </row>
    <row r="334" spans="1:17" ht="24.95" customHeight="1">
      <c r="A334" s="129"/>
      <c r="B334" s="126"/>
      <c r="C334" s="1">
        <v>26</v>
      </c>
      <c r="D334" s="5" t="s">
        <v>368</v>
      </c>
      <c r="E334" s="5">
        <v>117117541.69589999</v>
      </c>
      <c r="F334" s="5">
        <v>0</v>
      </c>
      <c r="G334" s="5">
        <v>30158919.570700001</v>
      </c>
      <c r="H334" s="6">
        <f t="shared" si="27"/>
        <v>147276461.26659998</v>
      </c>
      <c r="I334" s="12"/>
      <c r="J334" s="131"/>
      <c r="K334" s="126"/>
      <c r="L334" s="13">
        <v>3</v>
      </c>
      <c r="M334" s="5" t="s">
        <v>878</v>
      </c>
      <c r="N334" s="5">
        <v>140475882.52759999</v>
      </c>
      <c r="O334" s="5">
        <f t="shared" si="30"/>
        <v>-1564740.79</v>
      </c>
      <c r="P334" s="5">
        <v>31207314.320099998</v>
      </c>
      <c r="Q334" s="6">
        <f t="shared" si="28"/>
        <v>170118456.05770001</v>
      </c>
    </row>
    <row r="335" spans="1:17" ht="24.95" customHeight="1">
      <c r="A335" s="129"/>
      <c r="B335" s="127"/>
      <c r="C335" s="1">
        <v>27</v>
      </c>
      <c r="D335" s="5" t="s">
        <v>369</v>
      </c>
      <c r="E335" s="5">
        <v>104771554.9093</v>
      </c>
      <c r="F335" s="5">
        <v>0</v>
      </c>
      <c r="G335" s="5">
        <v>25405014.775800001</v>
      </c>
      <c r="H335" s="6">
        <f t="shared" si="27"/>
        <v>130176569.6851</v>
      </c>
      <c r="I335" s="12"/>
      <c r="J335" s="131"/>
      <c r="K335" s="126"/>
      <c r="L335" s="13">
        <v>4</v>
      </c>
      <c r="M335" s="5" t="s">
        <v>720</v>
      </c>
      <c r="N335" s="5">
        <v>152523419.36809999</v>
      </c>
      <c r="O335" s="5">
        <f t="shared" si="30"/>
        <v>-1564740.79</v>
      </c>
      <c r="P335" s="5">
        <v>34561898.8398</v>
      </c>
      <c r="Q335" s="6">
        <f t="shared" si="28"/>
        <v>185520577.4179</v>
      </c>
    </row>
    <row r="336" spans="1:17" ht="24.95" customHeight="1">
      <c r="A336" s="1"/>
      <c r="B336" s="121" t="s">
        <v>828</v>
      </c>
      <c r="C336" s="122"/>
      <c r="D336" s="123"/>
      <c r="E336" s="15">
        <f>SUM(E309:E335)</f>
        <v>3096204601.9822993</v>
      </c>
      <c r="F336" s="15">
        <v>0</v>
      </c>
      <c r="G336" s="15">
        <f>SUM(G309:G335)</f>
        <v>764287343.22479999</v>
      </c>
      <c r="H336" s="8">
        <f t="shared" si="27"/>
        <v>3860491945.2070994</v>
      </c>
      <c r="I336" s="12"/>
      <c r="J336" s="131"/>
      <c r="K336" s="126"/>
      <c r="L336" s="13">
        <v>5</v>
      </c>
      <c r="M336" s="5" t="s">
        <v>721</v>
      </c>
      <c r="N336" s="5">
        <v>143479530.2938</v>
      </c>
      <c r="O336" s="5">
        <f t="shared" si="30"/>
        <v>-1564740.79</v>
      </c>
      <c r="P336" s="5">
        <v>30442368.388999999</v>
      </c>
      <c r="Q336" s="6">
        <f t="shared" si="28"/>
        <v>172357157.8928</v>
      </c>
    </row>
    <row r="337" spans="1:17" ht="24.95" customHeight="1">
      <c r="A337" s="129">
        <v>17</v>
      </c>
      <c r="B337" s="125" t="s">
        <v>41</v>
      </c>
      <c r="C337" s="1">
        <v>1</v>
      </c>
      <c r="D337" s="5" t="s">
        <v>370</v>
      </c>
      <c r="E337" s="5">
        <v>109410648.34450001</v>
      </c>
      <c r="F337" s="5">
        <v>0</v>
      </c>
      <c r="G337" s="5">
        <v>28430519.2916</v>
      </c>
      <c r="H337" s="6">
        <f t="shared" si="27"/>
        <v>137841167.63609999</v>
      </c>
      <c r="I337" s="12"/>
      <c r="J337" s="131"/>
      <c r="K337" s="126"/>
      <c r="L337" s="13">
        <v>6</v>
      </c>
      <c r="M337" s="5" t="s">
        <v>722</v>
      </c>
      <c r="N337" s="5">
        <v>130008695.00759999</v>
      </c>
      <c r="O337" s="5">
        <f t="shared" si="30"/>
        <v>-1564740.79</v>
      </c>
      <c r="P337" s="5">
        <v>25025177.416099999</v>
      </c>
      <c r="Q337" s="6">
        <f t="shared" si="28"/>
        <v>153469131.63369998</v>
      </c>
    </row>
    <row r="338" spans="1:17" ht="24.95" customHeight="1">
      <c r="A338" s="129"/>
      <c r="B338" s="126"/>
      <c r="C338" s="1">
        <v>2</v>
      </c>
      <c r="D338" s="5" t="s">
        <v>371</v>
      </c>
      <c r="E338" s="5">
        <v>129401202.91159999</v>
      </c>
      <c r="F338" s="5">
        <v>0</v>
      </c>
      <c r="G338" s="5">
        <v>33182550.749499999</v>
      </c>
      <c r="H338" s="6">
        <f t="shared" si="27"/>
        <v>162583753.6611</v>
      </c>
      <c r="I338" s="12"/>
      <c r="J338" s="131"/>
      <c r="K338" s="126"/>
      <c r="L338" s="13">
        <v>7</v>
      </c>
      <c r="M338" s="5" t="s">
        <v>723</v>
      </c>
      <c r="N338" s="5">
        <v>148488481.08289999</v>
      </c>
      <c r="O338" s="5">
        <f t="shared" si="30"/>
        <v>-1564740.79</v>
      </c>
      <c r="P338" s="5">
        <v>33506023.676600002</v>
      </c>
      <c r="Q338" s="6">
        <f t="shared" si="28"/>
        <v>180429763.96950001</v>
      </c>
    </row>
    <row r="339" spans="1:17" ht="24.95" customHeight="1">
      <c r="A339" s="129"/>
      <c r="B339" s="126"/>
      <c r="C339" s="1">
        <v>3</v>
      </c>
      <c r="D339" s="5" t="s">
        <v>372</v>
      </c>
      <c r="E339" s="5">
        <v>160590421.8513</v>
      </c>
      <c r="F339" s="5">
        <v>0</v>
      </c>
      <c r="G339" s="5">
        <v>39756215.081100002</v>
      </c>
      <c r="H339" s="6">
        <f t="shared" si="27"/>
        <v>200346636.93239999</v>
      </c>
      <c r="I339" s="12"/>
      <c r="J339" s="131"/>
      <c r="K339" s="126"/>
      <c r="L339" s="13">
        <v>8</v>
      </c>
      <c r="M339" s="5" t="s">
        <v>724</v>
      </c>
      <c r="N339" s="5">
        <v>126706812.8936</v>
      </c>
      <c r="O339" s="5">
        <f t="shared" si="30"/>
        <v>-1564740.79</v>
      </c>
      <c r="P339" s="5">
        <v>28456194.084399998</v>
      </c>
      <c r="Q339" s="6">
        <f t="shared" si="28"/>
        <v>153598266.18799999</v>
      </c>
    </row>
    <row r="340" spans="1:17" ht="24.95" customHeight="1">
      <c r="A340" s="129"/>
      <c r="B340" s="126"/>
      <c r="C340" s="1">
        <v>4</v>
      </c>
      <c r="D340" s="5" t="s">
        <v>373</v>
      </c>
      <c r="E340" s="5">
        <v>121467881.3784</v>
      </c>
      <c r="F340" s="5">
        <v>0</v>
      </c>
      <c r="G340" s="5">
        <v>29075446.767299999</v>
      </c>
      <c r="H340" s="6">
        <f t="shared" si="27"/>
        <v>150543328.14570001</v>
      </c>
      <c r="I340" s="12"/>
      <c r="J340" s="131"/>
      <c r="K340" s="126"/>
      <c r="L340" s="13">
        <v>9</v>
      </c>
      <c r="M340" s="5" t="s">
        <v>725</v>
      </c>
      <c r="N340" s="5">
        <v>143422674.4165</v>
      </c>
      <c r="O340" s="5">
        <f t="shared" si="30"/>
        <v>-1564740.79</v>
      </c>
      <c r="P340" s="5">
        <v>28182312.218699999</v>
      </c>
      <c r="Q340" s="6">
        <f t="shared" si="28"/>
        <v>170040245.8452</v>
      </c>
    </row>
    <row r="341" spans="1:17" ht="24.95" customHeight="1">
      <c r="A341" s="129"/>
      <c r="B341" s="126"/>
      <c r="C341" s="1">
        <v>5</v>
      </c>
      <c r="D341" s="5" t="s">
        <v>374</v>
      </c>
      <c r="E341" s="5">
        <v>104230038.3135</v>
      </c>
      <c r="F341" s="5">
        <v>0</v>
      </c>
      <c r="G341" s="5">
        <v>25207942.583999999</v>
      </c>
      <c r="H341" s="6">
        <f t="shared" si="27"/>
        <v>129437980.89750001</v>
      </c>
      <c r="I341" s="12"/>
      <c r="J341" s="131"/>
      <c r="K341" s="126"/>
      <c r="L341" s="13">
        <v>10</v>
      </c>
      <c r="M341" s="5" t="s">
        <v>726</v>
      </c>
      <c r="N341" s="5">
        <v>129490707.5125</v>
      </c>
      <c r="O341" s="5">
        <f t="shared" si="30"/>
        <v>-1564740.79</v>
      </c>
      <c r="P341" s="5">
        <v>26843188.504999999</v>
      </c>
      <c r="Q341" s="6">
        <f t="shared" si="28"/>
        <v>154769155.22749999</v>
      </c>
    </row>
    <row r="342" spans="1:17" ht="24.95" customHeight="1">
      <c r="A342" s="129"/>
      <c r="B342" s="126"/>
      <c r="C342" s="1">
        <v>6</v>
      </c>
      <c r="D342" s="5" t="s">
        <v>375</v>
      </c>
      <c r="E342" s="5">
        <v>102246899.69149999</v>
      </c>
      <c r="F342" s="5">
        <v>0</v>
      </c>
      <c r="G342" s="5">
        <v>26268063.977699999</v>
      </c>
      <c r="H342" s="6">
        <f t="shared" si="27"/>
        <v>128514963.66919999</v>
      </c>
      <c r="I342" s="12"/>
      <c r="J342" s="131"/>
      <c r="K342" s="126"/>
      <c r="L342" s="13">
        <v>11</v>
      </c>
      <c r="M342" s="5" t="s">
        <v>727</v>
      </c>
      <c r="N342" s="5">
        <v>120077654.78309999</v>
      </c>
      <c r="O342" s="5">
        <f t="shared" si="30"/>
        <v>-1564740.79</v>
      </c>
      <c r="P342" s="5">
        <v>27420238.737599999</v>
      </c>
      <c r="Q342" s="6">
        <f t="shared" si="28"/>
        <v>145933152.73069999</v>
      </c>
    </row>
    <row r="343" spans="1:17" ht="24.95" customHeight="1">
      <c r="A343" s="129"/>
      <c r="B343" s="126"/>
      <c r="C343" s="1">
        <v>7</v>
      </c>
      <c r="D343" s="5" t="s">
        <v>376</v>
      </c>
      <c r="E343" s="5">
        <v>143526576.5237</v>
      </c>
      <c r="F343" s="5">
        <v>0</v>
      </c>
      <c r="G343" s="5">
        <v>35558066.921999998</v>
      </c>
      <c r="H343" s="6">
        <f t="shared" si="27"/>
        <v>179084643.44569999</v>
      </c>
      <c r="I343" s="12"/>
      <c r="J343" s="131"/>
      <c r="K343" s="126"/>
      <c r="L343" s="13">
        <v>12</v>
      </c>
      <c r="M343" s="5" t="s">
        <v>728</v>
      </c>
      <c r="N343" s="5">
        <v>142967057.77579999</v>
      </c>
      <c r="O343" s="5">
        <f t="shared" si="30"/>
        <v>-1564740.79</v>
      </c>
      <c r="P343" s="5">
        <v>28373517.479200002</v>
      </c>
      <c r="Q343" s="6">
        <f t="shared" si="28"/>
        <v>169775834.465</v>
      </c>
    </row>
    <row r="344" spans="1:17" ht="24.95" customHeight="1">
      <c r="A344" s="129"/>
      <c r="B344" s="126"/>
      <c r="C344" s="1">
        <v>8</v>
      </c>
      <c r="D344" s="5" t="s">
        <v>377</v>
      </c>
      <c r="E344" s="5">
        <v>120457406.86740001</v>
      </c>
      <c r="F344" s="5">
        <v>0</v>
      </c>
      <c r="G344" s="5">
        <v>29693897.747000001</v>
      </c>
      <c r="H344" s="6">
        <f t="shared" si="27"/>
        <v>150151304.6144</v>
      </c>
      <c r="I344" s="12"/>
      <c r="J344" s="131"/>
      <c r="K344" s="126"/>
      <c r="L344" s="13">
        <v>13</v>
      </c>
      <c r="M344" s="5" t="s">
        <v>729</v>
      </c>
      <c r="N344" s="5">
        <v>150001293.4355</v>
      </c>
      <c r="O344" s="5">
        <f t="shared" si="30"/>
        <v>-1564740.79</v>
      </c>
      <c r="P344" s="5">
        <v>32022403.237599999</v>
      </c>
      <c r="Q344" s="6">
        <f t="shared" si="28"/>
        <v>180458955.8831</v>
      </c>
    </row>
    <row r="345" spans="1:17" ht="24.95" customHeight="1">
      <c r="A345" s="129"/>
      <c r="B345" s="126"/>
      <c r="C345" s="1">
        <v>9</v>
      </c>
      <c r="D345" s="5" t="s">
        <v>378</v>
      </c>
      <c r="E345" s="5">
        <v>105512694.3346</v>
      </c>
      <c r="F345" s="5">
        <v>0</v>
      </c>
      <c r="G345" s="5">
        <v>26879396.276999999</v>
      </c>
      <c r="H345" s="6">
        <f t="shared" si="27"/>
        <v>132392090.6116</v>
      </c>
      <c r="I345" s="12"/>
      <c r="J345" s="131"/>
      <c r="K345" s="126"/>
      <c r="L345" s="13">
        <v>14</v>
      </c>
      <c r="M345" s="5" t="s">
        <v>730</v>
      </c>
      <c r="N345" s="5">
        <v>135159111.9524</v>
      </c>
      <c r="O345" s="5">
        <f t="shared" si="30"/>
        <v>-1564740.79</v>
      </c>
      <c r="P345" s="5">
        <v>28826115.692200001</v>
      </c>
      <c r="Q345" s="6">
        <f t="shared" si="28"/>
        <v>162420486.85459998</v>
      </c>
    </row>
    <row r="346" spans="1:17" ht="24.95" customHeight="1">
      <c r="A346" s="129"/>
      <c r="B346" s="126"/>
      <c r="C346" s="1">
        <v>10</v>
      </c>
      <c r="D346" s="5" t="s">
        <v>379</v>
      </c>
      <c r="E346" s="5">
        <v>111468418.28749999</v>
      </c>
      <c r="F346" s="5">
        <v>0</v>
      </c>
      <c r="G346" s="5">
        <v>27370023.230500001</v>
      </c>
      <c r="H346" s="6">
        <f t="shared" si="27"/>
        <v>138838441.51800001</v>
      </c>
      <c r="I346" s="12"/>
      <c r="J346" s="131"/>
      <c r="K346" s="126"/>
      <c r="L346" s="13">
        <v>15</v>
      </c>
      <c r="M346" s="5" t="s">
        <v>731</v>
      </c>
      <c r="N346" s="5">
        <v>121026704.98710001</v>
      </c>
      <c r="O346" s="5">
        <f t="shared" si="30"/>
        <v>-1564740.79</v>
      </c>
      <c r="P346" s="5">
        <v>25576812.7104</v>
      </c>
      <c r="Q346" s="6">
        <f t="shared" si="28"/>
        <v>145038776.9075</v>
      </c>
    </row>
    <row r="347" spans="1:17" ht="24.95" customHeight="1">
      <c r="A347" s="129"/>
      <c r="B347" s="126"/>
      <c r="C347" s="1">
        <v>11</v>
      </c>
      <c r="D347" s="5" t="s">
        <v>380</v>
      </c>
      <c r="E347" s="5">
        <v>155059037.50119999</v>
      </c>
      <c r="F347" s="5">
        <v>0</v>
      </c>
      <c r="G347" s="5">
        <v>37209038.797300003</v>
      </c>
      <c r="H347" s="6">
        <f t="shared" si="27"/>
        <v>192268076.2985</v>
      </c>
      <c r="I347" s="12"/>
      <c r="J347" s="131"/>
      <c r="K347" s="126"/>
      <c r="L347" s="13">
        <v>16</v>
      </c>
      <c r="M347" s="5" t="s">
        <v>732</v>
      </c>
      <c r="N347" s="5">
        <v>134489460.6602</v>
      </c>
      <c r="O347" s="5">
        <f t="shared" si="30"/>
        <v>-1564740.79</v>
      </c>
      <c r="P347" s="5">
        <v>33598941.190499999</v>
      </c>
      <c r="Q347" s="6">
        <f t="shared" si="28"/>
        <v>166523661.0607</v>
      </c>
    </row>
    <row r="348" spans="1:17" ht="24.95" customHeight="1">
      <c r="A348" s="129"/>
      <c r="B348" s="126"/>
      <c r="C348" s="1">
        <v>12</v>
      </c>
      <c r="D348" s="5" t="s">
        <v>381</v>
      </c>
      <c r="E348" s="5">
        <v>114644999.84729999</v>
      </c>
      <c r="F348" s="5">
        <v>0</v>
      </c>
      <c r="G348" s="5">
        <v>27963184.1611</v>
      </c>
      <c r="H348" s="6">
        <f t="shared" si="27"/>
        <v>142608184.00839999</v>
      </c>
      <c r="I348" s="12"/>
      <c r="J348" s="131"/>
      <c r="K348" s="126"/>
      <c r="L348" s="13">
        <v>17</v>
      </c>
      <c r="M348" s="5" t="s">
        <v>733</v>
      </c>
      <c r="N348" s="5">
        <v>133402987.7586</v>
      </c>
      <c r="O348" s="5">
        <f t="shared" si="30"/>
        <v>-1564740.79</v>
      </c>
      <c r="P348" s="5">
        <v>31230293.920299999</v>
      </c>
      <c r="Q348" s="6">
        <f t="shared" si="28"/>
        <v>163068540.88889998</v>
      </c>
    </row>
    <row r="349" spans="1:17" ht="24.95" customHeight="1">
      <c r="A349" s="129"/>
      <c r="B349" s="126"/>
      <c r="C349" s="1">
        <v>13</v>
      </c>
      <c r="D349" s="5" t="s">
        <v>382</v>
      </c>
      <c r="E349" s="5">
        <v>96779067.300799996</v>
      </c>
      <c r="F349" s="5">
        <v>0</v>
      </c>
      <c r="G349" s="5">
        <v>26783668.757599998</v>
      </c>
      <c r="H349" s="6">
        <f t="shared" si="27"/>
        <v>123562736.05839999</v>
      </c>
      <c r="I349" s="12"/>
      <c r="J349" s="131"/>
      <c r="K349" s="126"/>
      <c r="L349" s="13">
        <v>18</v>
      </c>
      <c r="M349" s="5" t="s">
        <v>734</v>
      </c>
      <c r="N349" s="5">
        <v>149373528.1036</v>
      </c>
      <c r="O349" s="5">
        <f t="shared" si="30"/>
        <v>-1564740.79</v>
      </c>
      <c r="P349" s="5">
        <v>33104692.452100001</v>
      </c>
      <c r="Q349" s="6">
        <f t="shared" si="28"/>
        <v>180913479.76570001</v>
      </c>
    </row>
    <row r="350" spans="1:17" ht="24.95" customHeight="1">
      <c r="A350" s="129"/>
      <c r="B350" s="126"/>
      <c r="C350" s="1">
        <v>14</v>
      </c>
      <c r="D350" s="5" t="s">
        <v>383</v>
      </c>
      <c r="E350" s="5">
        <v>133019739.7411</v>
      </c>
      <c r="F350" s="5">
        <v>0</v>
      </c>
      <c r="G350" s="5">
        <v>34493449.519500002</v>
      </c>
      <c r="H350" s="6">
        <f t="shared" si="27"/>
        <v>167513189.2606</v>
      </c>
      <c r="I350" s="12"/>
      <c r="J350" s="131"/>
      <c r="K350" s="126"/>
      <c r="L350" s="13">
        <v>19</v>
      </c>
      <c r="M350" s="5" t="s">
        <v>735</v>
      </c>
      <c r="N350" s="5">
        <v>137716373.14269999</v>
      </c>
      <c r="O350" s="5">
        <f t="shared" si="30"/>
        <v>-1564740.79</v>
      </c>
      <c r="P350" s="5">
        <v>26168474.971500002</v>
      </c>
      <c r="Q350" s="6">
        <f t="shared" si="28"/>
        <v>162320107.3242</v>
      </c>
    </row>
    <row r="351" spans="1:17" ht="24.95" customHeight="1">
      <c r="A351" s="129"/>
      <c r="B351" s="126"/>
      <c r="C351" s="1">
        <v>15</v>
      </c>
      <c r="D351" s="5" t="s">
        <v>384</v>
      </c>
      <c r="E351" s="5">
        <v>149613153.71619999</v>
      </c>
      <c r="F351" s="5">
        <v>0</v>
      </c>
      <c r="G351" s="5">
        <v>37113873.278999999</v>
      </c>
      <c r="H351" s="6">
        <f t="shared" si="27"/>
        <v>186727026.99519998</v>
      </c>
      <c r="I351" s="12"/>
      <c r="J351" s="131"/>
      <c r="K351" s="126"/>
      <c r="L351" s="13">
        <v>20</v>
      </c>
      <c r="M351" s="5" t="s">
        <v>736</v>
      </c>
      <c r="N351" s="5">
        <v>125323908.9641</v>
      </c>
      <c r="O351" s="5">
        <f t="shared" si="30"/>
        <v>-1564740.79</v>
      </c>
      <c r="P351" s="5">
        <v>23328308.784899998</v>
      </c>
      <c r="Q351" s="6">
        <f t="shared" si="28"/>
        <v>147087476.95899999</v>
      </c>
    </row>
    <row r="352" spans="1:17" ht="24.95" customHeight="1">
      <c r="A352" s="129"/>
      <c r="B352" s="126"/>
      <c r="C352" s="1">
        <v>16</v>
      </c>
      <c r="D352" s="5" t="s">
        <v>385</v>
      </c>
      <c r="E352" s="5">
        <v>109652034.8583</v>
      </c>
      <c r="F352" s="5">
        <v>0</v>
      </c>
      <c r="G352" s="5">
        <v>28177931.0229</v>
      </c>
      <c r="H352" s="6">
        <f t="shared" si="27"/>
        <v>137829965.88120002</v>
      </c>
      <c r="I352" s="12"/>
      <c r="J352" s="131"/>
      <c r="K352" s="126"/>
      <c r="L352" s="13">
        <v>21</v>
      </c>
      <c r="M352" s="5" t="s">
        <v>737</v>
      </c>
      <c r="N352" s="5">
        <v>129189667.88689999</v>
      </c>
      <c r="O352" s="5">
        <f t="shared" si="30"/>
        <v>-1564740.79</v>
      </c>
      <c r="P352" s="5">
        <v>30275204.2863</v>
      </c>
      <c r="Q352" s="6">
        <f t="shared" si="28"/>
        <v>157900131.38319999</v>
      </c>
    </row>
    <row r="353" spans="1:17" ht="24.95" customHeight="1">
      <c r="A353" s="129"/>
      <c r="B353" s="126"/>
      <c r="C353" s="1">
        <v>17</v>
      </c>
      <c r="D353" s="5" t="s">
        <v>386</v>
      </c>
      <c r="E353" s="5">
        <v>116032638.6551</v>
      </c>
      <c r="F353" s="5">
        <v>0</v>
      </c>
      <c r="G353" s="5">
        <v>30272196.870999999</v>
      </c>
      <c r="H353" s="6">
        <f t="shared" si="27"/>
        <v>146304835.52610001</v>
      </c>
      <c r="I353" s="12"/>
      <c r="J353" s="131"/>
      <c r="K353" s="126"/>
      <c r="L353" s="13">
        <v>22</v>
      </c>
      <c r="M353" s="5" t="s">
        <v>738</v>
      </c>
      <c r="N353" s="5">
        <v>124300534.6388</v>
      </c>
      <c r="O353" s="5">
        <f t="shared" si="30"/>
        <v>-1564740.79</v>
      </c>
      <c r="P353" s="5">
        <v>29194163.963100001</v>
      </c>
      <c r="Q353" s="6">
        <f t="shared" si="28"/>
        <v>151929957.81189999</v>
      </c>
    </row>
    <row r="354" spans="1:17" ht="24.95" customHeight="1">
      <c r="A354" s="129"/>
      <c r="B354" s="126"/>
      <c r="C354" s="1">
        <v>18</v>
      </c>
      <c r="D354" s="5" t="s">
        <v>387</v>
      </c>
      <c r="E354" s="5">
        <v>121020013.6679</v>
      </c>
      <c r="F354" s="5">
        <v>0</v>
      </c>
      <c r="G354" s="5">
        <v>32147344.737599999</v>
      </c>
      <c r="H354" s="6">
        <f t="shared" si="27"/>
        <v>153167358.40549999</v>
      </c>
      <c r="I354" s="12"/>
      <c r="J354" s="132"/>
      <c r="K354" s="127"/>
      <c r="L354" s="13">
        <v>23</v>
      </c>
      <c r="M354" s="5" t="s">
        <v>739</v>
      </c>
      <c r="N354" s="5">
        <v>116531723.8642</v>
      </c>
      <c r="O354" s="5">
        <f t="shared" si="30"/>
        <v>-1564740.79</v>
      </c>
      <c r="P354" s="5">
        <v>26240785.778700002</v>
      </c>
      <c r="Q354" s="6">
        <f t="shared" si="28"/>
        <v>141207768.8529</v>
      </c>
    </row>
    <row r="355" spans="1:17" ht="24.95" customHeight="1">
      <c r="A355" s="129"/>
      <c r="B355" s="126"/>
      <c r="C355" s="1">
        <v>19</v>
      </c>
      <c r="D355" s="5" t="s">
        <v>388</v>
      </c>
      <c r="E355" s="5">
        <v>125031414.60770001</v>
      </c>
      <c r="F355" s="5">
        <v>0</v>
      </c>
      <c r="G355" s="5">
        <v>30985251.367899999</v>
      </c>
      <c r="H355" s="6">
        <f t="shared" si="27"/>
        <v>156016665.9756</v>
      </c>
      <c r="I355" s="12"/>
      <c r="J355" s="19"/>
      <c r="K355" s="121" t="s">
        <v>845</v>
      </c>
      <c r="L355" s="122"/>
      <c r="M355" s="123"/>
      <c r="N355" s="15">
        <f>SUM(N332:N354)</f>
        <v>3079019194.7169003</v>
      </c>
      <c r="O355" s="15">
        <f t="shared" ref="O355:P355" si="31">SUM(O332:O354)</f>
        <v>-35989038.169999987</v>
      </c>
      <c r="P355" s="15">
        <f t="shared" si="31"/>
        <v>669213895.21839988</v>
      </c>
      <c r="Q355" s="8">
        <f t="shared" si="28"/>
        <v>3712244051.7653003</v>
      </c>
    </row>
    <row r="356" spans="1:17" ht="24.95" customHeight="1">
      <c r="A356" s="129"/>
      <c r="B356" s="126"/>
      <c r="C356" s="1">
        <v>20</v>
      </c>
      <c r="D356" s="5" t="s">
        <v>389</v>
      </c>
      <c r="E356" s="5">
        <v>126112521.9059</v>
      </c>
      <c r="F356" s="5">
        <v>0</v>
      </c>
      <c r="G356" s="5">
        <v>31409999.304499999</v>
      </c>
      <c r="H356" s="6">
        <f t="shared" si="27"/>
        <v>157522521.21039999</v>
      </c>
      <c r="I356" s="12"/>
      <c r="J356" s="130">
        <v>34</v>
      </c>
      <c r="K356" s="125" t="s">
        <v>58</v>
      </c>
      <c r="L356" s="13">
        <v>1</v>
      </c>
      <c r="M356" s="5" t="s">
        <v>740</v>
      </c>
      <c r="N356" s="5">
        <v>115666182.51880001</v>
      </c>
      <c r="O356" s="5">
        <v>0</v>
      </c>
      <c r="P356" s="5">
        <v>25051993.898699999</v>
      </c>
      <c r="Q356" s="6">
        <f t="shared" si="28"/>
        <v>140718176.41750002</v>
      </c>
    </row>
    <row r="357" spans="1:17" ht="24.95" customHeight="1">
      <c r="A357" s="129"/>
      <c r="B357" s="126"/>
      <c r="C357" s="1">
        <v>21</v>
      </c>
      <c r="D357" s="5" t="s">
        <v>390</v>
      </c>
      <c r="E357" s="5">
        <v>118142146.0807</v>
      </c>
      <c r="F357" s="5">
        <v>0</v>
      </c>
      <c r="G357" s="5">
        <v>30267138.861099999</v>
      </c>
      <c r="H357" s="6">
        <f t="shared" si="27"/>
        <v>148409284.9418</v>
      </c>
      <c r="I357" s="12"/>
      <c r="J357" s="131"/>
      <c r="K357" s="126"/>
      <c r="L357" s="13">
        <v>2</v>
      </c>
      <c r="M357" s="5" t="s">
        <v>741</v>
      </c>
      <c r="N357" s="5">
        <v>197931474.88940001</v>
      </c>
      <c r="O357" s="5">
        <v>0</v>
      </c>
      <c r="P357" s="5">
        <v>32671105.151000001</v>
      </c>
      <c r="Q357" s="6">
        <f t="shared" si="28"/>
        <v>230602580.0404</v>
      </c>
    </row>
    <row r="358" spans="1:17" ht="24.95" customHeight="1">
      <c r="A358" s="129"/>
      <c r="B358" s="126"/>
      <c r="C358" s="1">
        <v>22</v>
      </c>
      <c r="D358" s="5" t="s">
        <v>391</v>
      </c>
      <c r="E358" s="5">
        <v>108366960.8101</v>
      </c>
      <c r="F358" s="5">
        <v>0</v>
      </c>
      <c r="G358" s="5">
        <v>28207155.079700001</v>
      </c>
      <c r="H358" s="6">
        <f t="shared" si="27"/>
        <v>136574115.88980001</v>
      </c>
      <c r="I358" s="12"/>
      <c r="J358" s="131"/>
      <c r="K358" s="126"/>
      <c r="L358" s="13">
        <v>3</v>
      </c>
      <c r="M358" s="5" t="s">
        <v>742</v>
      </c>
      <c r="N358" s="5">
        <v>135942514.47229999</v>
      </c>
      <c r="O358" s="5">
        <v>0</v>
      </c>
      <c r="P358" s="5">
        <v>27998752.959100001</v>
      </c>
      <c r="Q358" s="6">
        <f t="shared" si="28"/>
        <v>163941267.4314</v>
      </c>
    </row>
    <row r="359" spans="1:17" ht="24.95" customHeight="1">
      <c r="A359" s="129"/>
      <c r="B359" s="126"/>
      <c r="C359" s="1">
        <v>23</v>
      </c>
      <c r="D359" s="5" t="s">
        <v>392</v>
      </c>
      <c r="E359" s="5">
        <v>132989938.90989999</v>
      </c>
      <c r="F359" s="5">
        <v>0</v>
      </c>
      <c r="G359" s="5">
        <v>32178629.465100002</v>
      </c>
      <c r="H359" s="6">
        <f t="shared" si="27"/>
        <v>165168568.375</v>
      </c>
      <c r="I359" s="12"/>
      <c r="J359" s="131"/>
      <c r="K359" s="126"/>
      <c r="L359" s="13">
        <v>4</v>
      </c>
      <c r="M359" s="5" t="s">
        <v>743</v>
      </c>
      <c r="N359" s="5">
        <v>162316175.2597</v>
      </c>
      <c r="O359" s="5">
        <v>0</v>
      </c>
      <c r="P359" s="5">
        <v>25105696.225299999</v>
      </c>
      <c r="Q359" s="6">
        <f t="shared" si="28"/>
        <v>187421871.48500001</v>
      </c>
    </row>
    <row r="360" spans="1:17" ht="24.95" customHeight="1">
      <c r="A360" s="129"/>
      <c r="B360" s="126"/>
      <c r="C360" s="1">
        <v>24</v>
      </c>
      <c r="D360" s="5" t="s">
        <v>393</v>
      </c>
      <c r="E360" s="5">
        <v>98347184.456200004</v>
      </c>
      <c r="F360" s="5">
        <v>0</v>
      </c>
      <c r="G360" s="5">
        <v>25047147.827100001</v>
      </c>
      <c r="H360" s="6">
        <f t="shared" si="27"/>
        <v>123394332.28330001</v>
      </c>
      <c r="I360" s="12"/>
      <c r="J360" s="131"/>
      <c r="K360" s="126"/>
      <c r="L360" s="13">
        <v>5</v>
      </c>
      <c r="M360" s="5" t="s">
        <v>744</v>
      </c>
      <c r="N360" s="5">
        <v>175357544.14379999</v>
      </c>
      <c r="O360" s="5">
        <v>0</v>
      </c>
      <c r="P360" s="5">
        <v>34907494.830799997</v>
      </c>
      <c r="Q360" s="6">
        <f t="shared" si="28"/>
        <v>210265038.97459999</v>
      </c>
    </row>
    <row r="361" spans="1:17" ht="24.95" customHeight="1">
      <c r="A361" s="129"/>
      <c r="B361" s="126"/>
      <c r="C361" s="1">
        <v>25</v>
      </c>
      <c r="D361" s="5" t="s">
        <v>394</v>
      </c>
      <c r="E361" s="5">
        <v>123437460.4719</v>
      </c>
      <c r="F361" s="5">
        <v>0</v>
      </c>
      <c r="G361" s="5">
        <v>28358583.151799999</v>
      </c>
      <c r="H361" s="6">
        <f t="shared" si="27"/>
        <v>151796043.62369999</v>
      </c>
      <c r="I361" s="12"/>
      <c r="J361" s="131"/>
      <c r="K361" s="126"/>
      <c r="L361" s="13">
        <v>6</v>
      </c>
      <c r="M361" s="5" t="s">
        <v>745</v>
      </c>
      <c r="N361" s="5">
        <v>121479021.31900001</v>
      </c>
      <c r="O361" s="5">
        <v>0</v>
      </c>
      <c r="P361" s="5">
        <v>24872965.328499999</v>
      </c>
      <c r="Q361" s="6">
        <f t="shared" si="28"/>
        <v>146351986.64750001</v>
      </c>
    </row>
    <row r="362" spans="1:17" ht="24.95" customHeight="1">
      <c r="A362" s="129"/>
      <c r="B362" s="126"/>
      <c r="C362" s="1">
        <v>26</v>
      </c>
      <c r="D362" s="5" t="s">
        <v>395</v>
      </c>
      <c r="E362" s="5">
        <v>112265744.68960001</v>
      </c>
      <c r="F362" s="5">
        <v>0</v>
      </c>
      <c r="G362" s="5">
        <v>28415282.817600001</v>
      </c>
      <c r="H362" s="6">
        <f t="shared" si="27"/>
        <v>140681027.5072</v>
      </c>
      <c r="I362" s="12"/>
      <c r="J362" s="131"/>
      <c r="K362" s="126"/>
      <c r="L362" s="13">
        <v>7</v>
      </c>
      <c r="M362" s="5" t="s">
        <v>746</v>
      </c>
      <c r="N362" s="5">
        <v>116841936.8723</v>
      </c>
      <c r="O362" s="5">
        <v>0</v>
      </c>
      <c r="P362" s="5">
        <v>28356810.099399999</v>
      </c>
      <c r="Q362" s="6">
        <f t="shared" si="28"/>
        <v>145198746.97170001</v>
      </c>
    </row>
    <row r="363" spans="1:17" ht="24.95" customHeight="1">
      <c r="A363" s="129"/>
      <c r="B363" s="127"/>
      <c r="C363" s="1">
        <v>27</v>
      </c>
      <c r="D363" s="5" t="s">
        <v>396</v>
      </c>
      <c r="E363" s="5">
        <v>104028206.1797</v>
      </c>
      <c r="F363" s="5">
        <v>0</v>
      </c>
      <c r="G363" s="5">
        <v>26167403.337699998</v>
      </c>
      <c r="H363" s="6">
        <f t="shared" si="27"/>
        <v>130195609.5174</v>
      </c>
      <c r="I363" s="12"/>
      <c r="J363" s="131"/>
      <c r="K363" s="126"/>
      <c r="L363" s="13">
        <v>8</v>
      </c>
      <c r="M363" s="5" t="s">
        <v>747</v>
      </c>
      <c r="N363" s="5">
        <v>181354665.20039999</v>
      </c>
      <c r="O363" s="5">
        <v>0</v>
      </c>
      <c r="P363" s="5">
        <v>31853643.340100002</v>
      </c>
      <c r="Q363" s="6">
        <f t="shared" si="28"/>
        <v>213208308.54049999</v>
      </c>
    </row>
    <row r="364" spans="1:17" ht="24.95" customHeight="1">
      <c r="A364" s="1"/>
      <c r="B364" s="121" t="s">
        <v>829</v>
      </c>
      <c r="C364" s="122"/>
      <c r="D364" s="123"/>
      <c r="E364" s="15">
        <f>SUM(E337:E363)</f>
        <v>3252854451.9036002</v>
      </c>
      <c r="F364" s="15">
        <v>0</v>
      </c>
      <c r="G364" s="15">
        <f>SUM(G337:G363)</f>
        <v>816619400.98620009</v>
      </c>
      <c r="H364" s="8">
        <f t="shared" si="27"/>
        <v>4069473852.8898001</v>
      </c>
      <c r="I364" s="12"/>
      <c r="J364" s="131"/>
      <c r="K364" s="126"/>
      <c r="L364" s="13">
        <v>9</v>
      </c>
      <c r="M364" s="5" t="s">
        <v>748</v>
      </c>
      <c r="N364" s="5">
        <v>129095373.4357</v>
      </c>
      <c r="O364" s="5">
        <v>0</v>
      </c>
      <c r="P364" s="5">
        <v>25339863.347100001</v>
      </c>
      <c r="Q364" s="6">
        <f t="shared" si="28"/>
        <v>154435236.78279999</v>
      </c>
    </row>
    <row r="365" spans="1:17" ht="24.95" customHeight="1">
      <c r="A365" s="129">
        <v>18</v>
      </c>
      <c r="B365" s="125" t="s">
        <v>42</v>
      </c>
      <c r="C365" s="1">
        <v>1</v>
      </c>
      <c r="D365" s="5" t="s">
        <v>397</v>
      </c>
      <c r="E365" s="5">
        <v>194770793.4639</v>
      </c>
      <c r="F365" s="5">
        <v>0</v>
      </c>
      <c r="G365" s="5">
        <v>37805619.453599997</v>
      </c>
      <c r="H365" s="6">
        <f t="shared" si="27"/>
        <v>232576412.91749999</v>
      </c>
      <c r="I365" s="12"/>
      <c r="J365" s="131"/>
      <c r="K365" s="126"/>
      <c r="L365" s="13">
        <v>10</v>
      </c>
      <c r="M365" s="5" t="s">
        <v>749</v>
      </c>
      <c r="N365" s="5">
        <v>119193463.3432</v>
      </c>
      <c r="O365" s="5">
        <v>0</v>
      </c>
      <c r="P365" s="5">
        <v>25655770.405499998</v>
      </c>
      <c r="Q365" s="6">
        <f t="shared" si="28"/>
        <v>144849233.74869999</v>
      </c>
    </row>
    <row r="366" spans="1:17" ht="24.95" customHeight="1">
      <c r="A366" s="129"/>
      <c r="B366" s="126"/>
      <c r="C366" s="1">
        <v>2</v>
      </c>
      <c r="D366" s="5" t="s">
        <v>398</v>
      </c>
      <c r="E366" s="5">
        <v>198048072.9569</v>
      </c>
      <c r="F366" s="5">
        <v>0</v>
      </c>
      <c r="G366" s="5">
        <v>45042132.851199999</v>
      </c>
      <c r="H366" s="6">
        <f t="shared" si="27"/>
        <v>243090205.80809999</v>
      </c>
      <c r="I366" s="12"/>
      <c r="J366" s="131"/>
      <c r="K366" s="126"/>
      <c r="L366" s="13">
        <v>11</v>
      </c>
      <c r="M366" s="5" t="s">
        <v>750</v>
      </c>
      <c r="N366" s="5">
        <v>177874553.68779999</v>
      </c>
      <c r="O366" s="5">
        <v>0</v>
      </c>
      <c r="P366" s="5">
        <v>33639120.810199998</v>
      </c>
      <c r="Q366" s="6">
        <f t="shared" si="28"/>
        <v>211513674.498</v>
      </c>
    </row>
    <row r="367" spans="1:17" ht="24.95" customHeight="1">
      <c r="A367" s="129"/>
      <c r="B367" s="126"/>
      <c r="C367" s="1">
        <v>3</v>
      </c>
      <c r="D367" s="5" t="s">
        <v>399</v>
      </c>
      <c r="E367" s="5">
        <v>163900596.08199999</v>
      </c>
      <c r="F367" s="5">
        <v>0</v>
      </c>
      <c r="G367" s="5">
        <v>39932731.143200003</v>
      </c>
      <c r="H367" s="6">
        <f t="shared" si="27"/>
        <v>203833327.2252</v>
      </c>
      <c r="I367" s="12"/>
      <c r="J367" s="131"/>
      <c r="K367" s="126"/>
      <c r="L367" s="13">
        <v>12</v>
      </c>
      <c r="M367" s="5" t="s">
        <v>751</v>
      </c>
      <c r="N367" s="5">
        <v>140793459.8822</v>
      </c>
      <c r="O367" s="5">
        <v>0</v>
      </c>
      <c r="P367" s="5">
        <v>28076059.331599999</v>
      </c>
      <c r="Q367" s="6">
        <f t="shared" si="28"/>
        <v>168869519.21380001</v>
      </c>
    </row>
    <row r="368" spans="1:17" ht="24.95" customHeight="1">
      <c r="A368" s="129"/>
      <c r="B368" s="126"/>
      <c r="C368" s="1">
        <v>4</v>
      </c>
      <c r="D368" s="5" t="s">
        <v>400</v>
      </c>
      <c r="E368" s="5">
        <v>126201114.20990001</v>
      </c>
      <c r="F368" s="5">
        <v>0</v>
      </c>
      <c r="G368" s="5">
        <v>28970025.614799999</v>
      </c>
      <c r="H368" s="6">
        <f t="shared" si="27"/>
        <v>155171139.8247</v>
      </c>
      <c r="I368" s="12"/>
      <c r="J368" s="131"/>
      <c r="K368" s="126"/>
      <c r="L368" s="13">
        <v>13</v>
      </c>
      <c r="M368" s="5" t="s">
        <v>752</v>
      </c>
      <c r="N368" s="5">
        <v>121010100.36570001</v>
      </c>
      <c r="O368" s="5">
        <v>0</v>
      </c>
      <c r="P368" s="5">
        <v>26634901.197299998</v>
      </c>
      <c r="Q368" s="6">
        <f t="shared" si="28"/>
        <v>147645001.56299999</v>
      </c>
    </row>
    <row r="369" spans="1:17" ht="24.95" customHeight="1">
      <c r="A369" s="129"/>
      <c r="B369" s="126"/>
      <c r="C369" s="1">
        <v>5</v>
      </c>
      <c r="D369" s="5" t="s">
        <v>401</v>
      </c>
      <c r="E369" s="5">
        <v>207468934.59299999</v>
      </c>
      <c r="F369" s="5">
        <v>0</v>
      </c>
      <c r="G369" s="5">
        <v>48912384.595399998</v>
      </c>
      <c r="H369" s="6">
        <f t="shared" si="27"/>
        <v>256381319.1884</v>
      </c>
      <c r="I369" s="12"/>
      <c r="J369" s="131"/>
      <c r="K369" s="126"/>
      <c r="L369" s="13">
        <v>14</v>
      </c>
      <c r="M369" s="5" t="s">
        <v>753</v>
      </c>
      <c r="N369" s="5">
        <v>173329782.59779999</v>
      </c>
      <c r="O369" s="5">
        <v>0</v>
      </c>
      <c r="P369" s="5">
        <v>34707484.886600003</v>
      </c>
      <c r="Q369" s="6">
        <f t="shared" si="28"/>
        <v>208037267.48439997</v>
      </c>
    </row>
    <row r="370" spans="1:17" ht="24.95" customHeight="1">
      <c r="A370" s="129"/>
      <c r="B370" s="126"/>
      <c r="C370" s="1">
        <v>6</v>
      </c>
      <c r="D370" s="5" t="s">
        <v>402</v>
      </c>
      <c r="E370" s="5">
        <v>138985471.44389999</v>
      </c>
      <c r="F370" s="5">
        <v>0</v>
      </c>
      <c r="G370" s="5">
        <v>34156546.361500002</v>
      </c>
      <c r="H370" s="6">
        <f t="shared" si="27"/>
        <v>173142017.80539998</v>
      </c>
      <c r="I370" s="12"/>
      <c r="J370" s="131"/>
      <c r="K370" s="126"/>
      <c r="L370" s="13">
        <v>15</v>
      </c>
      <c r="M370" s="5" t="s">
        <v>754</v>
      </c>
      <c r="N370" s="5">
        <v>114902617.2683</v>
      </c>
      <c r="O370" s="5">
        <v>0</v>
      </c>
      <c r="P370" s="5">
        <v>25207418.423</v>
      </c>
      <c r="Q370" s="6">
        <f t="shared" si="28"/>
        <v>140110035.6913</v>
      </c>
    </row>
    <row r="371" spans="1:17" ht="24.95" customHeight="1">
      <c r="A371" s="129"/>
      <c r="B371" s="126"/>
      <c r="C371" s="1">
        <v>7</v>
      </c>
      <c r="D371" s="5" t="s">
        <v>403</v>
      </c>
      <c r="E371" s="5">
        <v>121195057.73199999</v>
      </c>
      <c r="F371" s="5">
        <v>0</v>
      </c>
      <c r="G371" s="5">
        <v>31749370.794199999</v>
      </c>
      <c r="H371" s="6">
        <f t="shared" si="27"/>
        <v>152944428.5262</v>
      </c>
      <c r="I371" s="12"/>
      <c r="J371" s="132"/>
      <c r="K371" s="127"/>
      <c r="L371" s="13">
        <v>16</v>
      </c>
      <c r="M371" s="5" t="s">
        <v>755</v>
      </c>
      <c r="N371" s="5">
        <v>124646322.2316</v>
      </c>
      <c r="O371" s="5">
        <v>0</v>
      </c>
      <c r="P371" s="5">
        <v>27577377.028999999</v>
      </c>
      <c r="Q371" s="6">
        <f t="shared" si="28"/>
        <v>152223699.2606</v>
      </c>
    </row>
    <row r="372" spans="1:17" ht="24.95" customHeight="1">
      <c r="A372" s="129"/>
      <c r="B372" s="126"/>
      <c r="C372" s="1">
        <v>8</v>
      </c>
      <c r="D372" s="5" t="s">
        <v>404</v>
      </c>
      <c r="E372" s="5">
        <v>161484468.12990001</v>
      </c>
      <c r="F372" s="5">
        <v>0</v>
      </c>
      <c r="G372" s="5">
        <v>39452407.542999998</v>
      </c>
      <c r="H372" s="6">
        <f t="shared" si="27"/>
        <v>200936875.67290002</v>
      </c>
      <c r="I372" s="12"/>
      <c r="J372" s="19"/>
      <c r="K372" s="121" t="s">
        <v>846</v>
      </c>
      <c r="L372" s="122"/>
      <c r="M372" s="123"/>
      <c r="N372" s="15">
        <f>SUM(N356:N371)</f>
        <v>2307735187.4879999</v>
      </c>
      <c r="O372" s="15">
        <v>0</v>
      </c>
      <c r="P372" s="15">
        <f>SUM(P356:P371)</f>
        <v>457656457.26319999</v>
      </c>
      <c r="Q372" s="8">
        <f t="shared" si="28"/>
        <v>2765391644.7511997</v>
      </c>
    </row>
    <row r="373" spans="1:17" ht="24.95" customHeight="1">
      <c r="A373" s="129"/>
      <c r="B373" s="126"/>
      <c r="C373" s="1">
        <v>9</v>
      </c>
      <c r="D373" s="5" t="s">
        <v>405</v>
      </c>
      <c r="E373" s="5">
        <v>178134166.32949999</v>
      </c>
      <c r="F373" s="5">
        <v>0</v>
      </c>
      <c r="G373" s="5">
        <v>37300505.360799998</v>
      </c>
      <c r="H373" s="6">
        <f t="shared" si="27"/>
        <v>215434671.69029999</v>
      </c>
      <c r="I373" s="12"/>
      <c r="J373" s="130">
        <v>35</v>
      </c>
      <c r="K373" s="125" t="s">
        <v>59</v>
      </c>
      <c r="L373" s="13">
        <v>1</v>
      </c>
      <c r="M373" s="5" t="s">
        <v>756</v>
      </c>
      <c r="N373" s="5">
        <v>128814561.8105</v>
      </c>
      <c r="O373" s="5">
        <v>0</v>
      </c>
      <c r="P373" s="5">
        <v>28498185.965399999</v>
      </c>
      <c r="Q373" s="6">
        <f t="shared" si="28"/>
        <v>157312747.77590001</v>
      </c>
    </row>
    <row r="374" spans="1:17" ht="24.95" customHeight="1">
      <c r="A374" s="129"/>
      <c r="B374" s="126"/>
      <c r="C374" s="1">
        <v>10</v>
      </c>
      <c r="D374" s="5" t="s">
        <v>406</v>
      </c>
      <c r="E374" s="5">
        <v>168283505.9709</v>
      </c>
      <c r="F374" s="5">
        <v>0</v>
      </c>
      <c r="G374" s="5">
        <v>44382968.014600001</v>
      </c>
      <c r="H374" s="6">
        <f t="shared" si="27"/>
        <v>212666473.98550001</v>
      </c>
      <c r="I374" s="12"/>
      <c r="J374" s="131"/>
      <c r="K374" s="126"/>
      <c r="L374" s="13">
        <v>2</v>
      </c>
      <c r="M374" s="5" t="s">
        <v>757</v>
      </c>
      <c r="N374" s="5">
        <v>142546065.71270001</v>
      </c>
      <c r="O374" s="5">
        <v>0</v>
      </c>
      <c r="P374" s="5">
        <v>26583760.466899998</v>
      </c>
      <c r="Q374" s="6">
        <f t="shared" si="28"/>
        <v>169129826.1796</v>
      </c>
    </row>
    <row r="375" spans="1:17" ht="24.95" customHeight="1">
      <c r="A375" s="129"/>
      <c r="B375" s="126"/>
      <c r="C375" s="1">
        <v>11</v>
      </c>
      <c r="D375" s="5" t="s">
        <v>407</v>
      </c>
      <c r="E375" s="5">
        <v>179668966.86390001</v>
      </c>
      <c r="F375" s="5">
        <v>0</v>
      </c>
      <c r="G375" s="5">
        <v>47173990.3279</v>
      </c>
      <c r="H375" s="6">
        <f t="shared" si="27"/>
        <v>226842957.1918</v>
      </c>
      <c r="I375" s="12"/>
      <c r="J375" s="131"/>
      <c r="K375" s="126"/>
      <c r="L375" s="13">
        <v>3</v>
      </c>
      <c r="M375" s="5" t="s">
        <v>758</v>
      </c>
      <c r="N375" s="5">
        <v>119352381.5641</v>
      </c>
      <c r="O375" s="5">
        <v>0</v>
      </c>
      <c r="P375" s="5">
        <v>25265555.682700001</v>
      </c>
      <c r="Q375" s="6">
        <f t="shared" si="28"/>
        <v>144617937.24680001</v>
      </c>
    </row>
    <row r="376" spans="1:17" ht="24.95" customHeight="1">
      <c r="A376" s="129"/>
      <c r="B376" s="126"/>
      <c r="C376" s="1">
        <v>12</v>
      </c>
      <c r="D376" s="5" t="s">
        <v>408</v>
      </c>
      <c r="E376" s="5">
        <v>155265261.41760001</v>
      </c>
      <c r="F376" s="5">
        <v>0</v>
      </c>
      <c r="G376" s="5">
        <v>37092502.512100004</v>
      </c>
      <c r="H376" s="6">
        <f t="shared" si="27"/>
        <v>192357763.92970002</v>
      </c>
      <c r="I376" s="12"/>
      <c r="J376" s="131"/>
      <c r="K376" s="126"/>
      <c r="L376" s="13">
        <v>4</v>
      </c>
      <c r="M376" s="5" t="s">
        <v>759</v>
      </c>
      <c r="N376" s="5">
        <v>133631153.6795</v>
      </c>
      <c r="O376" s="5">
        <v>0</v>
      </c>
      <c r="P376" s="5">
        <v>28317908.503899999</v>
      </c>
      <c r="Q376" s="6">
        <f t="shared" si="28"/>
        <v>161949062.18340001</v>
      </c>
    </row>
    <row r="377" spans="1:17" ht="24.95" customHeight="1">
      <c r="A377" s="129"/>
      <c r="B377" s="126"/>
      <c r="C377" s="1">
        <v>13</v>
      </c>
      <c r="D377" s="5" t="s">
        <v>409</v>
      </c>
      <c r="E377" s="5">
        <v>134516807.1027</v>
      </c>
      <c r="F377" s="5">
        <v>0</v>
      </c>
      <c r="G377" s="5">
        <v>35945770.505599998</v>
      </c>
      <c r="H377" s="6">
        <f t="shared" si="27"/>
        <v>170462577.6083</v>
      </c>
      <c r="I377" s="12"/>
      <c r="J377" s="131"/>
      <c r="K377" s="126"/>
      <c r="L377" s="13">
        <v>5</v>
      </c>
      <c r="M377" s="5" t="s">
        <v>760</v>
      </c>
      <c r="N377" s="5">
        <v>187427915.87619999</v>
      </c>
      <c r="O377" s="5">
        <v>0</v>
      </c>
      <c r="P377" s="5">
        <v>38550387.279799998</v>
      </c>
      <c r="Q377" s="6">
        <f t="shared" si="28"/>
        <v>225978303.15599999</v>
      </c>
    </row>
    <row r="378" spans="1:17" ht="24.95" customHeight="1">
      <c r="A378" s="129"/>
      <c r="B378" s="126"/>
      <c r="C378" s="1">
        <v>14</v>
      </c>
      <c r="D378" s="5" t="s">
        <v>410</v>
      </c>
      <c r="E378" s="5">
        <v>138508158.75940001</v>
      </c>
      <c r="F378" s="5">
        <v>0</v>
      </c>
      <c r="G378" s="5">
        <v>32662997.2366</v>
      </c>
      <c r="H378" s="6">
        <f t="shared" si="27"/>
        <v>171171155.99600002</v>
      </c>
      <c r="I378" s="12"/>
      <c r="J378" s="131"/>
      <c r="K378" s="126"/>
      <c r="L378" s="13">
        <v>6</v>
      </c>
      <c r="M378" s="5" t="s">
        <v>761</v>
      </c>
      <c r="N378" s="5">
        <v>155329333.8229</v>
      </c>
      <c r="O378" s="5">
        <v>0</v>
      </c>
      <c r="P378" s="5">
        <v>29591777.646299999</v>
      </c>
      <c r="Q378" s="6">
        <f t="shared" si="28"/>
        <v>184921111.46919999</v>
      </c>
    </row>
    <row r="379" spans="1:17" ht="24.95" customHeight="1">
      <c r="A379" s="129"/>
      <c r="B379" s="126"/>
      <c r="C379" s="1">
        <v>15</v>
      </c>
      <c r="D379" s="5" t="s">
        <v>411</v>
      </c>
      <c r="E379" s="5">
        <v>160336752.8691</v>
      </c>
      <c r="F379" s="5">
        <v>0</v>
      </c>
      <c r="G379" s="5">
        <v>39659099.0559</v>
      </c>
      <c r="H379" s="6">
        <f t="shared" si="27"/>
        <v>199995851.92500001</v>
      </c>
      <c r="I379" s="12"/>
      <c r="J379" s="131"/>
      <c r="K379" s="126"/>
      <c r="L379" s="13">
        <v>7</v>
      </c>
      <c r="M379" s="5" t="s">
        <v>762</v>
      </c>
      <c r="N379" s="5">
        <v>143007085.3188</v>
      </c>
      <c r="O379" s="5">
        <v>0</v>
      </c>
      <c r="P379" s="5">
        <v>27892848.3444</v>
      </c>
      <c r="Q379" s="6">
        <f t="shared" si="28"/>
        <v>170899933.66319999</v>
      </c>
    </row>
    <row r="380" spans="1:17" ht="24.95" customHeight="1">
      <c r="A380" s="129"/>
      <c r="B380" s="126"/>
      <c r="C380" s="1">
        <v>16</v>
      </c>
      <c r="D380" s="5" t="s">
        <v>412</v>
      </c>
      <c r="E380" s="5">
        <v>124362565.4175</v>
      </c>
      <c r="F380" s="5">
        <v>0</v>
      </c>
      <c r="G380" s="5">
        <v>30726216.583500002</v>
      </c>
      <c r="H380" s="6">
        <f t="shared" si="27"/>
        <v>155088782.00100002</v>
      </c>
      <c r="I380" s="12"/>
      <c r="J380" s="131"/>
      <c r="K380" s="126"/>
      <c r="L380" s="13">
        <v>8</v>
      </c>
      <c r="M380" s="5" t="s">
        <v>763</v>
      </c>
      <c r="N380" s="5">
        <v>124243824.469</v>
      </c>
      <c r="O380" s="5">
        <v>0</v>
      </c>
      <c r="P380" s="5">
        <v>26233196.674400002</v>
      </c>
      <c r="Q380" s="6">
        <f t="shared" si="28"/>
        <v>150477021.14340001</v>
      </c>
    </row>
    <row r="381" spans="1:17" ht="24.95" customHeight="1">
      <c r="A381" s="129"/>
      <c r="B381" s="126"/>
      <c r="C381" s="1">
        <v>17</v>
      </c>
      <c r="D381" s="5" t="s">
        <v>413</v>
      </c>
      <c r="E381" s="5">
        <v>173040938.85229999</v>
      </c>
      <c r="F381" s="5">
        <v>0</v>
      </c>
      <c r="G381" s="5">
        <v>42726126.350000001</v>
      </c>
      <c r="H381" s="6">
        <f t="shared" si="27"/>
        <v>215767065.20229998</v>
      </c>
      <c r="I381" s="12"/>
      <c r="J381" s="131"/>
      <c r="K381" s="126"/>
      <c r="L381" s="13">
        <v>9</v>
      </c>
      <c r="M381" s="5" t="s">
        <v>764</v>
      </c>
      <c r="N381" s="5">
        <v>163857724.3847</v>
      </c>
      <c r="O381" s="5">
        <v>0</v>
      </c>
      <c r="P381" s="5">
        <v>34074548.136500001</v>
      </c>
      <c r="Q381" s="6">
        <f t="shared" si="28"/>
        <v>197932272.5212</v>
      </c>
    </row>
    <row r="382" spans="1:17" ht="24.95" customHeight="1">
      <c r="A382" s="129"/>
      <c r="B382" s="126"/>
      <c r="C382" s="1">
        <v>18</v>
      </c>
      <c r="D382" s="5" t="s">
        <v>414</v>
      </c>
      <c r="E382" s="5">
        <v>116389778.5909</v>
      </c>
      <c r="F382" s="5">
        <v>0</v>
      </c>
      <c r="G382" s="5">
        <v>31180001.2432</v>
      </c>
      <c r="H382" s="6">
        <f t="shared" si="27"/>
        <v>147569779.83410001</v>
      </c>
      <c r="I382" s="12"/>
      <c r="J382" s="131"/>
      <c r="K382" s="126"/>
      <c r="L382" s="13">
        <v>10</v>
      </c>
      <c r="M382" s="5" t="s">
        <v>765</v>
      </c>
      <c r="N382" s="5">
        <v>115561412.4465</v>
      </c>
      <c r="O382" s="5">
        <v>0</v>
      </c>
      <c r="P382" s="5">
        <v>26450628.652600002</v>
      </c>
      <c r="Q382" s="6">
        <f t="shared" si="28"/>
        <v>142012041.09909999</v>
      </c>
    </row>
    <row r="383" spans="1:17" ht="24.95" customHeight="1">
      <c r="A383" s="129"/>
      <c r="B383" s="126"/>
      <c r="C383" s="1">
        <v>19</v>
      </c>
      <c r="D383" s="5" t="s">
        <v>415</v>
      </c>
      <c r="E383" s="5">
        <v>153576164.39879999</v>
      </c>
      <c r="F383" s="5">
        <v>0</v>
      </c>
      <c r="G383" s="5">
        <v>39960456.530400001</v>
      </c>
      <c r="H383" s="6">
        <f t="shared" si="27"/>
        <v>193536620.92919999</v>
      </c>
      <c r="I383" s="12"/>
      <c r="J383" s="131"/>
      <c r="K383" s="126"/>
      <c r="L383" s="13">
        <v>11</v>
      </c>
      <c r="M383" s="5" t="s">
        <v>766</v>
      </c>
      <c r="N383" s="5">
        <v>110689459.6516</v>
      </c>
      <c r="O383" s="5">
        <v>0</v>
      </c>
      <c r="P383" s="5">
        <v>23616519.5889</v>
      </c>
      <c r="Q383" s="6">
        <f t="shared" si="28"/>
        <v>134305979.2405</v>
      </c>
    </row>
    <row r="384" spans="1:17" ht="24.95" customHeight="1">
      <c r="A384" s="129"/>
      <c r="B384" s="126"/>
      <c r="C384" s="1">
        <v>20</v>
      </c>
      <c r="D384" s="5" t="s">
        <v>416</v>
      </c>
      <c r="E384" s="5">
        <v>128762412.87199999</v>
      </c>
      <c r="F384" s="5">
        <v>0</v>
      </c>
      <c r="G384" s="5">
        <v>31371955.838500001</v>
      </c>
      <c r="H384" s="6">
        <f t="shared" si="27"/>
        <v>160134368.7105</v>
      </c>
      <c r="I384" s="12"/>
      <c r="J384" s="131"/>
      <c r="K384" s="126"/>
      <c r="L384" s="13">
        <v>12</v>
      </c>
      <c r="M384" s="5" t="s">
        <v>767</v>
      </c>
      <c r="N384" s="5">
        <v>118676028.1119</v>
      </c>
      <c r="O384" s="5">
        <v>0</v>
      </c>
      <c r="P384" s="5">
        <v>25253628.770599999</v>
      </c>
      <c r="Q384" s="6">
        <f t="shared" si="28"/>
        <v>143929656.88249999</v>
      </c>
    </row>
    <row r="385" spans="1:17" ht="24.95" customHeight="1">
      <c r="A385" s="129"/>
      <c r="B385" s="126"/>
      <c r="C385" s="1">
        <v>21</v>
      </c>
      <c r="D385" s="5" t="s">
        <v>417</v>
      </c>
      <c r="E385" s="5">
        <v>164125104.2581</v>
      </c>
      <c r="F385" s="5">
        <v>0</v>
      </c>
      <c r="G385" s="5">
        <v>40360039.306999996</v>
      </c>
      <c r="H385" s="6">
        <f t="shared" si="27"/>
        <v>204485143.56510001</v>
      </c>
      <c r="I385" s="12"/>
      <c r="J385" s="131"/>
      <c r="K385" s="126"/>
      <c r="L385" s="13">
        <v>13</v>
      </c>
      <c r="M385" s="5" t="s">
        <v>768</v>
      </c>
      <c r="N385" s="5">
        <v>129074216.75929999</v>
      </c>
      <c r="O385" s="5">
        <v>0</v>
      </c>
      <c r="P385" s="5">
        <v>29175709.5044</v>
      </c>
      <c r="Q385" s="6">
        <f t="shared" si="28"/>
        <v>158249926.26370001</v>
      </c>
    </row>
    <row r="386" spans="1:17" ht="24.95" customHeight="1">
      <c r="A386" s="129"/>
      <c r="B386" s="126"/>
      <c r="C386" s="1">
        <v>22</v>
      </c>
      <c r="D386" s="5" t="s">
        <v>418</v>
      </c>
      <c r="E386" s="5">
        <v>183622903.116</v>
      </c>
      <c r="F386" s="5">
        <v>0</v>
      </c>
      <c r="G386" s="5">
        <v>41802508.777199998</v>
      </c>
      <c r="H386" s="6">
        <f t="shared" si="27"/>
        <v>225425411.89319998</v>
      </c>
      <c r="I386" s="12"/>
      <c r="J386" s="131"/>
      <c r="K386" s="126"/>
      <c r="L386" s="13">
        <v>14</v>
      </c>
      <c r="M386" s="5" t="s">
        <v>769</v>
      </c>
      <c r="N386" s="5">
        <v>142031492.2358</v>
      </c>
      <c r="O386" s="5">
        <v>0</v>
      </c>
      <c r="P386" s="5">
        <v>32625397.097800002</v>
      </c>
      <c r="Q386" s="6">
        <f t="shared" si="28"/>
        <v>174656889.33359998</v>
      </c>
    </row>
    <row r="387" spans="1:17" ht="24.95" customHeight="1">
      <c r="A387" s="129"/>
      <c r="B387" s="127"/>
      <c r="C387" s="1">
        <v>23</v>
      </c>
      <c r="D387" s="5" t="s">
        <v>419</v>
      </c>
      <c r="E387" s="5">
        <v>187494848.6435</v>
      </c>
      <c r="F387" s="5">
        <v>0</v>
      </c>
      <c r="G387" s="5">
        <v>47536668.366099998</v>
      </c>
      <c r="H387" s="6">
        <f t="shared" si="27"/>
        <v>235031517.00959998</v>
      </c>
      <c r="I387" s="12"/>
      <c r="J387" s="131"/>
      <c r="K387" s="126"/>
      <c r="L387" s="13">
        <v>15</v>
      </c>
      <c r="M387" s="5" t="s">
        <v>770</v>
      </c>
      <c r="N387" s="5">
        <v>131732788.5073</v>
      </c>
      <c r="O387" s="5">
        <v>0</v>
      </c>
      <c r="P387" s="5">
        <v>24590529.9263</v>
      </c>
      <c r="Q387" s="6">
        <f t="shared" si="28"/>
        <v>156323318.43360001</v>
      </c>
    </row>
    <row r="388" spans="1:17" ht="24.95" customHeight="1">
      <c r="A388" s="1"/>
      <c r="B388" s="121" t="s">
        <v>830</v>
      </c>
      <c r="C388" s="122"/>
      <c r="D388" s="123"/>
      <c r="E388" s="15">
        <f>SUM(E365:E387)</f>
        <v>3658142844.0737004</v>
      </c>
      <c r="F388" s="15">
        <v>0</v>
      </c>
      <c r="G388" s="15">
        <f>SUM(G365:G387)</f>
        <v>885903024.36629999</v>
      </c>
      <c r="H388" s="8">
        <f t="shared" si="27"/>
        <v>4544045868.4400005</v>
      </c>
      <c r="I388" s="34"/>
      <c r="J388" s="131"/>
      <c r="K388" s="126"/>
      <c r="L388" s="13">
        <v>16</v>
      </c>
      <c r="M388" s="5" t="s">
        <v>771</v>
      </c>
      <c r="N388" s="5">
        <v>137288143.7261</v>
      </c>
      <c r="O388" s="5">
        <v>0</v>
      </c>
      <c r="P388" s="5">
        <v>27626397.382100001</v>
      </c>
      <c r="Q388" s="6">
        <f t="shared" si="28"/>
        <v>164914541.10820001</v>
      </c>
    </row>
    <row r="389" spans="1:17" ht="24.95" customHeight="1">
      <c r="A389" s="129">
        <v>19</v>
      </c>
      <c r="B389" s="125" t="s">
        <v>43</v>
      </c>
      <c r="C389" s="1">
        <v>1</v>
      </c>
      <c r="D389" s="5" t="s">
        <v>420</v>
      </c>
      <c r="E389" s="5">
        <v>120319216.8898</v>
      </c>
      <c r="F389" s="5">
        <v>0</v>
      </c>
      <c r="G389" s="5">
        <v>35276832.340700001</v>
      </c>
      <c r="H389" s="6">
        <f t="shared" si="27"/>
        <v>155596049.23049998</v>
      </c>
      <c r="I389" s="12"/>
      <c r="J389" s="132"/>
      <c r="K389" s="127"/>
      <c r="L389" s="13">
        <v>17</v>
      </c>
      <c r="M389" s="5" t="s">
        <v>772</v>
      </c>
      <c r="N389" s="5">
        <v>136961899.06810001</v>
      </c>
      <c r="O389" s="5">
        <v>0</v>
      </c>
      <c r="P389" s="5">
        <v>26706276.704999998</v>
      </c>
      <c r="Q389" s="6">
        <f t="shared" si="28"/>
        <v>163668175.77310002</v>
      </c>
    </row>
    <row r="390" spans="1:17" ht="24.95" customHeight="1">
      <c r="A390" s="129"/>
      <c r="B390" s="126"/>
      <c r="C390" s="1">
        <v>2</v>
      </c>
      <c r="D390" s="5" t="s">
        <v>421</v>
      </c>
      <c r="E390" s="5">
        <v>123238498.5724</v>
      </c>
      <c r="F390" s="5">
        <v>0</v>
      </c>
      <c r="G390" s="5">
        <v>36276944.506700002</v>
      </c>
      <c r="H390" s="6">
        <f t="shared" si="27"/>
        <v>159515443.07910001</v>
      </c>
      <c r="I390" s="12"/>
      <c r="J390" s="19"/>
      <c r="K390" s="121" t="s">
        <v>847</v>
      </c>
      <c r="L390" s="122"/>
      <c r="M390" s="123"/>
      <c r="N390" s="15">
        <f>SUM(N373:N389)</f>
        <v>2320225487.1450005</v>
      </c>
      <c r="O390" s="15">
        <v>0</v>
      </c>
      <c r="P390" s="15">
        <f>SUM(P373:P389)</f>
        <v>481053256.32800001</v>
      </c>
      <c r="Q390" s="8">
        <f t="shared" si="28"/>
        <v>2801278743.4730005</v>
      </c>
    </row>
    <row r="391" spans="1:17" ht="24.95" customHeight="1">
      <c r="A391" s="129"/>
      <c r="B391" s="126"/>
      <c r="C391" s="1">
        <v>3</v>
      </c>
      <c r="D391" s="5" t="s">
        <v>422</v>
      </c>
      <c r="E391" s="5">
        <v>112369230.8021</v>
      </c>
      <c r="F391" s="5">
        <v>0</v>
      </c>
      <c r="G391" s="5">
        <v>34571833.1928</v>
      </c>
      <c r="H391" s="6">
        <f t="shared" si="27"/>
        <v>146941063.99489999</v>
      </c>
      <c r="I391" s="12"/>
      <c r="J391" s="130">
        <v>36</v>
      </c>
      <c r="K391" s="125" t="s">
        <v>60</v>
      </c>
      <c r="L391" s="13">
        <v>1</v>
      </c>
      <c r="M391" s="5" t="s">
        <v>773</v>
      </c>
      <c r="N391" s="5">
        <v>128918184.552</v>
      </c>
      <c r="O391" s="5">
        <v>0</v>
      </c>
      <c r="P391" s="5">
        <v>27814655.7914</v>
      </c>
      <c r="Q391" s="6">
        <f t="shared" si="28"/>
        <v>156732840.3434</v>
      </c>
    </row>
    <row r="392" spans="1:17" ht="24.95" customHeight="1">
      <c r="A392" s="129"/>
      <c r="B392" s="126"/>
      <c r="C392" s="1">
        <v>4</v>
      </c>
      <c r="D392" s="5" t="s">
        <v>423</v>
      </c>
      <c r="E392" s="5">
        <v>121905080.4577</v>
      </c>
      <c r="F392" s="5">
        <v>0</v>
      </c>
      <c r="G392" s="5">
        <v>36196141.238499999</v>
      </c>
      <c r="H392" s="6">
        <f t="shared" si="27"/>
        <v>158101221.69620001</v>
      </c>
      <c r="I392" s="12"/>
      <c r="J392" s="131"/>
      <c r="K392" s="126"/>
      <c r="L392" s="13">
        <v>2</v>
      </c>
      <c r="M392" s="5" t="s">
        <v>774</v>
      </c>
      <c r="N392" s="5">
        <v>124825023.6251</v>
      </c>
      <c r="O392" s="5">
        <v>0</v>
      </c>
      <c r="P392" s="5">
        <v>30601244.5405</v>
      </c>
      <c r="Q392" s="6">
        <f t="shared" si="28"/>
        <v>155426268.1656</v>
      </c>
    </row>
    <row r="393" spans="1:17" ht="24.95" customHeight="1">
      <c r="A393" s="129"/>
      <c r="B393" s="126"/>
      <c r="C393" s="1">
        <v>5</v>
      </c>
      <c r="D393" s="5" t="s">
        <v>424</v>
      </c>
      <c r="E393" s="5">
        <v>147752970.5264</v>
      </c>
      <c r="F393" s="5">
        <v>0</v>
      </c>
      <c r="G393" s="5">
        <v>41706249.725299999</v>
      </c>
      <c r="H393" s="6">
        <f t="shared" ref="H393:H413" si="32">E393+F393+G393</f>
        <v>189459220.25169998</v>
      </c>
      <c r="I393" s="12"/>
      <c r="J393" s="131"/>
      <c r="K393" s="126"/>
      <c r="L393" s="13">
        <v>3</v>
      </c>
      <c r="M393" s="5" t="s">
        <v>775</v>
      </c>
      <c r="N393" s="5">
        <v>147313973.89610001</v>
      </c>
      <c r="O393" s="5">
        <v>0</v>
      </c>
      <c r="P393" s="5">
        <v>32145373.763799999</v>
      </c>
      <c r="Q393" s="6">
        <f t="shared" ref="Q393:Q413" si="33">N393+O393+P393</f>
        <v>179459347.65990001</v>
      </c>
    </row>
    <row r="394" spans="1:17" ht="24.95" customHeight="1">
      <c r="A394" s="129"/>
      <c r="B394" s="126"/>
      <c r="C394" s="1">
        <v>6</v>
      </c>
      <c r="D394" s="5" t="s">
        <v>425</v>
      </c>
      <c r="E394" s="5">
        <v>117715518.4427</v>
      </c>
      <c r="F394" s="5">
        <v>0</v>
      </c>
      <c r="G394" s="5">
        <v>35074137.280100003</v>
      </c>
      <c r="H394" s="6">
        <f t="shared" si="32"/>
        <v>152789655.72280002</v>
      </c>
      <c r="I394" s="12"/>
      <c r="J394" s="131"/>
      <c r="K394" s="126"/>
      <c r="L394" s="13">
        <v>4</v>
      </c>
      <c r="M394" s="5" t="s">
        <v>776</v>
      </c>
      <c r="N394" s="5">
        <v>162591650.5413</v>
      </c>
      <c r="O394" s="5">
        <v>0</v>
      </c>
      <c r="P394" s="5">
        <v>35035558.047600001</v>
      </c>
      <c r="Q394" s="6">
        <f t="shared" si="33"/>
        <v>197627208.5889</v>
      </c>
    </row>
    <row r="395" spans="1:17" ht="24.95" customHeight="1">
      <c r="A395" s="129"/>
      <c r="B395" s="126"/>
      <c r="C395" s="1">
        <v>7</v>
      </c>
      <c r="D395" s="5" t="s">
        <v>426</v>
      </c>
      <c r="E395" s="5">
        <v>190005650.6252</v>
      </c>
      <c r="F395" s="5">
        <v>0</v>
      </c>
      <c r="G395" s="5">
        <v>50553270.919699997</v>
      </c>
      <c r="H395" s="6">
        <f t="shared" si="32"/>
        <v>240558921.5449</v>
      </c>
      <c r="I395" s="12"/>
      <c r="J395" s="131"/>
      <c r="K395" s="126"/>
      <c r="L395" s="13">
        <v>5</v>
      </c>
      <c r="M395" s="5" t="s">
        <v>777</v>
      </c>
      <c r="N395" s="5">
        <v>141518704.1221</v>
      </c>
      <c r="O395" s="5">
        <v>0</v>
      </c>
      <c r="P395" s="5">
        <v>31702392.013900001</v>
      </c>
      <c r="Q395" s="6">
        <f t="shared" si="33"/>
        <v>173221096.13600001</v>
      </c>
    </row>
    <row r="396" spans="1:17" ht="24.95" customHeight="1">
      <c r="A396" s="129"/>
      <c r="B396" s="126"/>
      <c r="C396" s="1">
        <v>8</v>
      </c>
      <c r="D396" s="5" t="s">
        <v>427</v>
      </c>
      <c r="E396" s="5">
        <v>129453849.3259</v>
      </c>
      <c r="F396" s="5">
        <v>0</v>
      </c>
      <c r="G396" s="5">
        <v>37389394.446500003</v>
      </c>
      <c r="H396" s="6">
        <f t="shared" si="32"/>
        <v>166843243.77240002</v>
      </c>
      <c r="I396" s="12"/>
      <c r="J396" s="131"/>
      <c r="K396" s="126"/>
      <c r="L396" s="13">
        <v>6</v>
      </c>
      <c r="M396" s="5" t="s">
        <v>778</v>
      </c>
      <c r="N396" s="5">
        <v>196506874.5923</v>
      </c>
      <c r="O396" s="5">
        <v>0</v>
      </c>
      <c r="P396" s="5">
        <v>42856427.692000002</v>
      </c>
      <c r="Q396" s="6">
        <f t="shared" si="33"/>
        <v>239363302.2843</v>
      </c>
    </row>
    <row r="397" spans="1:17" ht="24.95" customHeight="1">
      <c r="A397" s="129"/>
      <c r="B397" s="126"/>
      <c r="C397" s="1">
        <v>9</v>
      </c>
      <c r="D397" s="5" t="s">
        <v>428</v>
      </c>
      <c r="E397" s="5">
        <v>139157862.97999999</v>
      </c>
      <c r="F397" s="5">
        <v>0</v>
      </c>
      <c r="G397" s="5">
        <v>38477241.227399997</v>
      </c>
      <c r="H397" s="6">
        <f t="shared" si="32"/>
        <v>177635104.20739999</v>
      </c>
      <c r="I397" s="12"/>
      <c r="J397" s="131"/>
      <c r="K397" s="126"/>
      <c r="L397" s="13">
        <v>7</v>
      </c>
      <c r="M397" s="5" t="s">
        <v>779</v>
      </c>
      <c r="N397" s="5">
        <v>149238445.97310001</v>
      </c>
      <c r="O397" s="5">
        <v>0</v>
      </c>
      <c r="P397" s="5">
        <v>36499883.115699999</v>
      </c>
      <c r="Q397" s="6">
        <f t="shared" si="33"/>
        <v>185738329.08880001</v>
      </c>
    </row>
    <row r="398" spans="1:17" ht="24.95" customHeight="1">
      <c r="A398" s="129"/>
      <c r="B398" s="126"/>
      <c r="C398" s="1">
        <v>10</v>
      </c>
      <c r="D398" s="5" t="s">
        <v>429</v>
      </c>
      <c r="E398" s="5">
        <v>140132485.2265</v>
      </c>
      <c r="F398" s="5">
        <v>0</v>
      </c>
      <c r="G398" s="5">
        <v>39881369.734200001</v>
      </c>
      <c r="H398" s="6">
        <f t="shared" si="32"/>
        <v>180013854.96070001</v>
      </c>
      <c r="I398" s="12"/>
      <c r="J398" s="131"/>
      <c r="K398" s="126"/>
      <c r="L398" s="13">
        <v>8</v>
      </c>
      <c r="M398" s="5" t="s">
        <v>388</v>
      </c>
      <c r="N398" s="5">
        <v>135399905.1609</v>
      </c>
      <c r="O398" s="5">
        <v>0</v>
      </c>
      <c r="P398" s="5">
        <v>30083828.8682</v>
      </c>
      <c r="Q398" s="6">
        <f t="shared" si="33"/>
        <v>165483734.0291</v>
      </c>
    </row>
    <row r="399" spans="1:17" ht="24.95" customHeight="1">
      <c r="A399" s="129"/>
      <c r="B399" s="126"/>
      <c r="C399" s="1">
        <v>11</v>
      </c>
      <c r="D399" s="5" t="s">
        <v>430</v>
      </c>
      <c r="E399" s="5">
        <v>129883446.7058</v>
      </c>
      <c r="F399" s="5">
        <v>0</v>
      </c>
      <c r="G399" s="5">
        <v>33843354.888099998</v>
      </c>
      <c r="H399" s="6">
        <f t="shared" si="32"/>
        <v>163726801.5939</v>
      </c>
      <c r="I399" s="12"/>
      <c r="J399" s="131"/>
      <c r="K399" s="126"/>
      <c r="L399" s="13">
        <v>9</v>
      </c>
      <c r="M399" s="5" t="s">
        <v>780</v>
      </c>
      <c r="N399" s="5">
        <v>146371126.4517</v>
      </c>
      <c r="O399" s="5">
        <v>0</v>
      </c>
      <c r="P399" s="5">
        <v>32096604.5579</v>
      </c>
      <c r="Q399" s="6">
        <f t="shared" si="33"/>
        <v>178467731.00960001</v>
      </c>
    </row>
    <row r="400" spans="1:17" ht="24.95" customHeight="1">
      <c r="A400" s="129"/>
      <c r="B400" s="126"/>
      <c r="C400" s="1">
        <v>12</v>
      </c>
      <c r="D400" s="5" t="s">
        <v>431</v>
      </c>
      <c r="E400" s="5">
        <v>127244723.0255</v>
      </c>
      <c r="F400" s="5">
        <v>0</v>
      </c>
      <c r="G400" s="5">
        <v>36818651.115000002</v>
      </c>
      <c r="H400" s="6">
        <f t="shared" si="32"/>
        <v>164063374.14050001</v>
      </c>
      <c r="I400" s="12"/>
      <c r="J400" s="131"/>
      <c r="K400" s="126"/>
      <c r="L400" s="13">
        <v>10</v>
      </c>
      <c r="M400" s="5" t="s">
        <v>781</v>
      </c>
      <c r="N400" s="5">
        <v>193197949.87819999</v>
      </c>
      <c r="O400" s="5">
        <v>0</v>
      </c>
      <c r="P400" s="5">
        <v>37157611.727399997</v>
      </c>
      <c r="Q400" s="6">
        <f t="shared" si="33"/>
        <v>230355561.6056</v>
      </c>
    </row>
    <row r="401" spans="1:17" ht="24.95" customHeight="1">
      <c r="A401" s="129"/>
      <c r="B401" s="126"/>
      <c r="C401" s="1">
        <v>13</v>
      </c>
      <c r="D401" s="5" t="s">
        <v>432</v>
      </c>
      <c r="E401" s="5">
        <v>132952745.2814</v>
      </c>
      <c r="F401" s="5">
        <v>0</v>
      </c>
      <c r="G401" s="5">
        <v>37582160.821199998</v>
      </c>
      <c r="H401" s="6">
        <f t="shared" si="32"/>
        <v>170534906.10259998</v>
      </c>
      <c r="I401" s="12"/>
      <c r="J401" s="131"/>
      <c r="K401" s="126"/>
      <c r="L401" s="13">
        <v>11</v>
      </c>
      <c r="M401" s="5" t="s">
        <v>782</v>
      </c>
      <c r="N401" s="5">
        <v>120628929.6064</v>
      </c>
      <c r="O401" s="5">
        <v>0</v>
      </c>
      <c r="P401" s="5">
        <v>27400585.875500001</v>
      </c>
      <c r="Q401" s="6">
        <f t="shared" si="33"/>
        <v>148029515.48190001</v>
      </c>
    </row>
    <row r="402" spans="1:17" ht="24.95" customHeight="1">
      <c r="A402" s="129"/>
      <c r="B402" s="126"/>
      <c r="C402" s="1">
        <v>14</v>
      </c>
      <c r="D402" s="5" t="s">
        <v>433</v>
      </c>
      <c r="E402" s="5">
        <v>118594445.399</v>
      </c>
      <c r="F402" s="5">
        <v>0</v>
      </c>
      <c r="G402" s="5">
        <v>34550164.928400002</v>
      </c>
      <c r="H402" s="6">
        <f t="shared" si="32"/>
        <v>153144610.3274</v>
      </c>
      <c r="I402" s="12"/>
      <c r="J402" s="131"/>
      <c r="K402" s="126"/>
      <c r="L402" s="13">
        <v>12</v>
      </c>
      <c r="M402" s="5" t="s">
        <v>783</v>
      </c>
      <c r="N402" s="5">
        <v>139328407.5244</v>
      </c>
      <c r="O402" s="5">
        <v>0</v>
      </c>
      <c r="P402" s="5">
        <v>32366739.749600001</v>
      </c>
      <c r="Q402" s="6">
        <f t="shared" si="33"/>
        <v>171695147.27399999</v>
      </c>
    </row>
    <row r="403" spans="1:17" ht="24.95" customHeight="1">
      <c r="A403" s="129"/>
      <c r="B403" s="126"/>
      <c r="C403" s="1">
        <v>15</v>
      </c>
      <c r="D403" s="5" t="s">
        <v>434</v>
      </c>
      <c r="E403" s="5">
        <v>117975590.8968</v>
      </c>
      <c r="F403" s="5">
        <v>0</v>
      </c>
      <c r="G403" s="5">
        <v>31677340.233899999</v>
      </c>
      <c r="H403" s="6">
        <f t="shared" si="32"/>
        <v>149652931.13069999</v>
      </c>
      <c r="I403" s="12"/>
      <c r="J403" s="131"/>
      <c r="K403" s="126"/>
      <c r="L403" s="13">
        <v>13</v>
      </c>
      <c r="M403" s="5" t="s">
        <v>784</v>
      </c>
      <c r="N403" s="5">
        <v>147613867.48019999</v>
      </c>
      <c r="O403" s="5">
        <v>0</v>
      </c>
      <c r="P403" s="5">
        <v>35540797.0295</v>
      </c>
      <c r="Q403" s="6">
        <f t="shared" si="33"/>
        <v>183154664.5097</v>
      </c>
    </row>
    <row r="404" spans="1:17" ht="24.95" customHeight="1">
      <c r="A404" s="129"/>
      <c r="B404" s="126"/>
      <c r="C404" s="1">
        <v>16</v>
      </c>
      <c r="D404" s="5" t="s">
        <v>435</v>
      </c>
      <c r="E404" s="5">
        <v>127504581.27249999</v>
      </c>
      <c r="F404" s="5">
        <v>0</v>
      </c>
      <c r="G404" s="5">
        <v>36955279.825000003</v>
      </c>
      <c r="H404" s="6">
        <f t="shared" si="32"/>
        <v>164459861.0975</v>
      </c>
      <c r="I404" s="12"/>
      <c r="J404" s="132"/>
      <c r="K404" s="127"/>
      <c r="L404" s="13">
        <v>14</v>
      </c>
      <c r="M404" s="5" t="s">
        <v>785</v>
      </c>
      <c r="N404" s="5">
        <v>163025786.98210001</v>
      </c>
      <c r="O404" s="5">
        <v>0</v>
      </c>
      <c r="P404" s="5">
        <v>37278566.851300001</v>
      </c>
      <c r="Q404" s="6">
        <f t="shared" si="33"/>
        <v>200304353.83340001</v>
      </c>
    </row>
    <row r="405" spans="1:17" ht="24.95" customHeight="1">
      <c r="A405" s="129"/>
      <c r="B405" s="126"/>
      <c r="C405" s="1">
        <v>17</v>
      </c>
      <c r="D405" s="5" t="s">
        <v>436</v>
      </c>
      <c r="E405" s="5">
        <v>145601392.87709999</v>
      </c>
      <c r="F405" s="5">
        <v>0</v>
      </c>
      <c r="G405" s="5">
        <v>42016599.217399999</v>
      </c>
      <c r="H405" s="6">
        <f t="shared" si="32"/>
        <v>187617992.09450001</v>
      </c>
      <c r="I405" s="12"/>
      <c r="J405" s="19"/>
      <c r="K405" s="121" t="s">
        <v>848</v>
      </c>
      <c r="L405" s="122"/>
      <c r="M405" s="123"/>
      <c r="N405" s="15">
        <f>SUM(N391:N404)</f>
        <v>2096478830.3859003</v>
      </c>
      <c r="O405" s="15">
        <v>0</v>
      </c>
      <c r="P405" s="15">
        <f>SUM(P391:P404)</f>
        <v>468580269.62430006</v>
      </c>
      <c r="Q405" s="8">
        <f t="shared" si="33"/>
        <v>2565059100.0102005</v>
      </c>
    </row>
    <row r="406" spans="1:17" ht="24.95" customHeight="1">
      <c r="A406" s="129"/>
      <c r="B406" s="126"/>
      <c r="C406" s="1">
        <v>18</v>
      </c>
      <c r="D406" s="5" t="s">
        <v>437</v>
      </c>
      <c r="E406" s="5">
        <v>175052429.8382</v>
      </c>
      <c r="F406" s="5">
        <v>0</v>
      </c>
      <c r="G406" s="5">
        <v>47011540.036300004</v>
      </c>
      <c r="H406" s="6">
        <f t="shared" si="32"/>
        <v>222063969.87450001</v>
      </c>
      <c r="I406" s="12"/>
      <c r="J406" s="130">
        <v>37</v>
      </c>
      <c r="K406" s="125" t="s">
        <v>61</v>
      </c>
      <c r="L406" s="13">
        <v>1</v>
      </c>
      <c r="M406" s="5" t="s">
        <v>786</v>
      </c>
      <c r="N406" s="5">
        <v>107690068.29170001</v>
      </c>
      <c r="O406" s="5">
        <v>0</v>
      </c>
      <c r="P406" s="5">
        <v>194811906.88519999</v>
      </c>
      <c r="Q406" s="6">
        <f t="shared" si="33"/>
        <v>302501975.17690003</v>
      </c>
    </row>
    <row r="407" spans="1:17" ht="24.95" customHeight="1">
      <c r="A407" s="129"/>
      <c r="B407" s="126"/>
      <c r="C407" s="1">
        <v>19</v>
      </c>
      <c r="D407" s="5" t="s">
        <v>438</v>
      </c>
      <c r="E407" s="5">
        <v>120352869.8453</v>
      </c>
      <c r="F407" s="5">
        <v>0</v>
      </c>
      <c r="G407" s="5">
        <v>35891911.313900001</v>
      </c>
      <c r="H407" s="6">
        <f t="shared" si="32"/>
        <v>156244781.15920001</v>
      </c>
      <c r="I407" s="12"/>
      <c r="J407" s="131"/>
      <c r="K407" s="126"/>
      <c r="L407" s="13">
        <v>2</v>
      </c>
      <c r="M407" s="5" t="s">
        <v>787</v>
      </c>
      <c r="N407" s="5">
        <v>274907255.01090002</v>
      </c>
      <c r="O407" s="5">
        <v>0</v>
      </c>
      <c r="P407" s="5">
        <v>239779674.94769999</v>
      </c>
      <c r="Q407" s="6">
        <f t="shared" si="33"/>
        <v>514686929.95860004</v>
      </c>
    </row>
    <row r="408" spans="1:17" ht="24.95" customHeight="1">
      <c r="A408" s="129"/>
      <c r="B408" s="126"/>
      <c r="C408" s="1">
        <v>20</v>
      </c>
      <c r="D408" s="5" t="s">
        <v>439</v>
      </c>
      <c r="E408" s="5">
        <v>115968005.7957</v>
      </c>
      <c r="F408" s="5">
        <v>0</v>
      </c>
      <c r="G408" s="5">
        <v>34008645.653700002</v>
      </c>
      <c r="H408" s="6">
        <f t="shared" si="32"/>
        <v>149976651.44940001</v>
      </c>
      <c r="I408" s="12"/>
      <c r="J408" s="131"/>
      <c r="K408" s="126"/>
      <c r="L408" s="13">
        <v>3</v>
      </c>
      <c r="M408" s="5" t="s">
        <v>788</v>
      </c>
      <c r="N408" s="5">
        <v>154847739.00580001</v>
      </c>
      <c r="O408" s="5">
        <v>0</v>
      </c>
      <c r="P408" s="5">
        <v>205350801.14559999</v>
      </c>
      <c r="Q408" s="6">
        <f t="shared" si="33"/>
        <v>360198540.15139997</v>
      </c>
    </row>
    <row r="409" spans="1:17" ht="24.95" customHeight="1">
      <c r="A409" s="129"/>
      <c r="B409" s="126"/>
      <c r="C409" s="1">
        <v>21</v>
      </c>
      <c r="D409" s="5" t="s">
        <v>440</v>
      </c>
      <c r="E409" s="5">
        <v>168966582.73289999</v>
      </c>
      <c r="F409" s="5">
        <v>0</v>
      </c>
      <c r="G409" s="5">
        <v>47227972.901299998</v>
      </c>
      <c r="H409" s="6">
        <f t="shared" si="32"/>
        <v>216194555.63419998</v>
      </c>
      <c r="I409" s="12"/>
      <c r="J409" s="131"/>
      <c r="K409" s="126"/>
      <c r="L409" s="13">
        <v>4</v>
      </c>
      <c r="M409" s="5" t="s">
        <v>789</v>
      </c>
      <c r="N409" s="5">
        <v>132706565.2342</v>
      </c>
      <c r="O409" s="5">
        <v>0</v>
      </c>
      <c r="P409" s="5">
        <v>201014275.82859999</v>
      </c>
      <c r="Q409" s="6">
        <f t="shared" si="33"/>
        <v>333720841.06279999</v>
      </c>
    </row>
    <row r="410" spans="1:17" ht="24.95" customHeight="1">
      <c r="A410" s="129"/>
      <c r="B410" s="126"/>
      <c r="C410" s="1">
        <v>22</v>
      </c>
      <c r="D410" s="5" t="s">
        <v>441</v>
      </c>
      <c r="E410" s="5">
        <v>112453825.5038</v>
      </c>
      <c r="F410" s="5">
        <v>0</v>
      </c>
      <c r="G410" s="5">
        <v>33233021.701900002</v>
      </c>
      <c r="H410" s="6">
        <f t="shared" si="32"/>
        <v>145686847.20570001</v>
      </c>
      <c r="I410" s="12"/>
      <c r="J410" s="131"/>
      <c r="K410" s="126"/>
      <c r="L410" s="13">
        <v>5</v>
      </c>
      <c r="M410" s="5" t="s">
        <v>790</v>
      </c>
      <c r="N410" s="5">
        <v>126093802.0663</v>
      </c>
      <c r="O410" s="5">
        <v>0</v>
      </c>
      <c r="P410" s="5">
        <v>197242436.72009999</v>
      </c>
      <c r="Q410" s="6">
        <f t="shared" si="33"/>
        <v>323336238.78639996</v>
      </c>
    </row>
    <row r="411" spans="1:17" ht="24.95" customHeight="1">
      <c r="A411" s="129"/>
      <c r="B411" s="126"/>
      <c r="C411" s="1">
        <v>23</v>
      </c>
      <c r="D411" s="5" t="s">
        <v>442</v>
      </c>
      <c r="E411" s="5">
        <v>113488945.7001</v>
      </c>
      <c r="F411" s="5">
        <v>0</v>
      </c>
      <c r="G411" s="5">
        <v>32941343.135000002</v>
      </c>
      <c r="H411" s="6">
        <f t="shared" si="32"/>
        <v>146430288.8351</v>
      </c>
      <c r="I411" s="12"/>
      <c r="J411" s="132"/>
      <c r="K411" s="127"/>
      <c r="L411" s="13">
        <v>6</v>
      </c>
      <c r="M411" s="5" t="s">
        <v>791</v>
      </c>
      <c r="N411" s="5">
        <v>129704870.2422</v>
      </c>
      <c r="O411" s="5">
        <v>0</v>
      </c>
      <c r="P411" s="5">
        <v>196522450.87639999</v>
      </c>
      <c r="Q411" s="6">
        <f t="shared" si="33"/>
        <v>326227321.11860001</v>
      </c>
    </row>
    <row r="412" spans="1:17" ht="24.95" customHeight="1" thickBot="1">
      <c r="A412" s="129"/>
      <c r="B412" s="126"/>
      <c r="C412" s="1">
        <v>24</v>
      </c>
      <c r="D412" s="5" t="s">
        <v>443</v>
      </c>
      <c r="E412" s="5">
        <v>146414395.10440001</v>
      </c>
      <c r="F412" s="5">
        <v>0</v>
      </c>
      <c r="G412" s="5">
        <v>40937057.563699998</v>
      </c>
      <c r="H412" s="6">
        <f t="shared" si="32"/>
        <v>187351452.6681</v>
      </c>
      <c r="I412" s="12"/>
      <c r="J412" s="19"/>
      <c r="K412" s="121"/>
      <c r="L412" s="122"/>
      <c r="M412" s="123"/>
      <c r="N412" s="20">
        <f>SUM(N406:N411)</f>
        <v>925950299.85110009</v>
      </c>
      <c r="O412" s="20">
        <v>0</v>
      </c>
      <c r="P412" s="20">
        <f>SUM(P406:P411)</f>
        <v>1234721546.4036</v>
      </c>
      <c r="Q412" s="8">
        <f t="shared" si="33"/>
        <v>2160671846.2547002</v>
      </c>
    </row>
    <row r="413" spans="1:17" ht="24.95" customHeight="1" thickTop="1" thickBot="1">
      <c r="A413" s="129"/>
      <c r="B413" s="126"/>
      <c r="C413" s="1">
        <v>25</v>
      </c>
      <c r="D413" s="5" t="s">
        <v>444</v>
      </c>
      <c r="E413" s="5">
        <v>149603046.36759999</v>
      </c>
      <c r="F413" s="5">
        <v>0</v>
      </c>
      <c r="G413" s="5">
        <v>42885203.127700001</v>
      </c>
      <c r="H413" s="6">
        <f t="shared" si="32"/>
        <v>192488249.49529999</v>
      </c>
      <c r="I413" s="12"/>
      <c r="J413" s="121"/>
      <c r="K413" s="122"/>
      <c r="L413" s="122"/>
      <c r="M413" s="123"/>
      <c r="N413" s="11">
        <v>101908420330.09271</v>
      </c>
      <c r="O413" s="15">
        <v>-773862210.53180003</v>
      </c>
      <c r="P413" s="15">
        <v>29135290182.094799</v>
      </c>
      <c r="Q413" s="8">
        <f t="shared" si="33"/>
        <v>130269848301.65572</v>
      </c>
    </row>
    <row r="414" spans="1:17" ht="13.5" thickTop="1">
      <c r="E414" s="31"/>
      <c r="F414" s="31"/>
      <c r="G414" s="31"/>
      <c r="H414" s="31"/>
    </row>
    <row r="415" spans="1:17">
      <c r="F415" s="31"/>
      <c r="G415" s="31"/>
    </row>
  </sheetData>
  <mergeCells count="116">
    <mergeCell ref="J159:J183"/>
    <mergeCell ref="K159:K183"/>
    <mergeCell ref="K184:M184"/>
    <mergeCell ref="J185:J204"/>
    <mergeCell ref="K185:K204"/>
    <mergeCell ref="K205:M205"/>
    <mergeCell ref="J124:J143"/>
    <mergeCell ref="K124:K143"/>
    <mergeCell ref="K144:M144"/>
    <mergeCell ref="J145:J157"/>
    <mergeCell ref="K145:K157"/>
    <mergeCell ref="K158:M158"/>
    <mergeCell ref="J256:J288"/>
    <mergeCell ref="K256:K288"/>
    <mergeCell ref="K289:M289"/>
    <mergeCell ref="J290:J306"/>
    <mergeCell ref="K290:K306"/>
    <mergeCell ref="K307:M307"/>
    <mergeCell ref="J206:J223"/>
    <mergeCell ref="K206:K223"/>
    <mergeCell ref="K224:M224"/>
    <mergeCell ref="J225:J254"/>
    <mergeCell ref="K225:K254"/>
    <mergeCell ref="K255:M255"/>
    <mergeCell ref="J356:J371"/>
    <mergeCell ref="K356:K371"/>
    <mergeCell ref="K372:M372"/>
    <mergeCell ref="J373:J389"/>
    <mergeCell ref="K373:K389"/>
    <mergeCell ref="J308:J330"/>
    <mergeCell ref="K308:K330"/>
    <mergeCell ref="K331:M331"/>
    <mergeCell ref="J332:J354"/>
    <mergeCell ref="K332:K354"/>
    <mergeCell ref="K355:M355"/>
    <mergeCell ref="J406:J411"/>
    <mergeCell ref="K406:K411"/>
    <mergeCell ref="B388:D388"/>
    <mergeCell ref="A389:A413"/>
    <mergeCell ref="B389:B413"/>
    <mergeCell ref="K412:M412"/>
    <mergeCell ref="J413:M413"/>
    <mergeCell ref="K390:M390"/>
    <mergeCell ref="J391:J404"/>
    <mergeCell ref="K391:K404"/>
    <mergeCell ref="K405:M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K106:M106"/>
    <mergeCell ref="J107:J122"/>
    <mergeCell ref="K107:K122"/>
    <mergeCell ref="B48:B78"/>
    <mergeCell ref="A80:A100"/>
    <mergeCell ref="J85:J105"/>
    <mergeCell ref="A123:A130"/>
    <mergeCell ref="B123:B130"/>
    <mergeCell ref="K123:M123"/>
    <mergeCell ref="J28:J61"/>
    <mergeCell ref="K28:K61"/>
    <mergeCell ref="K62:M62"/>
    <mergeCell ref="J63:J83"/>
    <mergeCell ref="K63:K83"/>
    <mergeCell ref="K84:M84"/>
    <mergeCell ref="K85:K105"/>
    <mergeCell ref="A1:Q1"/>
    <mergeCell ref="B4:Q4"/>
    <mergeCell ref="B8:B24"/>
    <mergeCell ref="K8:K26"/>
    <mergeCell ref="J8:J26"/>
    <mergeCell ref="A8:A24"/>
    <mergeCell ref="B25:D25"/>
    <mergeCell ref="A26:A46"/>
    <mergeCell ref="B26:B46"/>
    <mergeCell ref="K27:M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2" workbookViewId="0">
      <selection activeCell="D9" sqref="D9"/>
    </sheetView>
  </sheetViews>
  <sheetFormatPr defaultRowHeight="12.75"/>
  <cols>
    <col min="1" max="1" width="5.85546875" customWidth="1"/>
    <col min="2" max="2" width="24.5703125" customWidth="1"/>
    <col min="3" max="3" width="28.42578125" customWidth="1"/>
    <col min="4" max="4" width="22.140625" customWidth="1"/>
    <col min="5" max="5" width="23.42578125" customWidth="1"/>
    <col min="6" max="6" width="22" customWidth="1"/>
    <col min="8" max="8" width="15.42578125" bestFit="1" customWidth="1"/>
  </cols>
  <sheetData>
    <row r="1" spans="1:8" ht="20.25">
      <c r="A1" s="136" t="s">
        <v>914</v>
      </c>
      <c r="B1" s="136"/>
      <c r="C1" s="136"/>
      <c r="D1" s="136"/>
      <c r="E1" s="136"/>
      <c r="F1" s="136"/>
    </row>
    <row r="2" spans="1:8" ht="18.75">
      <c r="A2" s="134" t="s">
        <v>21</v>
      </c>
      <c r="B2" s="134"/>
      <c r="C2" s="134"/>
      <c r="D2" s="134"/>
      <c r="E2" s="134"/>
      <c r="F2" s="134"/>
    </row>
    <row r="3" spans="1:8" ht="36" customHeight="1">
      <c r="A3" s="135" t="s">
        <v>916</v>
      </c>
      <c r="B3" s="135"/>
      <c r="C3" s="135"/>
      <c r="D3" s="135"/>
      <c r="E3" s="135"/>
      <c r="F3" s="135"/>
    </row>
    <row r="4" spans="1:8" ht="15">
      <c r="A4" s="96">
        <v>1</v>
      </c>
      <c r="B4" s="96">
        <v>2</v>
      </c>
      <c r="C4" s="96">
        <v>3</v>
      </c>
      <c r="D4" s="96">
        <v>4</v>
      </c>
      <c r="E4" s="96">
        <v>5</v>
      </c>
      <c r="F4" s="96" t="s">
        <v>915</v>
      </c>
    </row>
    <row r="5" spans="1:8" ht="15">
      <c r="A5" s="97" t="s">
        <v>909</v>
      </c>
      <c r="B5" s="97" t="s">
        <v>910</v>
      </c>
      <c r="C5" s="98" t="s">
        <v>24</v>
      </c>
      <c r="D5" s="98" t="s">
        <v>911</v>
      </c>
      <c r="E5" s="98" t="s">
        <v>912</v>
      </c>
      <c r="F5" s="98" t="s">
        <v>918</v>
      </c>
    </row>
    <row r="6" spans="1:8" ht="15">
      <c r="A6" s="99"/>
      <c r="B6" s="99"/>
      <c r="C6" s="98" t="s">
        <v>901</v>
      </c>
      <c r="D6" s="98" t="s">
        <v>901</v>
      </c>
      <c r="E6" s="98" t="s">
        <v>901</v>
      </c>
      <c r="F6" s="98" t="s">
        <v>901</v>
      </c>
    </row>
    <row r="7" spans="1:8" ht="15.75">
      <c r="A7" s="61">
        <v>1</v>
      </c>
      <c r="B7" s="61" t="s">
        <v>25</v>
      </c>
      <c r="C7" s="91">
        <v>2115228407.2634001</v>
      </c>
      <c r="D7" s="92">
        <v>0</v>
      </c>
      <c r="E7" s="91">
        <v>507441881.10119998</v>
      </c>
      <c r="F7" s="93">
        <f>C7+D7+E7</f>
        <v>2622670288.3646002</v>
      </c>
    </row>
    <row r="8" spans="1:8" ht="15.75">
      <c r="A8" s="61">
        <v>2</v>
      </c>
      <c r="B8" s="61" t="s">
        <v>26</v>
      </c>
      <c r="C8" s="91">
        <v>2668057051.0229998</v>
      </c>
      <c r="D8" s="92">
        <v>0</v>
      </c>
      <c r="E8" s="91">
        <v>622493132.01619995</v>
      </c>
      <c r="F8" s="93">
        <f>C8+D8+E8</f>
        <v>3290550183.0391998</v>
      </c>
    </row>
    <row r="9" spans="1:8" ht="15.75">
      <c r="A9" s="61">
        <v>3</v>
      </c>
      <c r="B9" s="61" t="s">
        <v>27</v>
      </c>
      <c r="C9" s="91">
        <v>3553695209.586</v>
      </c>
      <c r="D9" s="92">
        <v>0</v>
      </c>
      <c r="E9" s="91">
        <v>843454583.16569996</v>
      </c>
      <c r="F9" s="93">
        <f t="shared" ref="F9:F43" si="0">C9+D9+E9</f>
        <v>4397149792.7516994</v>
      </c>
    </row>
    <row r="10" spans="1:8" ht="15.75">
      <c r="A10" s="61">
        <v>4</v>
      </c>
      <c r="B10" s="61" t="s">
        <v>28</v>
      </c>
      <c r="C10" s="91">
        <v>2682475514.1929002</v>
      </c>
      <c r="D10" s="92">
        <v>0</v>
      </c>
      <c r="E10" s="91">
        <v>688832294.87339997</v>
      </c>
      <c r="F10" s="93">
        <f t="shared" si="0"/>
        <v>3371307809.0663004</v>
      </c>
    </row>
    <row r="11" spans="1:8" ht="15.75">
      <c r="A11" s="61">
        <v>5</v>
      </c>
      <c r="B11" s="61" t="s">
        <v>29</v>
      </c>
      <c r="C11" s="91">
        <v>3045140537.0641999</v>
      </c>
      <c r="D11" s="92">
        <v>0</v>
      </c>
      <c r="E11" s="91">
        <v>703192537.07930005</v>
      </c>
      <c r="F11" s="93">
        <f t="shared" si="0"/>
        <v>3748333074.1434999</v>
      </c>
    </row>
    <row r="12" spans="1:8" ht="15.75">
      <c r="A12" s="61">
        <v>6</v>
      </c>
      <c r="B12" s="61" t="s">
        <v>30</v>
      </c>
      <c r="C12" s="91">
        <v>1239483660.8782001</v>
      </c>
      <c r="D12" s="92">
        <v>0</v>
      </c>
      <c r="E12" s="91">
        <v>276518373.27689999</v>
      </c>
      <c r="F12" s="93">
        <f t="shared" si="0"/>
        <v>1516002034.1551001</v>
      </c>
    </row>
    <row r="13" spans="1:8" ht="15">
      <c r="A13" s="61">
        <v>7</v>
      </c>
      <c r="B13" s="61" t="s">
        <v>31</v>
      </c>
      <c r="C13" s="91">
        <v>3313584196.8741999</v>
      </c>
      <c r="D13" s="93">
        <f>-139538498.52</f>
        <v>-139538498.52000001</v>
      </c>
      <c r="E13" s="91">
        <v>704236072.59329998</v>
      </c>
      <c r="F13" s="93">
        <f t="shared" si="0"/>
        <v>3878281770.9474998</v>
      </c>
      <c r="H13" s="108"/>
    </row>
    <row r="14" spans="1:8" ht="15.75">
      <c r="A14" s="61">
        <v>8</v>
      </c>
      <c r="B14" s="61" t="s">
        <v>32</v>
      </c>
      <c r="C14" s="91">
        <v>3597559435.8168998</v>
      </c>
      <c r="D14" s="92">
        <v>0</v>
      </c>
      <c r="E14" s="91">
        <v>771946248.32679999</v>
      </c>
      <c r="F14" s="93">
        <f t="shared" si="0"/>
        <v>4369505684.1436996</v>
      </c>
    </row>
    <row r="15" spans="1:8" ht="15">
      <c r="A15" s="61">
        <v>9</v>
      </c>
      <c r="B15" s="61" t="s">
        <v>33</v>
      </c>
      <c r="C15" s="91">
        <v>2319233259.8776002</v>
      </c>
      <c r="D15" s="64">
        <f>-38551266.1</f>
        <v>-38551266.100000001</v>
      </c>
      <c r="E15" s="91">
        <v>539328911.59099996</v>
      </c>
      <c r="F15" s="93">
        <f t="shared" si="0"/>
        <v>2820010905.3686004</v>
      </c>
    </row>
    <row r="16" spans="1:8" ht="15.75">
      <c r="A16" s="61">
        <v>10</v>
      </c>
      <c r="B16" s="61" t="s">
        <v>34</v>
      </c>
      <c r="C16" s="91">
        <v>2971764793.5394001</v>
      </c>
      <c r="D16" s="92">
        <v>0</v>
      </c>
      <c r="E16" s="91">
        <v>756272397.32430005</v>
      </c>
      <c r="F16" s="93">
        <f t="shared" si="0"/>
        <v>3728037190.8636999</v>
      </c>
    </row>
    <row r="17" spans="1:6" ht="15">
      <c r="A17" s="61">
        <v>11</v>
      </c>
      <c r="B17" s="61" t="s">
        <v>35</v>
      </c>
      <c r="C17" s="91">
        <v>1715619297.1861999</v>
      </c>
      <c r="D17" s="93">
        <f>-47917823.4818</f>
        <v>-47917823.481799997</v>
      </c>
      <c r="E17" s="91">
        <v>402768042.02460003</v>
      </c>
      <c r="F17" s="93">
        <f t="shared" si="0"/>
        <v>2070469515.7289999</v>
      </c>
    </row>
    <row r="18" spans="1:6" ht="15.75">
      <c r="A18" s="61">
        <v>12</v>
      </c>
      <c r="B18" s="61" t="s">
        <v>36</v>
      </c>
      <c r="C18" s="91">
        <v>2273802297.8027</v>
      </c>
      <c r="D18" s="92">
        <v>0</v>
      </c>
      <c r="E18" s="91">
        <v>594344978.46399999</v>
      </c>
      <c r="F18" s="93">
        <f t="shared" si="0"/>
        <v>2868147276.2666998</v>
      </c>
    </row>
    <row r="19" spans="1:6" ht="15.75">
      <c r="A19" s="61">
        <v>13</v>
      </c>
      <c r="B19" s="61" t="s">
        <v>37</v>
      </c>
      <c r="C19" s="91">
        <v>1805481482.4161</v>
      </c>
      <c r="D19" s="92">
        <v>0</v>
      </c>
      <c r="E19" s="91">
        <v>460702307.12529999</v>
      </c>
      <c r="F19" s="93">
        <f t="shared" si="0"/>
        <v>2266183789.5414</v>
      </c>
    </row>
    <row r="20" spans="1:6" ht="15.75">
      <c r="A20" s="61">
        <v>14</v>
      </c>
      <c r="B20" s="61" t="s">
        <v>38</v>
      </c>
      <c r="C20" s="91">
        <v>2310216939.1911001</v>
      </c>
      <c r="D20" s="92">
        <v>0</v>
      </c>
      <c r="E20" s="91">
        <v>579907055.86940002</v>
      </c>
      <c r="F20" s="93">
        <f t="shared" si="0"/>
        <v>2890123995.0605001</v>
      </c>
    </row>
    <row r="21" spans="1:6" ht="15">
      <c r="A21" s="61">
        <v>15</v>
      </c>
      <c r="B21" s="61" t="s">
        <v>39</v>
      </c>
      <c r="C21" s="91">
        <v>1582962260.2502999</v>
      </c>
      <c r="D21" s="93">
        <f>-53983557.43</f>
        <v>-53983557.43</v>
      </c>
      <c r="E21" s="91">
        <v>356202573.7166</v>
      </c>
      <c r="F21" s="93">
        <f t="shared" si="0"/>
        <v>1885181276.5368998</v>
      </c>
    </row>
    <row r="22" spans="1:6" ht="15.75">
      <c r="A22" s="61">
        <v>16</v>
      </c>
      <c r="B22" s="61" t="s">
        <v>40</v>
      </c>
      <c r="C22" s="91">
        <v>3096204601.9822998</v>
      </c>
      <c r="D22" s="92">
        <v>0</v>
      </c>
      <c r="E22" s="91">
        <v>764287343.22479999</v>
      </c>
      <c r="F22" s="93">
        <f t="shared" si="0"/>
        <v>3860491945.2070999</v>
      </c>
    </row>
    <row r="23" spans="1:6" ht="15.75">
      <c r="A23" s="61">
        <v>17</v>
      </c>
      <c r="B23" s="61" t="s">
        <v>41</v>
      </c>
      <c r="C23" s="91">
        <v>3252854451.9036002</v>
      </c>
      <c r="D23" s="92">
        <v>0</v>
      </c>
      <c r="E23" s="91">
        <v>816619400.98619998</v>
      </c>
      <c r="F23" s="93">
        <f t="shared" si="0"/>
        <v>4069473852.8898001</v>
      </c>
    </row>
    <row r="24" spans="1:6" ht="15.75">
      <c r="A24" s="61">
        <v>18</v>
      </c>
      <c r="B24" s="61" t="s">
        <v>42</v>
      </c>
      <c r="C24" s="91">
        <v>3658142844.0737</v>
      </c>
      <c r="D24" s="92">
        <v>0</v>
      </c>
      <c r="E24" s="91">
        <v>885903024.36629999</v>
      </c>
      <c r="F24" s="93">
        <f t="shared" si="0"/>
        <v>4544045868.4399996</v>
      </c>
    </row>
    <row r="25" spans="1:6" ht="15.75">
      <c r="A25" s="61">
        <v>19</v>
      </c>
      <c r="B25" s="61" t="s">
        <v>43</v>
      </c>
      <c r="C25" s="91">
        <v>5824076931.5640001</v>
      </c>
      <c r="D25" s="92">
        <v>0</v>
      </c>
      <c r="E25" s="91">
        <v>1659688559.4909</v>
      </c>
      <c r="F25" s="93">
        <f t="shared" si="0"/>
        <v>7483765491.0549002</v>
      </c>
    </row>
    <row r="26" spans="1:6" ht="15.75">
      <c r="A26" s="61">
        <v>20</v>
      </c>
      <c r="B26" s="61" t="s">
        <v>44</v>
      </c>
      <c r="C26" s="91">
        <v>4433968902.1265001</v>
      </c>
      <c r="D26" s="92">
        <v>0</v>
      </c>
      <c r="E26" s="91">
        <v>1009821599.1433001</v>
      </c>
      <c r="F26" s="93">
        <f t="shared" si="0"/>
        <v>5443790501.2698002</v>
      </c>
    </row>
    <row r="27" spans="1:6" ht="15.75">
      <c r="A27" s="61">
        <v>21</v>
      </c>
      <c r="B27" s="61" t="s">
        <v>45</v>
      </c>
      <c r="C27" s="91">
        <v>2798310315.6327</v>
      </c>
      <c r="D27" s="92">
        <v>0</v>
      </c>
      <c r="E27" s="91">
        <v>604109839.69889998</v>
      </c>
      <c r="F27" s="93">
        <f t="shared" si="0"/>
        <v>3402420155.3316002</v>
      </c>
    </row>
    <row r="28" spans="1:6" ht="15">
      <c r="A28" s="61">
        <v>22</v>
      </c>
      <c r="B28" s="61" t="s">
        <v>46</v>
      </c>
      <c r="C28" s="91">
        <v>2892258683.2809</v>
      </c>
      <c r="D28" s="93">
        <f>-89972595.51</f>
        <v>-89972595.510000005</v>
      </c>
      <c r="E28" s="91">
        <v>620482976.92030001</v>
      </c>
      <c r="F28" s="93">
        <f t="shared" si="0"/>
        <v>3422769064.6911998</v>
      </c>
    </row>
    <row r="29" spans="1:6" ht="15.75">
      <c r="A29" s="61">
        <v>23</v>
      </c>
      <c r="B29" s="61" t="s">
        <v>47</v>
      </c>
      <c r="C29" s="91">
        <v>2046575967.8261001</v>
      </c>
      <c r="D29" s="92">
        <v>0</v>
      </c>
      <c r="E29" s="91">
        <v>461537268.33630002</v>
      </c>
      <c r="F29" s="93">
        <f t="shared" si="0"/>
        <v>2508113236.1624002</v>
      </c>
    </row>
    <row r="30" spans="1:6" ht="15.75">
      <c r="A30" s="61">
        <v>24</v>
      </c>
      <c r="B30" s="61" t="s">
        <v>48</v>
      </c>
      <c r="C30" s="91">
        <v>3486334359.8822999</v>
      </c>
      <c r="D30" s="92">
        <v>0</v>
      </c>
      <c r="E30" s="91">
        <v>4115030128.9965</v>
      </c>
      <c r="F30" s="93">
        <f t="shared" si="0"/>
        <v>7601364488.8787994</v>
      </c>
    </row>
    <row r="31" spans="1:6" ht="15">
      <c r="A31" s="61">
        <v>25</v>
      </c>
      <c r="B31" s="61" t="s">
        <v>49</v>
      </c>
      <c r="C31" s="91">
        <v>1825898499.6194999</v>
      </c>
      <c r="D31" s="64">
        <f>-39238127.24</f>
        <v>-39238127.240000002</v>
      </c>
      <c r="E31" s="91">
        <v>382023506.29509997</v>
      </c>
      <c r="F31" s="93">
        <f t="shared" si="0"/>
        <v>2168683878.6745996</v>
      </c>
    </row>
    <row r="32" spans="1:6" ht="15.75">
      <c r="A32" s="61">
        <v>26</v>
      </c>
      <c r="B32" s="61" t="s">
        <v>50</v>
      </c>
      <c r="C32" s="91">
        <v>3379597278.2195001</v>
      </c>
      <c r="D32" s="92">
        <v>0</v>
      </c>
      <c r="E32" s="91">
        <v>738494923.37189996</v>
      </c>
      <c r="F32" s="93">
        <f t="shared" si="0"/>
        <v>4118092201.5914001</v>
      </c>
    </row>
    <row r="33" spans="1:6" ht="15">
      <c r="A33" s="61">
        <v>27</v>
      </c>
      <c r="B33" s="61" t="s">
        <v>51</v>
      </c>
      <c r="C33" s="91">
        <v>2410992478.8887</v>
      </c>
      <c r="D33" s="93">
        <f>-115776950.4</f>
        <v>-115776950.40000001</v>
      </c>
      <c r="E33" s="91">
        <v>663125427.33109999</v>
      </c>
      <c r="F33" s="93">
        <f t="shared" si="0"/>
        <v>2958340955.8197999</v>
      </c>
    </row>
    <row r="34" spans="1:6" ht="15">
      <c r="A34" s="61">
        <v>28</v>
      </c>
      <c r="B34" s="61" t="s">
        <v>52</v>
      </c>
      <c r="C34" s="91">
        <v>2302650323.3126998</v>
      </c>
      <c r="D34" s="93">
        <f>-47177126.82</f>
        <v>-47177126.82</v>
      </c>
      <c r="E34" s="91">
        <v>579865866.16550004</v>
      </c>
      <c r="F34" s="93">
        <f t="shared" si="0"/>
        <v>2835339062.6581998</v>
      </c>
    </row>
    <row r="35" spans="1:6" ht="15">
      <c r="A35" s="61">
        <v>29</v>
      </c>
      <c r="B35" s="61" t="s">
        <v>53</v>
      </c>
      <c r="C35" s="91">
        <v>3118998081.3362002</v>
      </c>
      <c r="D35" s="93">
        <f>-82028645.4</f>
        <v>-82028645.400000006</v>
      </c>
      <c r="E35" s="91">
        <v>792918407.40470004</v>
      </c>
      <c r="F35" s="93">
        <f t="shared" si="0"/>
        <v>3829887843.3409004</v>
      </c>
    </row>
    <row r="36" spans="1:6" ht="15">
      <c r="A36" s="61">
        <v>30</v>
      </c>
      <c r="B36" s="61" t="s">
        <v>54</v>
      </c>
      <c r="C36" s="91">
        <v>3934372721.8610001</v>
      </c>
      <c r="D36" s="93">
        <f>-83688581.46</f>
        <v>-83688581.459999993</v>
      </c>
      <c r="E36" s="91">
        <v>1223529492.0573001</v>
      </c>
      <c r="F36" s="93">
        <f t="shared" si="0"/>
        <v>5074213632.4582996</v>
      </c>
    </row>
    <row r="37" spans="1:6" ht="15.75">
      <c r="A37" s="61">
        <v>31</v>
      </c>
      <c r="B37" s="61" t="s">
        <v>55</v>
      </c>
      <c r="C37" s="91">
        <v>2466324545.9467001</v>
      </c>
      <c r="D37" s="92">
        <v>0</v>
      </c>
      <c r="E37" s="91">
        <v>533335051.66589999</v>
      </c>
      <c r="F37" s="93">
        <f t="shared" si="0"/>
        <v>2999659597.6126003</v>
      </c>
    </row>
    <row r="38" spans="1:6" ht="15.75">
      <c r="A38" s="61">
        <v>32</v>
      </c>
      <c r="B38" s="61" t="s">
        <v>56</v>
      </c>
      <c r="C38" s="91">
        <v>3057146000.0872002</v>
      </c>
      <c r="D38" s="92">
        <v>0</v>
      </c>
      <c r="E38" s="91">
        <v>1165650553.2543001</v>
      </c>
      <c r="F38" s="93">
        <f t="shared" si="0"/>
        <v>4222796553.3415003</v>
      </c>
    </row>
    <row r="39" spans="1:6" ht="15">
      <c r="A39" s="61">
        <v>33</v>
      </c>
      <c r="B39" s="61" t="s">
        <v>57</v>
      </c>
      <c r="C39" s="91">
        <v>3079019194.7168999</v>
      </c>
      <c r="D39" s="93">
        <f>-35989038.17</f>
        <v>-35989038.170000002</v>
      </c>
      <c r="E39" s="91">
        <v>669213895.2184</v>
      </c>
      <c r="F39" s="93">
        <f t="shared" si="0"/>
        <v>3712244051.7652998</v>
      </c>
    </row>
    <row r="40" spans="1:6" ht="15.75">
      <c r="A40" s="61">
        <v>34</v>
      </c>
      <c r="B40" s="61" t="s">
        <v>58</v>
      </c>
      <c r="C40" s="91">
        <v>2307735187.4879999</v>
      </c>
      <c r="D40" s="92">
        <v>0</v>
      </c>
      <c r="E40" s="91">
        <v>457656457.26319999</v>
      </c>
      <c r="F40" s="93">
        <f t="shared" si="0"/>
        <v>2765391644.7511997</v>
      </c>
    </row>
    <row r="41" spans="1:6" ht="15.75">
      <c r="A41" s="61">
        <v>35</v>
      </c>
      <c r="B41" s="61" t="s">
        <v>59</v>
      </c>
      <c r="C41" s="91">
        <v>2320225487.145</v>
      </c>
      <c r="D41" s="92">
        <v>0</v>
      </c>
      <c r="E41" s="91">
        <v>481053256.32800001</v>
      </c>
      <c r="F41" s="93">
        <f t="shared" si="0"/>
        <v>2801278743.473</v>
      </c>
    </row>
    <row r="42" spans="1:6" ht="15.75">
      <c r="A42" s="61">
        <v>36</v>
      </c>
      <c r="B42" s="61" t="s">
        <v>60</v>
      </c>
      <c r="C42" s="91">
        <v>2096478830.3859</v>
      </c>
      <c r="D42" s="92">
        <v>0</v>
      </c>
      <c r="E42" s="91">
        <v>468580269.6243</v>
      </c>
      <c r="F42" s="93">
        <f t="shared" si="0"/>
        <v>2565059100.0102</v>
      </c>
    </row>
    <row r="43" spans="1:6" ht="15.75">
      <c r="A43" s="61">
        <v>37</v>
      </c>
      <c r="B43" s="61" t="s">
        <v>61</v>
      </c>
      <c r="C43" s="91">
        <v>925950299.85109997</v>
      </c>
      <c r="D43" s="92">
        <v>0</v>
      </c>
      <c r="E43" s="91">
        <v>1234721546.4036</v>
      </c>
      <c r="F43" s="93">
        <f t="shared" si="0"/>
        <v>2160671846.2546997</v>
      </c>
    </row>
    <row r="44" spans="1:6" ht="15.75">
      <c r="A44" s="61"/>
      <c r="B44" s="97" t="s">
        <v>913</v>
      </c>
      <c r="C44" s="94">
        <f>SUM(C7:C43)</f>
        <v>101908420330.09271</v>
      </c>
      <c r="D44" s="95">
        <f t="shared" ref="D44" si="1">SUM(D7:D43)</f>
        <v>-773862210.53180003</v>
      </c>
      <c r="E44" s="94">
        <f>SUM(E7:E43)</f>
        <v>29135290182.094799</v>
      </c>
      <c r="F44" s="94">
        <f>SUM(F7:F43)</f>
        <v>130269848301.65572</v>
      </c>
    </row>
    <row r="48" spans="1:6">
      <c r="F48" s="32"/>
    </row>
  </sheetData>
  <mergeCells count="3">
    <mergeCell ref="A2:F2"/>
    <mergeCell ref="A3:F3"/>
    <mergeCell ref="A1:F1"/>
  </mergeCells>
  <pageMargins left="0.70866141732283472" right="0.70866141732283472" top="0.15748031496062992" bottom="0.15748031496062992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2017-10-20T04:41:30Z</cp:lastPrinted>
  <dcterms:created xsi:type="dcterms:W3CDTF">2003-11-12T08:54:16Z</dcterms:created>
  <dcterms:modified xsi:type="dcterms:W3CDTF">2017-10-23T11:40:59Z</dcterms:modified>
</cp:coreProperties>
</file>